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431" codeName="{7A2D7E96-6E34-419A-AE5F-296B3A7E7977}"/>
  <workbookPr saveExternalLinkValues="0" codeName="ThisWorkbook"/>
  <mc:AlternateContent xmlns:mc="http://schemas.openxmlformats.org/markup-compatibility/2006">
    <mc:Choice Requires="x15">
      <x15ac:absPath xmlns:x15ac="http://schemas.microsoft.com/office/spreadsheetml/2010/11/ac" url="T:\1 CINTRA\1 - VALORACIONES CINTRA\1 - MODELOS DE VALORACIÓN\2018\MODELOS WEB &amp; SUMMARIES\MODELOS DE LA WEB\"/>
    </mc:Choice>
  </mc:AlternateContent>
  <bookViews>
    <workbookView xWindow="0" yWindow="0" windowWidth="20490" windowHeight="5970" tabRatio="416" xr2:uid="{00000000-000D-0000-FFFF-FFFF00000000}"/>
  </bookViews>
  <sheets>
    <sheet name="Dis" sheetId="33" r:id="rId1"/>
    <sheet name="Summary" sheetId="31" r:id="rId2"/>
    <sheet name="Inputs" sheetId="4" r:id="rId3"/>
    <sheet name="Oper" sheetId="27" r:id="rId4"/>
    <sheet name="Fin" sheetId="30" r:id="rId5"/>
    <sheet name="CF" sheetId="26" r:id="rId6"/>
    <sheet name="Acc" sheetId="29" r:id="rId7"/>
    <sheet name="Valuation" sheetId="32" r:id="rId8"/>
    <sheet name="Mac" sheetId="2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__r" localSheetId="5" hidden="1">[1]Ingresos!#REF!</definedName>
    <definedName name="___r" localSheetId="8" hidden="1">[2]Ingresos!#REF!</definedName>
    <definedName name="___r" hidden="1">[1]Ingresos!#REF!</definedName>
    <definedName name="__1__123Graph_AGRAFICO_1" localSheetId="5" hidden="1">[3]Revenues!#REF!</definedName>
    <definedName name="__1__123Graph_AGRAFICO_1" hidden="1">[3]Revenues!#REF!</definedName>
    <definedName name="__123Graph_F" localSheetId="5" hidden="1">[4]Revenues!#REF!</definedName>
    <definedName name="__123Graph_F" localSheetId="0" hidden="1">[4]Revenues!#REF!</definedName>
    <definedName name="__123Graph_F" localSheetId="8" hidden="1">[4]Revenues!#REF!</definedName>
    <definedName name="__123Graph_F" localSheetId="1" hidden="1">[5]Revenues!#REF!</definedName>
    <definedName name="__123Graph_F" hidden="1">[5]Revenues!#REF!</definedName>
    <definedName name="__123Graph_X" localSheetId="5" hidden="1">[4]Revenues!#REF!</definedName>
    <definedName name="__123Graph_X" localSheetId="0" hidden="1">[4]Revenues!#REF!</definedName>
    <definedName name="__123Graph_X" localSheetId="8" hidden="1">[4]Revenues!#REF!</definedName>
    <definedName name="__123Graph_X" localSheetId="1" hidden="1">[5]Revenues!#REF!</definedName>
    <definedName name="__123Graph_X" hidden="1">[5]Revenues!#REF!</definedName>
    <definedName name="__5__123Graph_AGRAFICO_1" localSheetId="1" hidden="1">[3]Revenues!#REF!</definedName>
    <definedName name="__5__123Graph_AGRAFICO_1" hidden="1">[3]Revenues!#REF!</definedName>
    <definedName name="__r" localSheetId="5" hidden="1">[6]Ingresos!#REF!</definedName>
    <definedName name="__r" localSheetId="8" hidden="1">[6]Ingresos!#REF!</definedName>
    <definedName name="__r" hidden="1">[6]Ingresos!#REF!</definedName>
    <definedName name="_04_A3_PIF">#REF!</definedName>
    <definedName name="_1__123Graph_AGRAFICO_1" localSheetId="5" hidden="1">[4]Revenues!#REF!</definedName>
    <definedName name="_1__123Graph_AGRAFICO_1" localSheetId="0" hidden="1">[4]Revenues!#REF!</definedName>
    <definedName name="_1__123Graph_AGRAFICO_1" localSheetId="8" hidden="1">[4]Revenues!#REF!</definedName>
    <definedName name="_1__123Graph_AGRAFICO_1" localSheetId="1" hidden="1">[7]Revenues!#REF!</definedName>
    <definedName name="_1__123Graph_AGRAFICO_1" hidden="1">[7]Revenues!#REF!</definedName>
    <definedName name="_10__123Graph_AGRAFICO_2" localSheetId="5" hidden="1">[8]Bandas!#REF!</definedName>
    <definedName name="_10__123Graph_AGRAFICO_2" localSheetId="4" hidden="1">[8]Bandas!#REF!</definedName>
    <definedName name="_10__123Graph_AGRAFICO_2" localSheetId="8" hidden="1">[8]Bandas!#REF!</definedName>
    <definedName name="_10__123Graph_AGRAFICO_2" hidden="1">[8]Bandas!#REF!</definedName>
    <definedName name="_10__123Graph_AGRAFICO_3" localSheetId="5" hidden="1">[8]Bandas!#REF!</definedName>
    <definedName name="_10__123Graph_AGRAFICO_3" hidden="1">[8]Bandas!#REF!</definedName>
    <definedName name="_10__123Graph_BGRAFICO_4" localSheetId="5" hidden="1">[8]Bandas!#REF!</definedName>
    <definedName name="_10__123Graph_BGRAFICO_4" localSheetId="4" hidden="1">[8]Bandas!#REF!</definedName>
    <definedName name="_10__123Graph_BGRAFICO_4" localSheetId="8" hidden="1">[8]Bandas!#REF!</definedName>
    <definedName name="_10__123Graph_BGRAFICO_4" localSheetId="1" hidden="1">[8]Bandas!#REF!</definedName>
    <definedName name="_10__123Graph_BGRAFICO_4" hidden="1">[8]Bandas!#REF!</definedName>
    <definedName name="_10__123Graph_BGRAFICO_5" localSheetId="1" hidden="1">[8]Bandas!#REF!</definedName>
    <definedName name="_10__123Graph_BGRAFICO_5" hidden="1">[8]Bandas!#REF!</definedName>
    <definedName name="_10__123Graph_CGRAFICO_2" localSheetId="5" hidden="1">[8]Bandas!#REF!</definedName>
    <definedName name="_10__123Graph_CGRAFICO_2" localSheetId="0" hidden="1">[8]Bandas!#REF!</definedName>
    <definedName name="_10__123Graph_CGRAFICO_2" localSheetId="1" hidden="1">[9]Bandas!#REF!</definedName>
    <definedName name="_10__123Graph_CGRAFICO_2" hidden="1">[9]Bandas!#REF!</definedName>
    <definedName name="_10__123Graph_XGRAFICO_1" localSheetId="5" hidden="1">[10]Ingresos!#REF!</definedName>
    <definedName name="_10__123Graph_XGRAFICO_1" localSheetId="4" hidden="1">[10]Ingresos!#REF!</definedName>
    <definedName name="_10__123Graph_XGRAFICO_1" localSheetId="8" hidden="1">[10]Ingresos!#REF!</definedName>
    <definedName name="_10__123Graph_XGRAFICO_1" localSheetId="1" hidden="1">[10]Ingresos!#REF!</definedName>
    <definedName name="_10__123Graph_XGRAFICO_1" hidden="1">[10]Ingresos!#REF!</definedName>
    <definedName name="_11__123Graph_AGRAFICO_1" localSheetId="5" hidden="1">[11]Ingresos!#REF!</definedName>
    <definedName name="_11__123Graph_AGRAFICO_1" localSheetId="4" hidden="1">[11]Ingresos!#REF!</definedName>
    <definedName name="_11__123Graph_AGRAFICO_1" localSheetId="8" hidden="1">[11]Ingresos!#REF!</definedName>
    <definedName name="_11__123Graph_AGRAFICO_1" hidden="1">[11]Ingresos!#REF!</definedName>
    <definedName name="_11__123Graph_AGRAFICO_2" localSheetId="5" hidden="1">[8]Bandas!#REF!</definedName>
    <definedName name="_11__123Graph_AGRAFICO_2" hidden="1">[8]Bandas!#REF!</definedName>
    <definedName name="_11__123Graph_AGRAFICO_3" localSheetId="5" hidden="1">[8]Bandas!#REF!</definedName>
    <definedName name="_11__123Graph_AGRAFICO_3" localSheetId="4" hidden="1">[8]Bandas!#REF!</definedName>
    <definedName name="_11__123Graph_AGRAFICO_3" localSheetId="8" hidden="1">[8]Bandas!#REF!</definedName>
    <definedName name="_11__123Graph_AGRAFICO_3" hidden="1">[8]Bandas!#REF!</definedName>
    <definedName name="_11__123Graph_AGRAFICO_4" localSheetId="1" hidden="1">[8]Bandas!#REF!</definedName>
    <definedName name="_11__123Graph_AGRAFICO_4" hidden="1">[8]Bandas!#REF!</definedName>
    <definedName name="_11__123Graph_BGRAFICO_5" localSheetId="5" hidden="1">[8]Bandas!#REF!</definedName>
    <definedName name="_11__123Graph_BGRAFICO_5" localSheetId="4" hidden="1">[8]Bandas!#REF!</definedName>
    <definedName name="_11__123Graph_BGRAFICO_5" localSheetId="8" hidden="1">[8]Bandas!#REF!</definedName>
    <definedName name="_11__123Graph_BGRAFICO_5" localSheetId="1" hidden="1">[8]Bandas!#REF!</definedName>
    <definedName name="_11__123Graph_BGRAFICO_5" hidden="1">[8]Bandas!#REF!</definedName>
    <definedName name="_11__123Graph_CGRAFICO_2" localSheetId="1" hidden="1">[8]Bandas!#REF!</definedName>
    <definedName name="_11__123Graph_CGRAFICO_2" hidden="1">[8]Bandas!#REF!</definedName>
    <definedName name="_11__123Graph_CGRAFICO_3" localSheetId="5" hidden="1">[8]Bandas!#REF!</definedName>
    <definedName name="_11__123Graph_CGRAFICO_3" localSheetId="0" hidden="1">[8]Bandas!#REF!</definedName>
    <definedName name="_11__123Graph_CGRAFICO_3" localSheetId="1" hidden="1">[9]Bandas!#REF!</definedName>
    <definedName name="_11__123Graph_CGRAFICO_3" hidden="1">[9]Bandas!#REF!</definedName>
    <definedName name="_12__123Graph_AGRAFICO_2" localSheetId="5" hidden="1">[8]Bandas!#REF!</definedName>
    <definedName name="_12__123Graph_AGRAFICO_2" localSheetId="4" hidden="1">[8]Bandas!#REF!</definedName>
    <definedName name="_12__123Graph_AGRAFICO_2" localSheetId="8" hidden="1">[8]Bandas!#REF!</definedName>
    <definedName name="_12__123Graph_AGRAFICO_2" localSheetId="1" hidden="1">[8]Bandas!#REF!</definedName>
    <definedName name="_12__123Graph_AGRAFICO_2" hidden="1">[8]Bandas!#REF!</definedName>
    <definedName name="_12__123Graph_AGRAFICO_3" localSheetId="1" hidden="1">[8]Bandas!#REF!</definedName>
    <definedName name="_12__123Graph_AGRAFICO_3" hidden="1">[8]Bandas!#REF!</definedName>
    <definedName name="_12__123Graph_AGRAFICO_4" localSheetId="5" hidden="1">[8]Bandas!#REF!</definedName>
    <definedName name="_12__123Graph_AGRAFICO_4" hidden="1">[8]Bandas!#REF!</definedName>
    <definedName name="_12__123Graph_CGRAFICO_2" localSheetId="5" hidden="1">[8]Bandas!#REF!</definedName>
    <definedName name="_12__123Graph_CGRAFICO_2" localSheetId="4" hidden="1">[8]Bandas!#REF!</definedName>
    <definedName name="_12__123Graph_CGRAFICO_2" localSheetId="8" hidden="1">[8]Bandas!#REF!</definedName>
    <definedName name="_12__123Graph_CGRAFICO_2" localSheetId="1" hidden="1">[8]Bandas!#REF!</definedName>
    <definedName name="_12__123Graph_CGRAFICO_2" hidden="1">[8]Bandas!#REF!</definedName>
    <definedName name="_12__123Graph_CGRAFICO_3" localSheetId="1" hidden="1">[8]Bandas!#REF!</definedName>
    <definedName name="_12__123Graph_CGRAFICO_3" hidden="1">[8]Bandas!#REF!</definedName>
    <definedName name="_12__123Graph_CGRAFICO_4" localSheetId="5" hidden="1">[8]Bandas!#REF!</definedName>
    <definedName name="_12__123Graph_CGRAFICO_4" localSheetId="0" hidden="1">[8]Bandas!#REF!</definedName>
    <definedName name="_12__123Graph_CGRAFICO_4" localSheetId="1" hidden="1">[9]Bandas!#REF!</definedName>
    <definedName name="_12__123Graph_CGRAFICO_4" hidden="1">[9]Bandas!#REF!</definedName>
    <definedName name="_13__123Graph_AGRAFICO_3" localSheetId="5" hidden="1">[8]Bandas!#REF!</definedName>
    <definedName name="_13__123Graph_AGRAFICO_3" localSheetId="4" hidden="1">[8]Bandas!#REF!</definedName>
    <definedName name="_13__123Graph_AGRAFICO_3" localSheetId="8" hidden="1">[8]Bandas!#REF!</definedName>
    <definedName name="_13__123Graph_AGRAFICO_3" hidden="1">[8]Bandas!#REF!</definedName>
    <definedName name="_13__123Graph_AGRAFICO_5" localSheetId="5" hidden="1">[8]Bandas!#REF!</definedName>
    <definedName name="_13__123Graph_AGRAFICO_5" localSheetId="4" hidden="1">[8]Bandas!#REF!</definedName>
    <definedName name="_13__123Graph_AGRAFICO_5" localSheetId="8" hidden="1">[8]Bandas!#REF!</definedName>
    <definedName name="_13__123Graph_AGRAFICO_5" localSheetId="1" hidden="1">[8]Bandas!#REF!</definedName>
    <definedName name="_13__123Graph_AGRAFICO_5" hidden="1">[8]Bandas!#REF!</definedName>
    <definedName name="_13__123Graph_CGRAFICO_3" localSheetId="5" hidden="1">[8]Bandas!#REF!</definedName>
    <definedName name="_13__123Graph_CGRAFICO_3" localSheetId="4" hidden="1">[8]Bandas!#REF!</definedName>
    <definedName name="_13__123Graph_CGRAFICO_3" localSheetId="8" hidden="1">[8]Bandas!#REF!</definedName>
    <definedName name="_13__123Graph_CGRAFICO_3" localSheetId="1" hidden="1">[8]Bandas!#REF!</definedName>
    <definedName name="_13__123Graph_CGRAFICO_3" hidden="1">[8]Bandas!#REF!</definedName>
    <definedName name="_13__123Graph_CGRAFICO_4" localSheetId="1" hidden="1">[8]Bandas!#REF!</definedName>
    <definedName name="_13__123Graph_CGRAFICO_4" hidden="1">[8]Bandas!#REF!</definedName>
    <definedName name="_13__123Graph_CGRAFICO_5" localSheetId="5" hidden="1">[8]Bandas!#REF!</definedName>
    <definedName name="_13__123Graph_CGRAFICO_5" localSheetId="0" hidden="1">[8]Bandas!#REF!</definedName>
    <definedName name="_13__123Graph_CGRAFICO_5" localSheetId="1" hidden="1">[9]Bandas!#REF!</definedName>
    <definedName name="_13__123Graph_CGRAFICO_5" hidden="1">[9]Bandas!#REF!</definedName>
    <definedName name="_14__123Graph_AGRAFICO_3" localSheetId="5" hidden="1">[8]Bandas!#REF!</definedName>
    <definedName name="_14__123Graph_AGRAFICO_3" hidden="1">[8]Bandas!#REF!</definedName>
    <definedName name="_14__123Graph_AGRAFICO_4" localSheetId="5" hidden="1">[8]Bandas!#REF!</definedName>
    <definedName name="_14__123Graph_AGRAFICO_4" localSheetId="4" hidden="1">[8]Bandas!#REF!</definedName>
    <definedName name="_14__123Graph_AGRAFICO_4" localSheetId="8" hidden="1">[8]Bandas!#REF!</definedName>
    <definedName name="_14__123Graph_AGRAFICO_4" hidden="1">[8]Bandas!#REF!</definedName>
    <definedName name="_14__123Graph_AGRAFICO_5" localSheetId="5" hidden="1">[8]Bandas!#REF!</definedName>
    <definedName name="_14__123Graph_AGRAFICO_5" hidden="1">[8]Bandas!#REF!</definedName>
    <definedName name="_14__123Graph_BGRAFICO_2" localSheetId="5" hidden="1">[8]Bandas!#REF!</definedName>
    <definedName name="_14__123Graph_BGRAFICO_2" localSheetId="4" hidden="1">[8]Bandas!#REF!</definedName>
    <definedName name="_14__123Graph_BGRAFICO_2" localSheetId="8" hidden="1">[8]Bandas!#REF!</definedName>
    <definedName name="_14__123Graph_BGRAFICO_2" hidden="1">[8]Bandas!#REF!</definedName>
    <definedName name="_14__123Graph_CGRAFICO_4" localSheetId="5" hidden="1">[8]Bandas!#REF!</definedName>
    <definedName name="_14__123Graph_CGRAFICO_4" localSheetId="4" hidden="1">[8]Bandas!#REF!</definedName>
    <definedName name="_14__123Graph_CGRAFICO_4" localSheetId="8" hidden="1">[8]Bandas!#REF!</definedName>
    <definedName name="_14__123Graph_CGRAFICO_4" localSheetId="1" hidden="1">[8]Bandas!#REF!</definedName>
    <definedName name="_14__123Graph_CGRAFICO_4" hidden="1">[8]Bandas!#REF!</definedName>
    <definedName name="_14__123Graph_CGRAFICO_5" localSheetId="1" hidden="1">[8]Bandas!#REF!</definedName>
    <definedName name="_14__123Graph_CGRAFICO_5" hidden="1">[8]Bandas!#REF!</definedName>
    <definedName name="_14__123Graph_DGRAFICO_2" localSheetId="5" hidden="1">[8]Bandas!#REF!</definedName>
    <definedName name="_14__123Graph_DGRAFICO_2" localSheetId="0" hidden="1">[8]Bandas!#REF!</definedName>
    <definedName name="_14__123Graph_DGRAFICO_2" localSheetId="1" hidden="1">[9]Bandas!#REF!</definedName>
    <definedName name="_14__123Graph_DGRAFICO_2" hidden="1">[9]Bandas!#REF!</definedName>
    <definedName name="_15__123Graph_AGRAFICO_3" localSheetId="5" hidden="1">[8]Bandas!#REF!</definedName>
    <definedName name="_15__123Graph_AGRAFICO_3" localSheetId="4" hidden="1">[8]Bandas!#REF!</definedName>
    <definedName name="_15__123Graph_AGRAFICO_3" localSheetId="8" hidden="1">[8]Bandas!#REF!</definedName>
    <definedName name="_15__123Graph_AGRAFICO_3" localSheetId="1" hidden="1">[8]Bandas!#REF!</definedName>
    <definedName name="_15__123Graph_AGRAFICO_3" hidden="1">[8]Bandas!#REF!</definedName>
    <definedName name="_15__123Graph_AGRAFICO_4" localSheetId="1" hidden="1">[8]Bandas!#REF!</definedName>
    <definedName name="_15__123Graph_AGRAFICO_4" hidden="1">[8]Bandas!#REF!</definedName>
    <definedName name="_15__123Graph_AGRAFICO_5" localSheetId="5" hidden="1">[8]Bandas!#REF!</definedName>
    <definedName name="_15__123Graph_AGRAFICO_5" localSheetId="4" hidden="1">[8]Bandas!#REF!</definedName>
    <definedName name="_15__123Graph_AGRAFICO_5" localSheetId="8" hidden="1">[8]Bandas!#REF!</definedName>
    <definedName name="_15__123Graph_AGRAFICO_5" hidden="1">[8]Bandas!#REF!</definedName>
    <definedName name="_15__123Graph_BGRAFICO_2" localSheetId="1" hidden="1">[8]Bandas!#REF!</definedName>
    <definedName name="_15__123Graph_BGRAFICO_2" hidden="1">[8]Bandas!#REF!</definedName>
    <definedName name="_15__123Graph_BGRAFICO_3" localSheetId="5" hidden="1">[8]Bandas!#REF!</definedName>
    <definedName name="_15__123Graph_BGRAFICO_3" localSheetId="4" hidden="1">[8]Bandas!#REF!</definedName>
    <definedName name="_15__123Graph_BGRAFICO_3" localSheetId="8" hidden="1">[8]Bandas!#REF!</definedName>
    <definedName name="_15__123Graph_BGRAFICO_3" hidden="1">[8]Bandas!#REF!</definedName>
    <definedName name="_15__123Graph_CGRAFICO_5" localSheetId="5" hidden="1">[8]Bandas!#REF!</definedName>
    <definedName name="_15__123Graph_CGRAFICO_5" localSheetId="4" hidden="1">[8]Bandas!#REF!</definedName>
    <definedName name="_15__123Graph_CGRAFICO_5" localSheetId="8" hidden="1">[8]Bandas!#REF!</definedName>
    <definedName name="_15__123Graph_CGRAFICO_5" localSheetId="1" hidden="1">[8]Bandas!#REF!</definedName>
    <definedName name="_15__123Graph_CGRAFICO_5" hidden="1">[8]Bandas!#REF!</definedName>
    <definedName name="_15__123Graph_DGRAFICO_2" localSheetId="1" hidden="1">[8]Bandas!#REF!</definedName>
    <definedName name="_15__123Graph_DGRAFICO_2" hidden="1">[8]Bandas!#REF!</definedName>
    <definedName name="_15__123Graph_DGRAFICO_4" localSheetId="5" hidden="1">[8]Bandas!#REF!</definedName>
    <definedName name="_15__123Graph_DGRAFICO_4" localSheetId="0" hidden="1">[8]Bandas!#REF!</definedName>
    <definedName name="_15__123Graph_DGRAFICO_4" localSheetId="1" hidden="1">[9]Bandas!#REF!</definedName>
    <definedName name="_15__123Graph_DGRAFICO_4" hidden="1">[9]Bandas!#REF!</definedName>
    <definedName name="_16__123Graph_BGRAFICO_2" localSheetId="5" hidden="1">[8]Bandas!#REF!</definedName>
    <definedName name="_16__123Graph_BGRAFICO_2" hidden="1">[8]Bandas!#REF!</definedName>
    <definedName name="_16__123Graph_BGRAFICO_4" localSheetId="5" hidden="1">[8]Bandas!#REF!</definedName>
    <definedName name="_16__123Graph_BGRAFICO_4" localSheetId="4" hidden="1">[8]Bandas!#REF!</definedName>
    <definedName name="_16__123Graph_BGRAFICO_4" localSheetId="8" hidden="1">[8]Bandas!#REF!</definedName>
    <definedName name="_16__123Graph_BGRAFICO_4" hidden="1">[8]Bandas!#REF!</definedName>
    <definedName name="_16__123Graph_DGRAFICO_2" localSheetId="5" hidden="1">[8]Bandas!#REF!</definedName>
    <definedName name="_16__123Graph_DGRAFICO_2" localSheetId="4" hidden="1">[8]Bandas!#REF!</definedName>
    <definedName name="_16__123Graph_DGRAFICO_2" localSheetId="8" hidden="1">[8]Bandas!#REF!</definedName>
    <definedName name="_16__123Graph_DGRAFICO_2" localSheetId="1" hidden="1">[8]Bandas!#REF!</definedName>
    <definedName name="_16__123Graph_DGRAFICO_2" hidden="1">[8]Bandas!#REF!</definedName>
    <definedName name="_16__123Graph_DGRAFICO_4" localSheetId="1" hidden="1">[8]Bandas!#REF!</definedName>
    <definedName name="_16__123Graph_DGRAFICO_4" hidden="1">[8]Bandas!#REF!</definedName>
    <definedName name="_16__123Graph_EGRAFICO_4" localSheetId="5" hidden="1">[8]Bandas!#REF!</definedName>
    <definedName name="_16__123Graph_EGRAFICO_4" localSheetId="0" hidden="1">[8]Bandas!#REF!</definedName>
    <definedName name="_16__123Graph_EGRAFICO_4" localSheetId="1" hidden="1">[9]Bandas!#REF!</definedName>
    <definedName name="_16__123Graph_EGRAFICO_4" hidden="1">[9]Bandas!#REF!</definedName>
    <definedName name="_17__123Graph_AGRAFICO_4" localSheetId="5" hidden="1">[8]Bandas!#REF!</definedName>
    <definedName name="_17__123Graph_AGRAFICO_4" hidden="1">[8]Bandas!#REF!</definedName>
    <definedName name="_17__123Graph_BGRAFICO_3" localSheetId="5" hidden="1">[8]Bandas!#REF!</definedName>
    <definedName name="_17__123Graph_BGRAFICO_3" localSheetId="4" hidden="1">[8]Bandas!#REF!</definedName>
    <definedName name="_17__123Graph_BGRAFICO_3" localSheetId="8" hidden="1">[8]Bandas!#REF!</definedName>
    <definedName name="_17__123Graph_BGRAFICO_3" localSheetId="1" hidden="1">[8]Bandas!#REF!</definedName>
    <definedName name="_17__123Graph_BGRAFICO_3" hidden="1">[8]Bandas!#REF!</definedName>
    <definedName name="_17__123Graph_BGRAFICO_5" localSheetId="5" hidden="1">[8]Bandas!#REF!</definedName>
    <definedName name="_17__123Graph_BGRAFICO_5" localSheetId="4" hidden="1">[8]Bandas!#REF!</definedName>
    <definedName name="_17__123Graph_BGRAFICO_5" localSheetId="8" hidden="1">[8]Bandas!#REF!</definedName>
    <definedName name="_17__123Graph_BGRAFICO_5" hidden="1">[8]Bandas!#REF!</definedName>
    <definedName name="_17__123Graph_DGRAFICO_4" localSheetId="5" hidden="1">[8]Bandas!#REF!</definedName>
    <definedName name="_17__123Graph_DGRAFICO_4" localSheetId="4" hidden="1">[8]Bandas!#REF!</definedName>
    <definedName name="_17__123Graph_DGRAFICO_4" localSheetId="8" hidden="1">[8]Bandas!#REF!</definedName>
    <definedName name="_17__123Graph_DGRAFICO_4" localSheetId="1" hidden="1">[8]Bandas!#REF!</definedName>
    <definedName name="_17__123Graph_DGRAFICO_4" hidden="1">[8]Bandas!#REF!</definedName>
    <definedName name="_17__123Graph_EGRAFICO_4" localSheetId="1" hidden="1">[8]Bandas!#REF!</definedName>
    <definedName name="_17__123Graph_EGRAFICO_4" hidden="1">[8]Bandas!#REF!</definedName>
    <definedName name="_17__123Graph_FGRAFICO_4" localSheetId="5" hidden="1">[8]Bandas!#REF!</definedName>
    <definedName name="_17__123Graph_FGRAFICO_4" localSheetId="0" hidden="1">[8]Bandas!#REF!</definedName>
    <definedName name="_17__123Graph_FGRAFICO_4" localSheetId="1" hidden="1">[9]Bandas!#REF!</definedName>
    <definedName name="_17__123Graph_FGRAFICO_4" hidden="1">[9]Bandas!#REF!</definedName>
    <definedName name="_18__123Graph_AGRAFICO_4" localSheetId="5" hidden="1">[8]Bandas!#REF!</definedName>
    <definedName name="_18__123Graph_AGRAFICO_4" localSheetId="4" hidden="1">[8]Bandas!#REF!</definedName>
    <definedName name="_18__123Graph_AGRAFICO_4" localSheetId="8" hidden="1">[8]Bandas!#REF!</definedName>
    <definedName name="_18__123Graph_AGRAFICO_4" localSheetId="1" hidden="1">[8]Bandas!#REF!</definedName>
    <definedName name="_18__123Graph_AGRAFICO_4" hidden="1">[8]Bandas!#REF!</definedName>
    <definedName name="_18__123Graph_AGRAFICO_5" localSheetId="1" hidden="1">[8]Bandas!#REF!</definedName>
    <definedName name="_18__123Graph_AGRAFICO_5" hidden="1">[8]Bandas!#REF!</definedName>
    <definedName name="_18__123Graph_BGRAFICO_3" localSheetId="5" hidden="1">[8]Bandas!#REF!</definedName>
    <definedName name="_18__123Graph_BGRAFICO_3" hidden="1">[8]Bandas!#REF!</definedName>
    <definedName name="_18__123Graph_BGRAFICO_4" localSheetId="5" hidden="1">[8]Bandas!#REF!</definedName>
    <definedName name="_18__123Graph_BGRAFICO_4" localSheetId="4" hidden="1">[8]Bandas!#REF!</definedName>
    <definedName name="_18__123Graph_BGRAFICO_4" localSheetId="8" hidden="1">[8]Bandas!#REF!</definedName>
    <definedName name="_18__123Graph_BGRAFICO_4" hidden="1">[8]Bandas!#REF!</definedName>
    <definedName name="_18__123Graph_CGRAFICO_2" localSheetId="5" hidden="1">[8]Bandas!#REF!</definedName>
    <definedName name="_18__123Graph_CGRAFICO_2" localSheetId="4" hidden="1">[8]Bandas!#REF!</definedName>
    <definedName name="_18__123Graph_CGRAFICO_2" localSheetId="8" hidden="1">[8]Bandas!#REF!</definedName>
    <definedName name="_18__123Graph_CGRAFICO_2" hidden="1">[8]Bandas!#REF!</definedName>
    <definedName name="_18__123Graph_EGRAFICO_4" localSheetId="5" hidden="1">[8]Bandas!#REF!</definedName>
    <definedName name="_18__123Graph_EGRAFICO_4" localSheetId="4" hidden="1">[8]Bandas!#REF!</definedName>
    <definedName name="_18__123Graph_EGRAFICO_4" localSheetId="8" hidden="1">[8]Bandas!#REF!</definedName>
    <definedName name="_18__123Graph_EGRAFICO_4" localSheetId="1" hidden="1">[8]Bandas!#REF!</definedName>
    <definedName name="_18__123Graph_EGRAFICO_4" hidden="1">[8]Bandas!#REF!</definedName>
    <definedName name="_18__123Graph_FGRAFICO_4" localSheetId="1" hidden="1">[8]Bandas!#REF!</definedName>
    <definedName name="_18__123Graph_FGRAFICO_4" hidden="1">[8]Bandas!#REF!</definedName>
    <definedName name="_18__123Graph_XGRAFICO_1" localSheetId="5" hidden="1">[3]Revenues!#REF!</definedName>
    <definedName name="_18__123Graph_XGRAFICO_1" localSheetId="0" hidden="1">[3]Revenues!#REF!</definedName>
    <definedName name="_18__123Graph_XGRAFICO_1" localSheetId="1" hidden="1">[9]Receitas!#REF!</definedName>
    <definedName name="_18__123Graph_XGRAFICO_1" hidden="1">[9]Receitas!#REF!</definedName>
    <definedName name="_19__123Graph_BGRAFICO_4" localSheetId="1" hidden="1">[8]Bandas!#REF!</definedName>
    <definedName name="_19__123Graph_BGRAFICO_4" hidden="1">[8]Bandas!#REF!</definedName>
    <definedName name="_19__123Graph_BGRAFICO_5" localSheetId="5" hidden="1">[8]Bandas!#REF!</definedName>
    <definedName name="_19__123Graph_BGRAFICO_5" localSheetId="4" hidden="1">[8]Bandas!#REF!</definedName>
    <definedName name="_19__123Graph_BGRAFICO_5" localSheetId="8" hidden="1">[8]Bandas!#REF!</definedName>
    <definedName name="_19__123Graph_BGRAFICO_5" hidden="1">[8]Bandas!#REF!</definedName>
    <definedName name="_19__123Graph_CGRAFICO_3" localSheetId="5" hidden="1">[8]Bandas!#REF!</definedName>
    <definedName name="_19__123Graph_CGRAFICO_3" localSheetId="4" hidden="1">[8]Bandas!#REF!</definedName>
    <definedName name="_19__123Graph_CGRAFICO_3" localSheetId="8" hidden="1">[8]Bandas!#REF!</definedName>
    <definedName name="_19__123Graph_CGRAFICO_3" hidden="1">[8]Bandas!#REF!</definedName>
    <definedName name="_19__123Graph_FGRAFICO_4" localSheetId="5" hidden="1">[8]Bandas!#REF!</definedName>
    <definedName name="_19__123Graph_FGRAFICO_4" localSheetId="4" hidden="1">[8]Bandas!#REF!</definedName>
    <definedName name="_19__123Graph_FGRAFICO_4" localSheetId="8" hidden="1">[8]Bandas!#REF!</definedName>
    <definedName name="_19__123Graph_FGRAFICO_4" localSheetId="1" hidden="1">[8]Bandas!#REF!</definedName>
    <definedName name="_19__123Graph_FGRAFICO_4" hidden="1">[8]Bandas!#REF!</definedName>
    <definedName name="_19__123Graph_XGRAFICO_1" localSheetId="1" hidden="1">[3]Revenues!#REF!</definedName>
    <definedName name="_19__123Graph_XGRAFICO_1" hidden="1">[3]Revenues!#REF!</definedName>
    <definedName name="_19__123Graph_XGRAFICO_4" localSheetId="5" hidden="1">[8]Bandas!#REF!</definedName>
    <definedName name="_19__123Graph_XGRAFICO_4" localSheetId="0" hidden="1">[8]Bandas!#REF!</definedName>
    <definedName name="_19__123Graph_XGRAFICO_4" localSheetId="1" hidden="1">[9]Bandas!#REF!</definedName>
    <definedName name="_19__123Graph_XGRAFICO_4" hidden="1">[9]Bandas!#REF!</definedName>
    <definedName name="_1F" localSheetId="1" hidden="1">'[12]Datos Infraestructura (r)'!#REF!</definedName>
    <definedName name="_1F" hidden="1">'[12]Datos Infraestructura (r)'!#REF!</definedName>
    <definedName name="_2__123Graph_AGRAFICO_1" localSheetId="5" hidden="1">[4]Revenues!#REF!</definedName>
    <definedName name="_2__123Graph_AGRAFICO_1" localSheetId="0" hidden="1">[4]Revenues!#REF!</definedName>
    <definedName name="_2__123Graph_AGRAFICO_1" localSheetId="8" hidden="1">[4]Revenues!#REF!</definedName>
    <definedName name="_2__123Graph_AGRAFICO_1" localSheetId="1" hidden="1">[3]Revenues!#REF!</definedName>
    <definedName name="_2__123Graph_AGRAFICO_1" hidden="1">[3]Revenues!#REF!</definedName>
    <definedName name="_2__123Graph_AGRAFICO_2" localSheetId="5" hidden="1">[8]Bandas!#REF!</definedName>
    <definedName name="_2__123Graph_AGRAFICO_2" localSheetId="0" hidden="1">[8]Bandas!#REF!</definedName>
    <definedName name="_2__123Graph_AGRAFICO_2" localSheetId="1" hidden="1">[9]Bandas!#REF!</definedName>
    <definedName name="_2__123Graph_AGRAFICO_2" hidden="1">[9]Bandas!#REF!</definedName>
    <definedName name="_2__123Graph_XGRAFICO_1" localSheetId="5" hidden="1">[4]Revenues!#REF!</definedName>
    <definedName name="_2__123Graph_XGRAFICO_1" localSheetId="0" hidden="1">[4]Revenues!#REF!</definedName>
    <definedName name="_2__123Graph_XGRAFICO_1" localSheetId="8" hidden="1">[4]Revenues!#REF!</definedName>
    <definedName name="_2__123Graph_XGRAFICO_1" localSheetId="1" hidden="1">[7]Revenues!#REF!</definedName>
    <definedName name="_2__123Graph_XGRAFICO_1" hidden="1">[7]Revenues!#REF!</definedName>
    <definedName name="_20__123Graph_AGRAFICO_5" localSheetId="5" hidden="1">[8]Bandas!#REF!</definedName>
    <definedName name="_20__123Graph_AGRAFICO_5" hidden="1">[8]Bandas!#REF!</definedName>
    <definedName name="_20__123Graph_BGRAFICO_4" localSheetId="5" hidden="1">[8]Bandas!#REF!</definedName>
    <definedName name="_20__123Graph_BGRAFICO_4" hidden="1">[8]Bandas!#REF!</definedName>
    <definedName name="_20__123Graph_CGRAFICO_2" localSheetId="5" hidden="1">[8]Bandas!#REF!</definedName>
    <definedName name="_20__123Graph_CGRAFICO_2" localSheetId="4" hidden="1">[8]Bandas!#REF!</definedName>
    <definedName name="_20__123Graph_CGRAFICO_2" localSheetId="8" hidden="1">[8]Bandas!#REF!</definedName>
    <definedName name="_20__123Graph_CGRAFICO_2" hidden="1">[8]Bandas!#REF!</definedName>
    <definedName name="_20__123Graph_CGRAFICO_4" localSheetId="5" hidden="1">[8]Bandas!#REF!</definedName>
    <definedName name="_20__123Graph_CGRAFICO_4" localSheetId="4" hidden="1">[8]Bandas!#REF!</definedName>
    <definedName name="_20__123Graph_CGRAFICO_4" localSheetId="8" hidden="1">[8]Bandas!#REF!</definedName>
    <definedName name="_20__123Graph_CGRAFICO_4" hidden="1">[8]Bandas!#REF!</definedName>
    <definedName name="_20__123Graph_XGRAFICO_4" localSheetId="1" hidden="1">[8]Bandas!#REF!</definedName>
    <definedName name="_20__123Graph_XGRAFICO_4" hidden="1">[8]Bandas!#REF!</definedName>
    <definedName name="_20__123Graph_XGRAFICO_5" localSheetId="5" hidden="1">[8]Bandas!#REF!</definedName>
    <definedName name="_20__123Graph_XGRAFICO_5" localSheetId="0" hidden="1">[8]Bandas!#REF!</definedName>
    <definedName name="_20__123Graph_XGRAFICO_5" localSheetId="1" hidden="1">[9]Bandas!#REF!</definedName>
    <definedName name="_20__123Graph_XGRAFICO_5" hidden="1">[9]Bandas!#REF!</definedName>
    <definedName name="_21__123Graph_AGRAFICO_5" localSheetId="5" hidden="1">[8]Bandas!#REF!</definedName>
    <definedName name="_21__123Graph_AGRAFICO_5" localSheetId="4" hidden="1">[8]Bandas!#REF!</definedName>
    <definedName name="_21__123Graph_AGRAFICO_5" localSheetId="8" hidden="1">[8]Bandas!#REF!</definedName>
    <definedName name="_21__123Graph_AGRAFICO_5" localSheetId="1" hidden="1">[8]Bandas!#REF!</definedName>
    <definedName name="_21__123Graph_AGRAFICO_5" hidden="1">[8]Bandas!#REF!</definedName>
    <definedName name="_21__123Graph_BGRAFICO_2" localSheetId="1" hidden="1">[8]Bandas!#REF!</definedName>
    <definedName name="_21__123Graph_BGRAFICO_2" hidden="1">[8]Bandas!#REF!</definedName>
    <definedName name="_21__123Graph_BGRAFICO_5" localSheetId="1" hidden="1">[8]Bandas!#REF!</definedName>
    <definedName name="_21__123Graph_BGRAFICO_5" hidden="1">[8]Bandas!#REF!</definedName>
    <definedName name="_21__123Graph_CGRAFICO_3" localSheetId="5" hidden="1">[8]Bandas!#REF!</definedName>
    <definedName name="_21__123Graph_CGRAFICO_3" localSheetId="4" hidden="1">[8]Bandas!#REF!</definedName>
    <definedName name="_21__123Graph_CGRAFICO_3" localSheetId="8" hidden="1">[8]Bandas!#REF!</definedName>
    <definedName name="_21__123Graph_CGRAFICO_3" hidden="1">[8]Bandas!#REF!</definedName>
    <definedName name="_21__123Graph_CGRAFICO_5" localSheetId="5" hidden="1">[8]Bandas!#REF!</definedName>
    <definedName name="_21__123Graph_CGRAFICO_5" localSheetId="4" hidden="1">[8]Bandas!#REF!</definedName>
    <definedName name="_21__123Graph_CGRAFICO_5" localSheetId="8" hidden="1">[8]Bandas!#REF!</definedName>
    <definedName name="_21__123Graph_CGRAFICO_5" hidden="1">[8]Bandas!#REF!</definedName>
    <definedName name="_21__123Graph_XGRAFICO_1" localSheetId="5" hidden="1">'[13]Traffic Revenues'!#REF!</definedName>
    <definedName name="_21__123Graph_XGRAFICO_1" localSheetId="4" hidden="1">'[13]Traffic Revenues'!#REF!</definedName>
    <definedName name="_21__123Graph_XGRAFICO_1" localSheetId="8" hidden="1">'[13]Traffic Revenues'!#REF!</definedName>
    <definedName name="_21__123Graph_XGRAFICO_1" localSheetId="1" hidden="1">'[13]Traffic Revenues'!#REF!</definedName>
    <definedName name="_21__123Graph_XGRAFICO_1" hidden="1">'[13]Traffic Revenues'!#REF!</definedName>
    <definedName name="_21__123Graph_XGRAFICO_5" localSheetId="1" hidden="1">[8]Bandas!#REF!</definedName>
    <definedName name="_21__123Graph_XGRAFICO_5" hidden="1">[8]Bandas!#REF!</definedName>
    <definedName name="_21_0_0_F" localSheetId="5" hidden="1">'[14]Datos infraestructura'!#REF!</definedName>
    <definedName name="_21_0_0_F" localSheetId="0" hidden="1">'[14]Datos infraestructura'!#REF!</definedName>
    <definedName name="_21_0_0_F" localSheetId="1" hidden="1">'[15]Datos infraestructura'!#REF!</definedName>
    <definedName name="_21_0_0_F" hidden="1">'[15]Datos infraestructura'!#REF!</definedName>
    <definedName name="_22__123Graph_BGRAFICO_5" localSheetId="5" hidden="1">[8]Bandas!#REF!</definedName>
    <definedName name="_22__123Graph_BGRAFICO_5" hidden="1">[8]Bandas!#REF!</definedName>
    <definedName name="_22__123Graph_CGRAFICO_4" localSheetId="5" hidden="1">[8]Bandas!#REF!</definedName>
    <definedName name="_22__123Graph_CGRAFICO_4" localSheetId="4" hidden="1">[8]Bandas!#REF!</definedName>
    <definedName name="_22__123Graph_CGRAFICO_4" localSheetId="8" hidden="1">[8]Bandas!#REF!</definedName>
    <definedName name="_22__123Graph_CGRAFICO_4" hidden="1">[8]Bandas!#REF!</definedName>
    <definedName name="_22__123Graph_DGRAFICO_2" localSheetId="5" hidden="1">[8]Bandas!#REF!</definedName>
    <definedName name="_22__123Graph_DGRAFICO_2" localSheetId="4" hidden="1">[8]Bandas!#REF!</definedName>
    <definedName name="_22__123Graph_DGRAFICO_2" localSheetId="8" hidden="1">[8]Bandas!#REF!</definedName>
    <definedName name="_22__123Graph_DGRAFICO_2" hidden="1">[8]Bandas!#REF!</definedName>
    <definedName name="_22__123Graph_XGRAFICO_4" localSheetId="5" hidden="1">[8]Bandas!#REF!</definedName>
    <definedName name="_22__123Graph_XGRAFICO_4" localSheetId="4" hidden="1">[8]Bandas!#REF!</definedName>
    <definedName name="_22__123Graph_XGRAFICO_4" localSheetId="8" hidden="1">[8]Bandas!#REF!</definedName>
    <definedName name="_22__123Graph_XGRAFICO_4" localSheetId="1" hidden="1">[8]Bandas!#REF!</definedName>
    <definedName name="_22__123Graph_XGRAFICO_4" hidden="1">[8]Bandas!#REF!</definedName>
    <definedName name="_22_0_0_F" localSheetId="1" hidden="1">'[14]Datos infraestructura'!#REF!</definedName>
    <definedName name="_22_0_0_F" hidden="1">'[14]Datos infraestructura'!#REF!</definedName>
    <definedName name="_23__123Graph_BGRAFICO_2" localSheetId="5" hidden="1">[8]Bandas!#REF!</definedName>
    <definedName name="_23__123Graph_BGRAFICO_2" hidden="1">[8]Bandas!#REF!</definedName>
    <definedName name="_23__123Graph_CGRAFICO_2" localSheetId="1" hidden="1">[8]Bandas!#REF!</definedName>
    <definedName name="_23__123Graph_CGRAFICO_2" hidden="1">[8]Bandas!#REF!</definedName>
    <definedName name="_23__123Graph_CGRAFICO_5" localSheetId="5" hidden="1">[8]Bandas!#REF!</definedName>
    <definedName name="_23__123Graph_CGRAFICO_5" localSheetId="4" hidden="1">[8]Bandas!#REF!</definedName>
    <definedName name="_23__123Graph_CGRAFICO_5" localSheetId="8" hidden="1">[8]Bandas!#REF!</definedName>
    <definedName name="_23__123Graph_CGRAFICO_5" hidden="1">[8]Bandas!#REF!</definedName>
    <definedName name="_23__123Graph_DGRAFICO_4" localSheetId="5" hidden="1">[8]Bandas!#REF!</definedName>
    <definedName name="_23__123Graph_DGRAFICO_4" localSheetId="4" hidden="1">[8]Bandas!#REF!</definedName>
    <definedName name="_23__123Graph_DGRAFICO_4" localSheetId="8" hidden="1">[8]Bandas!#REF!</definedName>
    <definedName name="_23__123Graph_DGRAFICO_4" hidden="1">[8]Bandas!#REF!</definedName>
    <definedName name="_23__123Graph_XGRAFICO_5" localSheetId="5" hidden="1">[8]Bandas!#REF!</definedName>
    <definedName name="_23__123Graph_XGRAFICO_5" localSheetId="4" hidden="1">[8]Bandas!#REF!</definedName>
    <definedName name="_23__123Graph_XGRAFICO_5" localSheetId="8" hidden="1">[8]Bandas!#REF!</definedName>
    <definedName name="_23__123Graph_XGRAFICO_5" localSheetId="1" hidden="1">[8]Bandas!#REF!</definedName>
    <definedName name="_23__123Graph_XGRAFICO_5" hidden="1">[8]Bandas!#REF!</definedName>
    <definedName name="_24__123Graph_BGRAFICO_2" localSheetId="5" hidden="1">[8]Bandas!#REF!</definedName>
    <definedName name="_24__123Graph_BGRAFICO_2" localSheetId="4" hidden="1">[8]Bandas!#REF!</definedName>
    <definedName name="_24__123Graph_BGRAFICO_2" localSheetId="8" hidden="1">[8]Bandas!#REF!</definedName>
    <definedName name="_24__123Graph_BGRAFICO_2" localSheetId="1" hidden="1">[8]Bandas!#REF!</definedName>
    <definedName name="_24__123Graph_BGRAFICO_2" hidden="1">[8]Bandas!#REF!</definedName>
    <definedName name="_24__123Graph_BGRAFICO_3" localSheetId="1" hidden="1">[8]Bandas!#REF!</definedName>
    <definedName name="_24__123Graph_BGRAFICO_3" hidden="1">[8]Bandas!#REF!</definedName>
    <definedName name="_24__123Graph_CGRAFICO_2" localSheetId="5" hidden="1">[8]Bandas!#REF!</definedName>
    <definedName name="_24__123Graph_CGRAFICO_2" hidden="1">[8]Bandas!#REF!</definedName>
    <definedName name="_24__123Graph_DGRAFICO_2" localSheetId="5" hidden="1">[8]Bandas!#REF!</definedName>
    <definedName name="_24__123Graph_DGRAFICO_2" localSheetId="4" hidden="1">[8]Bandas!#REF!</definedName>
    <definedName name="_24__123Graph_DGRAFICO_2" localSheetId="8" hidden="1">[8]Bandas!#REF!</definedName>
    <definedName name="_24__123Graph_DGRAFICO_2" hidden="1">[8]Bandas!#REF!</definedName>
    <definedName name="_24__123Graph_EGRAFICO_4" localSheetId="5" hidden="1">[8]Bandas!#REF!</definedName>
    <definedName name="_24__123Graph_EGRAFICO_4" localSheetId="4" hidden="1">[8]Bandas!#REF!</definedName>
    <definedName name="_24__123Graph_EGRAFICO_4" localSheetId="8" hidden="1">[8]Bandas!#REF!</definedName>
    <definedName name="_24__123Graph_EGRAFICO_4" hidden="1">[8]Bandas!#REF!</definedName>
    <definedName name="_25__123Graph_CGRAFICO_3" localSheetId="1" hidden="1">[8]Bandas!#REF!</definedName>
    <definedName name="_25__123Graph_CGRAFICO_3" hidden="1">[8]Bandas!#REF!</definedName>
    <definedName name="_25__123Graph_DGRAFICO_4" localSheetId="5" hidden="1">[8]Bandas!#REF!</definedName>
    <definedName name="_25__123Graph_DGRAFICO_4" localSheetId="4" hidden="1">[8]Bandas!#REF!</definedName>
    <definedName name="_25__123Graph_DGRAFICO_4" localSheetId="8" hidden="1">[8]Bandas!#REF!</definedName>
    <definedName name="_25__123Graph_DGRAFICO_4" hidden="1">[8]Bandas!#REF!</definedName>
    <definedName name="_25__123Graph_FGRAFICO_4" localSheetId="5" hidden="1">[8]Bandas!#REF!</definedName>
    <definedName name="_25__123Graph_FGRAFICO_4" localSheetId="4" hidden="1">[8]Bandas!#REF!</definedName>
    <definedName name="_25__123Graph_FGRAFICO_4" localSheetId="8" hidden="1">[8]Bandas!#REF!</definedName>
    <definedName name="_25__123Graph_FGRAFICO_4" hidden="1">[8]Bandas!#REF!</definedName>
    <definedName name="_25_0_0_F" localSheetId="5" hidden="1">'[16]Datos infraestructura'!#REF!</definedName>
    <definedName name="_25_0_0_F" localSheetId="4" hidden="1">'[16]Datos infraestructura'!#REF!</definedName>
    <definedName name="_25_0_0_F" localSheetId="8" hidden="1">'[16]Datos infraestructura'!#REF!</definedName>
    <definedName name="_25_0_0_F" localSheetId="1" hidden="1">'[16]Datos infraestructura'!#REF!</definedName>
    <definedName name="_25_0_0_F" hidden="1">'[16]Datos infraestructura'!#REF!</definedName>
    <definedName name="_26__123Graph_BGRAFICO_3" localSheetId="5" hidden="1">[8]Bandas!#REF!</definedName>
    <definedName name="_26__123Graph_BGRAFICO_3" hidden="1">[8]Bandas!#REF!</definedName>
    <definedName name="_26__123Graph_CGRAFICO_3" localSheetId="5" hidden="1">[8]Bandas!#REF!</definedName>
    <definedName name="_26__123Graph_CGRAFICO_3" hidden="1">[8]Bandas!#REF!</definedName>
    <definedName name="_26__123Graph_EGRAFICO_4" localSheetId="5" hidden="1">[8]Bandas!#REF!</definedName>
    <definedName name="_26__123Graph_EGRAFICO_4" localSheetId="4" hidden="1">[8]Bandas!#REF!</definedName>
    <definedName name="_26__123Graph_EGRAFICO_4" localSheetId="8" hidden="1">[8]Bandas!#REF!</definedName>
    <definedName name="_26__123Graph_EGRAFICO_4" hidden="1">[8]Bandas!#REF!</definedName>
    <definedName name="_27__123Graph_BGRAFICO_3" localSheetId="5" hidden="1">[8]Bandas!#REF!</definedName>
    <definedName name="_27__123Graph_BGRAFICO_3" localSheetId="4" hidden="1">[8]Bandas!#REF!</definedName>
    <definedName name="_27__123Graph_BGRAFICO_3" localSheetId="8" hidden="1">[8]Bandas!#REF!</definedName>
    <definedName name="_27__123Graph_BGRAFICO_3" localSheetId="1" hidden="1">[8]Bandas!#REF!</definedName>
    <definedName name="_27__123Graph_BGRAFICO_3" hidden="1">[8]Bandas!#REF!</definedName>
    <definedName name="_27__123Graph_BGRAFICO_4" localSheetId="1" hidden="1">[8]Bandas!#REF!</definedName>
    <definedName name="_27__123Graph_BGRAFICO_4" hidden="1">[8]Bandas!#REF!</definedName>
    <definedName name="_27__123Graph_CGRAFICO_4" localSheetId="1" hidden="1">[8]Bandas!#REF!</definedName>
    <definedName name="_27__123Graph_CGRAFICO_4" hidden="1">[8]Bandas!#REF!</definedName>
    <definedName name="_27__123Graph_FGRAFICO_4" localSheetId="5" hidden="1">[8]Bandas!#REF!</definedName>
    <definedName name="_27__123Graph_FGRAFICO_4" localSheetId="4" hidden="1">[8]Bandas!#REF!</definedName>
    <definedName name="_27__123Graph_FGRAFICO_4" localSheetId="8" hidden="1">[8]Bandas!#REF!</definedName>
    <definedName name="_27__123Graph_FGRAFICO_4" hidden="1">[8]Bandas!#REF!</definedName>
    <definedName name="_28__123Graph_CGRAFICO_4" localSheetId="5" hidden="1">[8]Bandas!#REF!</definedName>
    <definedName name="_28__123Graph_CGRAFICO_4" hidden="1">[8]Bandas!#REF!</definedName>
    <definedName name="_29__123Graph_BGRAFICO_4" localSheetId="5" hidden="1">[8]Bandas!#REF!</definedName>
    <definedName name="_29__123Graph_BGRAFICO_4" hidden="1">[8]Bandas!#REF!</definedName>
    <definedName name="_29__123Graph_CGRAFICO_5" localSheetId="1" hidden="1">[8]Bandas!#REF!</definedName>
    <definedName name="_29__123Graph_CGRAFICO_5" hidden="1">[8]Bandas!#REF!</definedName>
    <definedName name="_3__123Graph_AGRAFICO_1" localSheetId="5" hidden="1">'[13]Traffic Revenues'!#REF!</definedName>
    <definedName name="_3__123Graph_AGRAFICO_1" localSheetId="4" hidden="1">'[13]Traffic Revenues'!#REF!</definedName>
    <definedName name="_3__123Graph_AGRAFICO_1" localSheetId="8" hidden="1">'[13]Traffic Revenues'!#REF!</definedName>
    <definedName name="_3__123Graph_AGRAFICO_1" localSheetId="1" hidden="1">'[13]Traffic Revenues'!#REF!</definedName>
    <definedName name="_3__123Graph_AGRAFICO_1" hidden="1">'[13]Traffic Revenues'!#REF!</definedName>
    <definedName name="_3__123Graph_AGRAFICO_2" localSheetId="1" hidden="1">[8]Bandas!#REF!</definedName>
    <definedName name="_3__123Graph_AGRAFICO_2" hidden="1">[8]Bandas!#REF!</definedName>
    <definedName name="_3__123Graph_AGRAFICO_3" localSheetId="5" hidden="1">[8]Bandas!#REF!</definedName>
    <definedName name="_3__123Graph_AGRAFICO_3" localSheetId="0" hidden="1">[8]Bandas!#REF!</definedName>
    <definedName name="_3__123Graph_AGRAFICO_3" localSheetId="1" hidden="1">[9]Bandas!#REF!</definedName>
    <definedName name="_3__123Graph_AGRAFICO_3" hidden="1">[9]Bandas!#REF!</definedName>
    <definedName name="_3_0_0_F" localSheetId="5" hidden="1">'[17]Datos infra- basicos'!#REF!</definedName>
    <definedName name="_3_0_0_F" localSheetId="0" hidden="1">'[17]Datos infra- basicos'!#REF!</definedName>
    <definedName name="_3_0_0_F" localSheetId="8" hidden="1">'[17]Datos infra- basicos'!#REF!</definedName>
    <definedName name="_3_0_0_F" localSheetId="1" hidden="1">'[18]Datos infra- basicos'!#REF!</definedName>
    <definedName name="_3_0_0_F" hidden="1">'[18]Datos infra- basicos'!#REF!</definedName>
    <definedName name="_30__123Graph_BGRAFICO_4" localSheetId="5" hidden="1">[8]Bandas!#REF!</definedName>
    <definedName name="_30__123Graph_BGRAFICO_4" localSheetId="4" hidden="1">[8]Bandas!#REF!</definedName>
    <definedName name="_30__123Graph_BGRAFICO_4" localSheetId="8" hidden="1">[8]Bandas!#REF!</definedName>
    <definedName name="_30__123Graph_BGRAFICO_4" localSheetId="1" hidden="1">[8]Bandas!#REF!</definedName>
    <definedName name="_30__123Graph_BGRAFICO_4" hidden="1">[8]Bandas!#REF!</definedName>
    <definedName name="_30__123Graph_BGRAFICO_5" localSheetId="1" hidden="1">[8]Bandas!#REF!</definedName>
    <definedName name="_30__123Graph_BGRAFICO_5" hidden="1">[8]Bandas!#REF!</definedName>
    <definedName name="_30__123Graph_CGRAFICO_5" localSheetId="5" hidden="1">[8]Bandas!#REF!</definedName>
    <definedName name="_30__123Graph_CGRAFICO_5" hidden="1">[8]Bandas!#REF!</definedName>
    <definedName name="_31__123Graph_DGRAFICO_2" localSheetId="1" hidden="1">[8]Bandas!#REF!</definedName>
    <definedName name="_31__123Graph_DGRAFICO_2" hidden="1">[8]Bandas!#REF!</definedName>
    <definedName name="_32__123Graph_BGRAFICO_5" localSheetId="5" hidden="1">[8]Bandas!#REF!</definedName>
    <definedName name="_32__123Graph_BGRAFICO_5" hidden="1">[8]Bandas!#REF!</definedName>
    <definedName name="_32__123Graph_DGRAFICO_2" localSheetId="5" hidden="1">[8]Bandas!#REF!</definedName>
    <definedName name="_32__123Graph_DGRAFICO_2" hidden="1">[8]Bandas!#REF!</definedName>
    <definedName name="_33__123Graph_BGRAFICO_5" localSheetId="5" hidden="1">[8]Bandas!#REF!</definedName>
    <definedName name="_33__123Graph_BGRAFICO_5" localSheetId="4" hidden="1">[8]Bandas!#REF!</definedName>
    <definedName name="_33__123Graph_BGRAFICO_5" localSheetId="8" hidden="1">[8]Bandas!#REF!</definedName>
    <definedName name="_33__123Graph_BGRAFICO_5" localSheetId="1" hidden="1">[8]Bandas!#REF!</definedName>
    <definedName name="_33__123Graph_BGRAFICO_5" hidden="1">[8]Bandas!#REF!</definedName>
    <definedName name="_33__123Graph_CGRAFICO_2" localSheetId="1" hidden="1">[8]Bandas!#REF!</definedName>
    <definedName name="_33__123Graph_CGRAFICO_2" hidden="1">[8]Bandas!#REF!</definedName>
    <definedName name="_33__123Graph_DGRAFICO_4" localSheetId="1" hidden="1">[8]Bandas!#REF!</definedName>
    <definedName name="_33__123Graph_DGRAFICO_4" hidden="1">[8]Bandas!#REF!</definedName>
    <definedName name="_33__123Graph_XGRAFICO_1" localSheetId="5" hidden="1">[11]Ingresos!#REF!</definedName>
    <definedName name="_33__123Graph_XGRAFICO_1" localSheetId="4" hidden="1">[11]Ingresos!#REF!</definedName>
    <definedName name="_33__123Graph_XGRAFICO_1" localSheetId="8" hidden="1">[11]Ingresos!#REF!</definedName>
    <definedName name="_33__123Graph_XGRAFICO_1" hidden="1">[11]Ingresos!#REF!</definedName>
    <definedName name="_34__123Graph_DGRAFICO_4" localSheetId="5" hidden="1">[8]Bandas!#REF!</definedName>
    <definedName name="_34__123Graph_DGRAFICO_4" hidden="1">[8]Bandas!#REF!</definedName>
    <definedName name="_34__123Graph_XGRAFICO_4" localSheetId="5" hidden="1">[8]Bandas!#REF!</definedName>
    <definedName name="_34__123Graph_XGRAFICO_4" localSheetId="4" hidden="1">[8]Bandas!#REF!</definedName>
    <definedName name="_34__123Graph_XGRAFICO_4" localSheetId="8" hidden="1">[8]Bandas!#REF!</definedName>
    <definedName name="_34__123Graph_XGRAFICO_4" hidden="1">[8]Bandas!#REF!</definedName>
    <definedName name="_35__123Graph_CGRAFICO_2" localSheetId="5" hidden="1">[8]Bandas!#REF!</definedName>
    <definedName name="_35__123Graph_CGRAFICO_2" hidden="1">[8]Bandas!#REF!</definedName>
    <definedName name="_35__123Graph_EGRAFICO_4" localSheetId="1" hidden="1">[8]Bandas!#REF!</definedName>
    <definedName name="_35__123Graph_EGRAFICO_4" hidden="1">[8]Bandas!#REF!</definedName>
    <definedName name="_35__123Graph_XGRAFICO_5" localSheetId="5" hidden="1">[8]Bandas!#REF!</definedName>
    <definedName name="_35__123Graph_XGRAFICO_5" localSheetId="4" hidden="1">[8]Bandas!#REF!</definedName>
    <definedName name="_35__123Graph_XGRAFICO_5" localSheetId="8" hidden="1">[8]Bandas!#REF!</definedName>
    <definedName name="_35__123Graph_XGRAFICO_5" hidden="1">[8]Bandas!#REF!</definedName>
    <definedName name="_36__123Graph_CGRAFICO_2" localSheetId="5" hidden="1">[8]Bandas!#REF!</definedName>
    <definedName name="_36__123Graph_CGRAFICO_2" localSheetId="4" hidden="1">[8]Bandas!#REF!</definedName>
    <definedName name="_36__123Graph_CGRAFICO_2" localSheetId="8" hidden="1">[8]Bandas!#REF!</definedName>
    <definedName name="_36__123Graph_CGRAFICO_2" localSheetId="1" hidden="1">[8]Bandas!#REF!</definedName>
    <definedName name="_36__123Graph_CGRAFICO_2" hidden="1">[8]Bandas!#REF!</definedName>
    <definedName name="_36__123Graph_CGRAFICO_3" localSheetId="1" hidden="1">[8]Bandas!#REF!</definedName>
    <definedName name="_36__123Graph_CGRAFICO_3" hidden="1">[8]Bandas!#REF!</definedName>
    <definedName name="_36__123Graph_EGRAFICO_4" localSheetId="5" hidden="1">[8]Bandas!#REF!</definedName>
    <definedName name="_36__123Graph_EGRAFICO_4" hidden="1">[8]Bandas!#REF!</definedName>
    <definedName name="_36_0_0_F" localSheetId="5" hidden="1">'[14]Datos infraestructura'!#REF!</definedName>
    <definedName name="_36_0_0_F" localSheetId="4" hidden="1">'[14]Datos infraestructura'!#REF!</definedName>
    <definedName name="_36_0_0_F" localSheetId="8" hidden="1">'[14]Datos infraestructura'!#REF!</definedName>
    <definedName name="_36_0_0_F" hidden="1">'[14]Datos infraestructura'!#REF!</definedName>
    <definedName name="_37__123Graph_FGRAFICO_4" localSheetId="1" hidden="1">[8]Bandas!#REF!</definedName>
    <definedName name="_37__123Graph_FGRAFICO_4" hidden="1">[8]Bandas!#REF!</definedName>
    <definedName name="_37__123Graph_XGRAFICO_1" localSheetId="5" hidden="1">[11]Ingresos!#REF!</definedName>
    <definedName name="_37__123Graph_XGRAFICO_1" localSheetId="4" hidden="1">[11]Ingresos!#REF!</definedName>
    <definedName name="_37__123Graph_XGRAFICO_1" localSheetId="8" hidden="1">[11]Ingresos!#REF!</definedName>
    <definedName name="_37__123Graph_XGRAFICO_1" hidden="1">[11]Ingresos!#REF!</definedName>
    <definedName name="_38__123Graph_CGRAFICO_3" localSheetId="5" hidden="1">[8]Bandas!#REF!</definedName>
    <definedName name="_38__123Graph_CGRAFICO_3" hidden="1">[8]Bandas!#REF!</definedName>
    <definedName name="_38__123Graph_FGRAFICO_4" localSheetId="5" hidden="1">[8]Bandas!#REF!</definedName>
    <definedName name="_38__123Graph_FGRAFICO_4" hidden="1">[8]Bandas!#REF!</definedName>
    <definedName name="_38__123Graph_XGRAFICO_4" localSheetId="5" hidden="1">[8]Bandas!#REF!</definedName>
    <definedName name="_38__123Graph_XGRAFICO_4" localSheetId="4" hidden="1">[8]Bandas!#REF!</definedName>
    <definedName name="_38__123Graph_XGRAFICO_4" localSheetId="8" hidden="1">[8]Bandas!#REF!</definedName>
    <definedName name="_38__123Graph_XGRAFICO_4" hidden="1">[8]Bandas!#REF!</definedName>
    <definedName name="_39__123Graph_CGRAFICO_3" localSheetId="5" hidden="1">[8]Bandas!#REF!</definedName>
    <definedName name="_39__123Graph_CGRAFICO_3" localSheetId="4" hidden="1">[8]Bandas!#REF!</definedName>
    <definedName name="_39__123Graph_CGRAFICO_3" localSheetId="8" hidden="1">[8]Bandas!#REF!</definedName>
    <definedName name="_39__123Graph_CGRAFICO_3" localSheetId="1" hidden="1">[8]Bandas!#REF!</definedName>
    <definedName name="_39__123Graph_CGRAFICO_3" hidden="1">[8]Bandas!#REF!</definedName>
    <definedName name="_39__123Graph_CGRAFICO_4" localSheetId="1" hidden="1">[8]Bandas!#REF!</definedName>
    <definedName name="_39__123Graph_CGRAFICO_4" hidden="1">[8]Bandas!#REF!</definedName>
    <definedName name="_39__123Graph_XGRAFICO_5" localSheetId="5" hidden="1">[8]Bandas!#REF!</definedName>
    <definedName name="_39__123Graph_XGRAFICO_5" localSheetId="4" hidden="1">[8]Bandas!#REF!</definedName>
    <definedName name="_39__123Graph_XGRAFICO_5" localSheetId="8" hidden="1">[8]Bandas!#REF!</definedName>
    <definedName name="_39__123Graph_XGRAFICO_5" hidden="1">[8]Bandas!#REF!</definedName>
    <definedName name="_4__123Graph_AGRAFICO_2" localSheetId="5" hidden="1">[8]Bandas!#REF!</definedName>
    <definedName name="_4__123Graph_AGRAFICO_2" localSheetId="4" hidden="1">[8]Bandas!#REF!</definedName>
    <definedName name="_4__123Graph_AGRAFICO_2" localSheetId="8" hidden="1">[8]Bandas!#REF!</definedName>
    <definedName name="_4__123Graph_AGRAFICO_2" localSheetId="1" hidden="1">[8]Bandas!#REF!</definedName>
    <definedName name="_4__123Graph_AGRAFICO_2" hidden="1">[8]Bandas!#REF!</definedName>
    <definedName name="_4__123Graph_AGRAFICO_3" localSheetId="1" hidden="1">[8]Bandas!#REF!</definedName>
    <definedName name="_4__123Graph_AGRAFICO_3" hidden="1">[8]Bandas!#REF!</definedName>
    <definedName name="_4__123Graph_AGRAFICO_4" localSheetId="5" hidden="1">[8]Bandas!#REF!</definedName>
    <definedName name="_4__123Graph_AGRAFICO_4" localSheetId="0" hidden="1">[8]Bandas!#REF!</definedName>
    <definedName name="_4__123Graph_AGRAFICO_4" localSheetId="1" hidden="1">[9]Bandas!#REF!</definedName>
    <definedName name="_4__123Graph_AGRAFICO_4" hidden="1">[9]Bandas!#REF!</definedName>
    <definedName name="_4__123Graph_XGRAFICO_1" localSheetId="5" hidden="1">[4]Revenues!#REF!</definedName>
    <definedName name="_4__123Graph_XGRAFICO_1" localSheetId="8" hidden="1">[4]Revenues!#REF!</definedName>
    <definedName name="_4__123Graph_XGRAFICO_1" hidden="1">[4]Revenues!#REF!</definedName>
    <definedName name="_4_0_0_F" localSheetId="5" hidden="1">#REF!</definedName>
    <definedName name="_4_0_0_F" localSheetId="0" hidden="1">#REF!</definedName>
    <definedName name="_4_0_0_F" localSheetId="8" hidden="1">#REF!</definedName>
    <definedName name="_4_0_0_F" localSheetId="1" hidden="1">#REF!</definedName>
    <definedName name="_4_0_0_F" hidden="1">#REF!</definedName>
    <definedName name="_40__123Graph_XGRAFICO_1" localSheetId="0" hidden="1">[3]Revenues!#REF!</definedName>
    <definedName name="_40__123Graph_XGRAFICO_1" localSheetId="1" hidden="1">[3]Revenues!#REF!</definedName>
    <definedName name="_40__123Graph_XGRAFICO_1" hidden="1">[3]Revenues!#REF!</definedName>
    <definedName name="_407_int">'[19]4. Int Exp'!$E$2:$R$61,'[19]4. Int Exp'!$E$63:$V$83</definedName>
    <definedName name="_407_International_Inc.">'[20]4. Int Exp'!$E$2:$R$61,'[20]4. Int Exp'!$E$63:$V$83</definedName>
    <definedName name="_41__123Graph_CGRAFICO_4" localSheetId="5" hidden="1">[8]Bandas!#REF!</definedName>
    <definedName name="_41__123Graph_CGRAFICO_4" hidden="1">[8]Bandas!#REF!</definedName>
    <definedName name="_41_0_0_F" localSheetId="5" hidden="1">'[14]Datos infraestructura'!#REF!</definedName>
    <definedName name="_41_0_0_F" localSheetId="4" hidden="1">'[14]Datos infraestructura'!#REF!</definedName>
    <definedName name="_41_0_0_F" localSheetId="8" hidden="1">'[14]Datos infraestructura'!#REF!</definedName>
    <definedName name="_41_0_0_F" hidden="1">'[14]Datos infraestructura'!#REF!</definedName>
    <definedName name="_42__123Graph_CGRAFICO_4" localSheetId="5" hidden="1">[8]Bandas!#REF!</definedName>
    <definedName name="_42__123Graph_CGRAFICO_4" localSheetId="4" hidden="1">[8]Bandas!#REF!</definedName>
    <definedName name="_42__123Graph_CGRAFICO_4" localSheetId="8" hidden="1">[8]Bandas!#REF!</definedName>
    <definedName name="_42__123Graph_CGRAFICO_4" localSheetId="1" hidden="1">[8]Bandas!#REF!</definedName>
    <definedName name="_42__123Graph_CGRAFICO_4" hidden="1">[8]Bandas!#REF!</definedName>
    <definedName name="_42__123Graph_CGRAFICO_5" localSheetId="1" hidden="1">[8]Bandas!#REF!</definedName>
    <definedName name="_42__123Graph_CGRAFICO_5" hidden="1">[8]Bandas!#REF!</definedName>
    <definedName name="_42__123Graph_XGRAFICO_4" localSheetId="1" hidden="1">[8]Bandas!#REF!</definedName>
    <definedName name="_42__123Graph_XGRAFICO_4" hidden="1">[8]Bandas!#REF!</definedName>
    <definedName name="_44__123Graph_CGRAFICO_5" localSheetId="5" hidden="1">[8]Bandas!#REF!</definedName>
    <definedName name="_44__123Graph_CGRAFICO_5" hidden="1">[8]Bandas!#REF!</definedName>
    <definedName name="_44__123Graph_XGRAFICO_1" localSheetId="5" hidden="1">[3]Revenues!#REF!</definedName>
    <definedName name="_44__123Graph_XGRAFICO_1" hidden="1">[3]Revenues!#REF!</definedName>
    <definedName name="_44__123Graph_XGRAFICO_5" localSheetId="1" hidden="1">[8]Bandas!#REF!</definedName>
    <definedName name="_44__123Graph_XGRAFICO_5" hidden="1">[8]Bandas!#REF!</definedName>
    <definedName name="_45__123Graph_CGRAFICO_5" localSheetId="5" hidden="1">[8]Bandas!#REF!</definedName>
    <definedName name="_45__123Graph_CGRAFICO_5" localSheetId="4" hidden="1">[8]Bandas!#REF!</definedName>
    <definedName name="_45__123Graph_CGRAFICO_5" localSheetId="8" hidden="1">[8]Bandas!#REF!</definedName>
    <definedName name="_45__123Graph_CGRAFICO_5" localSheetId="1" hidden="1">[8]Bandas!#REF!</definedName>
    <definedName name="_45__123Graph_CGRAFICO_5" hidden="1">[8]Bandas!#REF!</definedName>
    <definedName name="_45__123Graph_DGRAFICO_2" localSheetId="1" hidden="1">[8]Bandas!#REF!</definedName>
    <definedName name="_45__123Graph_DGRAFICO_2" hidden="1">[8]Bandas!#REF!</definedName>
    <definedName name="_46__123Graph_XGRAFICO_4" localSheetId="5" hidden="1">[8]Bandas!#REF!</definedName>
    <definedName name="_46__123Graph_XGRAFICO_4" hidden="1">[8]Bandas!#REF!</definedName>
    <definedName name="_47__123Graph_DGRAFICO_2" localSheetId="5" hidden="1">[8]Bandas!#REF!</definedName>
    <definedName name="_47__123Graph_DGRAFICO_2" hidden="1">[8]Bandas!#REF!</definedName>
    <definedName name="_48__123Graph_DGRAFICO_2" localSheetId="5" hidden="1">[8]Bandas!#REF!</definedName>
    <definedName name="_48__123Graph_DGRAFICO_2" localSheetId="4" hidden="1">[8]Bandas!#REF!</definedName>
    <definedName name="_48__123Graph_DGRAFICO_2" localSheetId="8" hidden="1">[8]Bandas!#REF!</definedName>
    <definedName name="_48__123Graph_DGRAFICO_2" localSheetId="1" hidden="1">[8]Bandas!#REF!</definedName>
    <definedName name="_48__123Graph_DGRAFICO_2" hidden="1">[8]Bandas!#REF!</definedName>
    <definedName name="_48__123Graph_DGRAFICO_4" localSheetId="1" hidden="1">[8]Bandas!#REF!</definedName>
    <definedName name="_48__123Graph_DGRAFICO_4" hidden="1">[8]Bandas!#REF!</definedName>
    <definedName name="_48__123Graph_XGRAFICO_5" localSheetId="5" hidden="1">[8]Bandas!#REF!</definedName>
    <definedName name="_48__123Graph_XGRAFICO_5" hidden="1">[8]Bandas!#REF!</definedName>
    <definedName name="_49_0_0_F" localSheetId="1" hidden="1">'[14]Datos infraestructura'!#REF!</definedName>
    <definedName name="_49_0_0_F" hidden="1">'[14]Datos infraestructura'!#REF!</definedName>
    <definedName name="_5__123Graph_AGRAFICO_1" localSheetId="5" hidden="1">[10]Ingresos!#REF!</definedName>
    <definedName name="_5__123Graph_AGRAFICO_1" localSheetId="4" hidden="1">[10]Ingresos!#REF!</definedName>
    <definedName name="_5__123Graph_AGRAFICO_1" localSheetId="8" hidden="1">[10]Ingresos!#REF!</definedName>
    <definedName name="_5__123Graph_AGRAFICO_1" localSheetId="1" hidden="1">[10]Ingresos!#REF!</definedName>
    <definedName name="_5__123Graph_AGRAFICO_1" hidden="1">[10]Ingresos!#REF!</definedName>
    <definedName name="_5__123Graph_AGRAFICO_3" localSheetId="5" hidden="1">[8]Bandas!#REF!</definedName>
    <definedName name="_5__123Graph_AGRAFICO_3" localSheetId="4" hidden="1">[8]Bandas!#REF!</definedName>
    <definedName name="_5__123Graph_AGRAFICO_3" localSheetId="8" hidden="1">[8]Bandas!#REF!</definedName>
    <definedName name="_5__123Graph_AGRAFICO_3" localSheetId="1" hidden="1">[8]Bandas!#REF!</definedName>
    <definedName name="_5__123Graph_AGRAFICO_3" hidden="1">[8]Bandas!#REF!</definedName>
    <definedName name="_5__123Graph_AGRAFICO_4" localSheetId="1" hidden="1">[8]Bandas!#REF!</definedName>
    <definedName name="_5__123Graph_AGRAFICO_4" hidden="1">[8]Bandas!#REF!</definedName>
    <definedName name="_5__123Graph_AGRAFICO_5" localSheetId="5" hidden="1">[8]Bandas!#REF!</definedName>
    <definedName name="_5__123Graph_AGRAFICO_5" localSheetId="0" hidden="1">[8]Bandas!#REF!</definedName>
    <definedName name="_5__123Graph_AGRAFICO_5" localSheetId="1" hidden="1">[9]Bandas!#REF!</definedName>
    <definedName name="_5__123Graph_AGRAFICO_5" hidden="1">[9]Bandas!#REF!</definedName>
    <definedName name="_50__123Graph_DGRAFICO_4" localSheetId="5" hidden="1">[8]Bandas!#REF!</definedName>
    <definedName name="_50__123Graph_DGRAFICO_4" hidden="1">[8]Bandas!#REF!</definedName>
    <definedName name="_50_0_0_F" localSheetId="1" hidden="1">'[14]Datos infraestructura'!#REF!</definedName>
    <definedName name="_50_0_0_F" hidden="1">'[14]Datos infraestructura'!#REF!</definedName>
    <definedName name="_51__123Graph_DGRAFICO_4" localSheetId="5" hidden="1">[8]Bandas!#REF!</definedName>
    <definedName name="_51__123Graph_DGRAFICO_4" localSheetId="4" hidden="1">[8]Bandas!#REF!</definedName>
    <definedName name="_51__123Graph_DGRAFICO_4" localSheetId="8" hidden="1">[8]Bandas!#REF!</definedName>
    <definedName name="_51__123Graph_DGRAFICO_4" localSheetId="1" hidden="1">[8]Bandas!#REF!</definedName>
    <definedName name="_51__123Graph_DGRAFICO_4" hidden="1">[8]Bandas!#REF!</definedName>
    <definedName name="_51__123Graph_EGRAFICO_4" localSheetId="1" hidden="1">[8]Bandas!#REF!</definedName>
    <definedName name="_51__123Graph_EGRAFICO_4" hidden="1">[8]Bandas!#REF!</definedName>
    <definedName name="_53__123Graph_EGRAFICO_4" localSheetId="5" hidden="1">[8]Bandas!#REF!</definedName>
    <definedName name="_53__123Graph_EGRAFICO_4" hidden="1">[8]Bandas!#REF!</definedName>
    <definedName name="_54__123Graph_EGRAFICO_4" localSheetId="5" hidden="1">[8]Bandas!#REF!</definedName>
    <definedName name="_54__123Graph_EGRAFICO_4" localSheetId="4" hidden="1">[8]Bandas!#REF!</definedName>
    <definedName name="_54__123Graph_EGRAFICO_4" localSheetId="8" hidden="1">[8]Bandas!#REF!</definedName>
    <definedName name="_54__123Graph_EGRAFICO_4" localSheetId="1" hidden="1">[8]Bandas!#REF!</definedName>
    <definedName name="_54__123Graph_EGRAFICO_4" hidden="1">[8]Bandas!#REF!</definedName>
    <definedName name="_54__123Graph_FGRAFICO_4" localSheetId="1" hidden="1">[8]Bandas!#REF!</definedName>
    <definedName name="_54__123Graph_FGRAFICO_4" hidden="1">[8]Bandas!#REF!</definedName>
    <definedName name="_56__123Graph_FGRAFICO_4" localSheetId="5" hidden="1">[8]Bandas!#REF!</definedName>
    <definedName name="_56__123Graph_FGRAFICO_4" hidden="1">[8]Bandas!#REF!</definedName>
    <definedName name="_57__123Graph_FGRAFICO_4" localSheetId="5" hidden="1">[8]Bandas!#REF!</definedName>
    <definedName name="_57__123Graph_FGRAFICO_4" localSheetId="4" hidden="1">[8]Bandas!#REF!</definedName>
    <definedName name="_57__123Graph_FGRAFICO_4" localSheetId="8" hidden="1">[8]Bandas!#REF!</definedName>
    <definedName name="_57__123Graph_FGRAFICO_4" localSheetId="1" hidden="1">[8]Bandas!#REF!</definedName>
    <definedName name="_57__123Graph_FGRAFICO_4" hidden="1">[8]Bandas!#REF!</definedName>
    <definedName name="_57__123Graph_XGRAFICO_1" localSheetId="1" hidden="1">[5]Revenues!#REF!</definedName>
    <definedName name="_57__123Graph_XGRAFICO_1" hidden="1">[5]Revenues!#REF!</definedName>
    <definedName name="_58_0_0_F" localSheetId="5" hidden="1">'[14]Datos infraestructura'!#REF!</definedName>
    <definedName name="_58_0_0_F" hidden="1">'[14]Datos infraestructura'!#REF!</definedName>
    <definedName name="_59_0_0_F" localSheetId="5" hidden="1">'[14]Datos infraestructura'!#REF!</definedName>
    <definedName name="_59_0_0_F" hidden="1">'[14]Datos infraestructura'!#REF!</definedName>
    <definedName name="_6__123Graph_AGRAFICO_1" localSheetId="5" hidden="1">[3]Revenues!#REF!</definedName>
    <definedName name="_6__123Graph_AGRAFICO_1" localSheetId="0" hidden="1">[3]Revenues!#REF!</definedName>
    <definedName name="_6__123Graph_AGRAFICO_1" localSheetId="1" hidden="1">[5]Revenues!#REF!</definedName>
    <definedName name="_6__123Graph_AGRAFICO_1" hidden="1">[5]Revenues!#REF!</definedName>
    <definedName name="_6__123Graph_AGRAFICO_4" localSheetId="5" hidden="1">[8]Bandas!#REF!</definedName>
    <definedName name="_6__123Graph_AGRAFICO_4" localSheetId="4" hidden="1">[8]Bandas!#REF!</definedName>
    <definedName name="_6__123Graph_AGRAFICO_4" localSheetId="8" hidden="1">[8]Bandas!#REF!</definedName>
    <definedName name="_6__123Graph_AGRAFICO_4" localSheetId="1" hidden="1">[8]Bandas!#REF!</definedName>
    <definedName name="_6__123Graph_AGRAFICO_4" hidden="1">[8]Bandas!#REF!</definedName>
    <definedName name="_6__123Graph_AGRAFICO_5" localSheetId="1" hidden="1">[8]Bandas!#REF!</definedName>
    <definedName name="_6__123Graph_AGRAFICO_5" hidden="1">[8]Bandas!#REF!</definedName>
    <definedName name="_6__123Graph_BGRAFICO_2" localSheetId="5" hidden="1">[8]Bandas!#REF!</definedName>
    <definedName name="_6__123Graph_BGRAFICO_2" localSheetId="0" hidden="1">[8]Bandas!#REF!</definedName>
    <definedName name="_6__123Graph_BGRAFICO_2" localSheetId="1" hidden="1">[9]Bandas!#REF!</definedName>
    <definedName name="_6__123Graph_BGRAFICO_2" hidden="1">[9]Bandas!#REF!</definedName>
    <definedName name="_6_0_0_F" localSheetId="5" hidden="1">'[17]Datos infra- basicos'!#REF!</definedName>
    <definedName name="_6_0_0_F" localSheetId="8" hidden="1">'[17]Datos infra- basicos'!#REF!</definedName>
    <definedName name="_6_0_0_F" hidden="1">'[17]Datos infra- basicos'!#REF!</definedName>
    <definedName name="_60__123Graph_XGRAFICO_4" localSheetId="1" hidden="1">[8]Bandas!#REF!</definedName>
    <definedName name="_60__123Graph_XGRAFICO_4" hidden="1">[8]Bandas!#REF!</definedName>
    <definedName name="_61__123Graph_XGRAFICO_1" localSheetId="5" hidden="1">[4]Revenues!#REF!</definedName>
    <definedName name="_61__123Graph_XGRAFICO_1" hidden="1">[4]Revenues!#REF!</definedName>
    <definedName name="_63__123Graph_XGRAFICO_5" localSheetId="1" hidden="1">[8]Bandas!#REF!</definedName>
    <definedName name="_63__123Graph_XGRAFICO_5" hidden="1">[8]Bandas!#REF!</definedName>
    <definedName name="_64__123Graph_XGRAFICO_1" localSheetId="5" hidden="1">'[21]Traffic Revenues'!#REF!</definedName>
    <definedName name="_64__123Graph_XGRAFICO_1" localSheetId="4" hidden="1">'[21]Traffic Revenues'!#REF!</definedName>
    <definedName name="_64__123Graph_XGRAFICO_1" localSheetId="8" hidden="1">'[21]Traffic Revenues'!#REF!</definedName>
    <definedName name="_64__123Graph_XGRAFICO_1" localSheetId="1" hidden="1">'[21]Traffic Revenues'!#REF!</definedName>
    <definedName name="_64__123Graph_XGRAFICO_1" hidden="1">'[21]Traffic Revenues'!#REF!</definedName>
    <definedName name="_64__123Graph_XGRAFICO_4" localSheetId="5" hidden="1">[8]Bandas!#REF!</definedName>
    <definedName name="_64__123Graph_XGRAFICO_4" hidden="1">[8]Bandas!#REF!</definedName>
    <definedName name="_67__123Graph_XGRAFICO_4" localSheetId="5" hidden="1">[8]Bandas!#REF!</definedName>
    <definedName name="_67__123Graph_XGRAFICO_4" localSheetId="4" hidden="1">[8]Bandas!#REF!</definedName>
    <definedName name="_67__123Graph_XGRAFICO_4" localSheetId="8" hidden="1">[8]Bandas!#REF!</definedName>
    <definedName name="_67__123Graph_XGRAFICO_4" localSheetId="1" hidden="1">[8]Bandas!#REF!</definedName>
    <definedName name="_67__123Graph_XGRAFICO_4" hidden="1">[8]Bandas!#REF!</definedName>
    <definedName name="_67__123Graph_XGRAFICO_5" localSheetId="5" hidden="1">[8]Bandas!#REF!</definedName>
    <definedName name="_67__123Graph_XGRAFICO_5" hidden="1">[8]Bandas!#REF!</definedName>
    <definedName name="_69_0_0_F" localSheetId="1" hidden="1">'[14]Datos infraestructura'!#REF!</definedName>
    <definedName name="_69_0_0_F" hidden="1">'[14]Datos infraestructura'!#REF!</definedName>
    <definedName name="_7__123Graph_AGRAFICO_2" localSheetId="1" hidden="1">[8]Bandas!#REF!</definedName>
    <definedName name="_7__123Graph_AGRAFICO_2" hidden="1">[8]Bandas!#REF!</definedName>
    <definedName name="_7__123Graph_AGRAFICO_5" localSheetId="5" hidden="1">[8]Bandas!#REF!</definedName>
    <definedName name="_7__123Graph_AGRAFICO_5" localSheetId="4" hidden="1">[8]Bandas!#REF!</definedName>
    <definedName name="_7__123Graph_AGRAFICO_5" localSheetId="8" hidden="1">[8]Bandas!#REF!</definedName>
    <definedName name="_7__123Graph_AGRAFICO_5" localSheetId="1" hidden="1">[8]Bandas!#REF!</definedName>
    <definedName name="_7__123Graph_AGRAFICO_5" hidden="1">[8]Bandas!#REF!</definedName>
    <definedName name="_7__123Graph_BGRAFICO_2" localSheetId="1" hidden="1">[8]Bandas!#REF!</definedName>
    <definedName name="_7__123Graph_BGRAFICO_2" hidden="1">[8]Bandas!#REF!</definedName>
    <definedName name="_7__123Graph_BGRAFICO_3" localSheetId="5" hidden="1">[8]Bandas!#REF!</definedName>
    <definedName name="_7__123Graph_BGRAFICO_3" localSheetId="0" hidden="1">[8]Bandas!#REF!</definedName>
    <definedName name="_7__123Graph_BGRAFICO_3" localSheetId="1" hidden="1">[9]Bandas!#REF!</definedName>
    <definedName name="_7__123Graph_BGRAFICO_3" hidden="1">[9]Bandas!#REF!</definedName>
    <definedName name="_70__123Graph_XGRAFICO_5" localSheetId="5" hidden="1">[8]Bandas!#REF!</definedName>
    <definedName name="_70__123Graph_XGRAFICO_5" localSheetId="4" hidden="1">[8]Bandas!#REF!</definedName>
    <definedName name="_70__123Graph_XGRAFICO_5" localSheetId="8" hidden="1">[8]Bandas!#REF!</definedName>
    <definedName name="_70__123Graph_XGRAFICO_5" localSheetId="1" hidden="1">[8]Bandas!#REF!</definedName>
    <definedName name="_70__123Graph_XGRAFICO_5" hidden="1">[8]Bandas!#REF!</definedName>
    <definedName name="_70_0_0_F" localSheetId="1" hidden="1">'[14]Datos infraestructura'!#REF!</definedName>
    <definedName name="_70_0_0_F" hidden="1">'[14]Datos infraestructura'!#REF!</definedName>
    <definedName name="_72_0_0_F" localSheetId="5" hidden="1">'[17]Datos infra- basicos'!#REF!</definedName>
    <definedName name="_72_0_0_F" hidden="1">'[17]Datos infra- basicos'!#REF!</definedName>
    <definedName name="_8__123Graph_AGRAFICO_1" localSheetId="5" hidden="1">[4]Revenues!#REF!</definedName>
    <definedName name="_8__123Graph_AGRAFICO_1" hidden="1">[4]Revenues!#REF!</definedName>
    <definedName name="_8__123Graph_AGRAFICO_2" localSheetId="5" hidden="1">[8]Bandas!#REF!</definedName>
    <definedName name="_8__123Graph_AGRAFICO_2" hidden="1">[8]Bandas!#REF!</definedName>
    <definedName name="_8__123Graph_BGRAFICO_2" localSheetId="5" hidden="1">[8]Bandas!#REF!</definedName>
    <definedName name="_8__123Graph_BGRAFICO_2" localSheetId="4" hidden="1">[8]Bandas!#REF!</definedName>
    <definedName name="_8__123Graph_BGRAFICO_2" localSheetId="8" hidden="1">[8]Bandas!#REF!</definedName>
    <definedName name="_8__123Graph_BGRAFICO_2" localSheetId="1" hidden="1">[8]Bandas!#REF!</definedName>
    <definedName name="_8__123Graph_BGRAFICO_2" hidden="1">[8]Bandas!#REF!</definedName>
    <definedName name="_8__123Graph_BGRAFICO_3" localSheetId="1" hidden="1">[8]Bandas!#REF!</definedName>
    <definedName name="_8__123Graph_BGRAFICO_3" hidden="1">[8]Bandas!#REF!</definedName>
    <definedName name="_8__123Graph_BGRAFICO_4" localSheetId="5" hidden="1">[8]Bandas!#REF!</definedName>
    <definedName name="_8__123Graph_BGRAFICO_4" localSheetId="0" hidden="1">[8]Bandas!#REF!</definedName>
    <definedName name="_8__123Graph_BGRAFICO_4" localSheetId="1" hidden="1">[9]Bandas!#REF!</definedName>
    <definedName name="_8__123Graph_BGRAFICO_4" hidden="1">[9]Bandas!#REF!</definedName>
    <definedName name="_83_0_0_F" localSheetId="5" hidden="1">'[16]Datos infraestructura'!#REF!</definedName>
    <definedName name="_83_0_0_F" localSheetId="4" hidden="1">'[16]Datos infraestructura'!#REF!</definedName>
    <definedName name="_83_0_0_F" localSheetId="8" hidden="1">'[16]Datos infraestructura'!#REF!</definedName>
    <definedName name="_83_0_0_F" localSheetId="1" hidden="1">'[16]Datos infraestructura'!#REF!</definedName>
    <definedName name="_83_0_0_F" hidden="1">'[16]Datos infraestructura'!#REF!</definedName>
    <definedName name="_84_0_0_F" localSheetId="5" hidden="1">'[22]Datos infraestructura'!#REF!</definedName>
    <definedName name="_84_0_0_F" localSheetId="4" hidden="1">'[22]Datos infraestructura'!#REF!</definedName>
    <definedName name="_84_0_0_F" localSheetId="8" hidden="1">'[22]Datos infraestructura'!#REF!</definedName>
    <definedName name="_84_0_0_F" localSheetId="1" hidden="1">'[22]Datos infraestructura'!#REF!</definedName>
    <definedName name="_84_0_0_F" hidden="1">'[22]Datos infraestructura'!#REF!</definedName>
    <definedName name="_9__123Graph_AGRAFICO_1" localSheetId="5" hidden="1">[11]Ingresos!#REF!</definedName>
    <definedName name="_9__123Graph_AGRAFICO_1" localSheetId="4" hidden="1">[11]Ingresos!#REF!</definedName>
    <definedName name="_9__123Graph_AGRAFICO_1" localSheetId="8" hidden="1">[11]Ingresos!#REF!</definedName>
    <definedName name="_9__123Graph_AGRAFICO_1" localSheetId="1" hidden="1">'[21]Traffic Revenues'!#REF!</definedName>
    <definedName name="_9__123Graph_AGRAFICO_1" hidden="1">[11]Ingresos!#REF!</definedName>
    <definedName name="_9__123Graph_AGRAFICO_2" localSheetId="1" hidden="1">[8]Bandas!#REF!</definedName>
    <definedName name="_9__123Graph_AGRAFICO_2" hidden="1">[8]Bandas!#REF!</definedName>
    <definedName name="_9__123Graph_AGRAFICO_3" localSheetId="1" hidden="1">[8]Bandas!#REF!</definedName>
    <definedName name="_9__123Graph_AGRAFICO_3" hidden="1">[8]Bandas!#REF!</definedName>
    <definedName name="_9__123Graph_BGRAFICO_3" localSheetId="5" hidden="1">[8]Bandas!#REF!</definedName>
    <definedName name="_9__123Graph_BGRAFICO_3" localSheetId="4" hidden="1">[8]Bandas!#REF!</definedName>
    <definedName name="_9__123Graph_BGRAFICO_3" localSheetId="8" hidden="1">[8]Bandas!#REF!</definedName>
    <definedName name="_9__123Graph_BGRAFICO_3" localSheetId="1" hidden="1">[8]Bandas!#REF!</definedName>
    <definedName name="_9__123Graph_BGRAFICO_3" hidden="1">[8]Bandas!#REF!</definedName>
    <definedName name="_9__123Graph_BGRAFICO_4" localSheetId="1" hidden="1">[8]Bandas!#REF!</definedName>
    <definedName name="_9__123Graph_BGRAFICO_4" hidden="1">[8]Bandas!#REF!</definedName>
    <definedName name="_9__123Graph_BGRAFICO_5" localSheetId="5" hidden="1">[8]Bandas!#REF!</definedName>
    <definedName name="_9__123Graph_BGRAFICO_5" localSheetId="0" hidden="1">[8]Bandas!#REF!</definedName>
    <definedName name="_9__123Graph_BGRAFICO_5" localSheetId="1" hidden="1">[9]Bandas!#REF!</definedName>
    <definedName name="_9__123Graph_BGRAFICO_5" hidden="1">[9]Bandas!#REF!</definedName>
    <definedName name="_bdm.FastTrackBookmark.1_10_2007_12_28_19_PM.edm" localSheetId="1" hidden="1">[23]Title!$J$18</definedName>
    <definedName name="_bdm.FastTrackBookmark.1_10_2007_12_28_19_PM.edm" hidden="1">[24]Title!$J$18</definedName>
    <definedName name="_bdm.FastTrackBookmark.1_10_2007_12_28_30_PM.edm" localSheetId="1" hidden="1">'[23]Detailed Outputs'!$C$322</definedName>
    <definedName name="_bdm.FastTrackBookmark.1_10_2007_12_28_30_PM.edm" hidden="1">'[24]Detailed Outputs'!$C$322</definedName>
    <definedName name="_bdm.FastTrackBookmark.1_15_2007_5_39_13_PM.edm" localSheetId="5" hidden="1">[25]Scenario!#REF!</definedName>
    <definedName name="_bdm.FastTrackBookmark.1_15_2007_5_39_13_PM.edm" localSheetId="0" hidden="1">[25]Scenario!#REF!</definedName>
    <definedName name="_bdm.FastTrackBookmark.1_15_2007_5_39_13_PM.edm" localSheetId="8" hidden="1">[25]Scenario!#REF!</definedName>
    <definedName name="_bdm.FastTrackBookmark.1_15_2007_5_39_13_PM.edm" localSheetId="1" hidden="1">[26]Scenario!#REF!</definedName>
    <definedName name="_bdm.FastTrackBookmark.1_15_2007_5_39_13_PM.edm" hidden="1">[26]Scenario!#REF!</definedName>
    <definedName name="_bdm.FastTrackBookmark.1_20_2007_2_24_46_PM.edm" localSheetId="5" hidden="1">[25]Scenario!#REF!</definedName>
    <definedName name="_bdm.FastTrackBookmark.1_20_2007_2_24_46_PM.edm" localSheetId="0" hidden="1">[25]Scenario!#REF!</definedName>
    <definedName name="_bdm.FastTrackBookmark.1_20_2007_2_24_46_PM.edm" localSheetId="8" hidden="1">[25]Scenario!#REF!</definedName>
    <definedName name="_bdm.FastTrackBookmark.1_20_2007_2_24_46_PM.edm" localSheetId="1" hidden="1">[26]Scenario!#REF!</definedName>
    <definedName name="_bdm.FastTrackBookmark.1_20_2007_2_24_46_PM.edm" hidden="1">[26]Scenario!#REF!</definedName>
    <definedName name="_bdm.FastTrackBookmark.1_21_2007_9_18_20_PM.edm" localSheetId="5" hidden="1">[25]Scenario!#REF!</definedName>
    <definedName name="_bdm.FastTrackBookmark.1_21_2007_9_18_20_PM.edm" localSheetId="0" hidden="1">[25]Scenario!#REF!</definedName>
    <definedName name="_bdm.FastTrackBookmark.1_21_2007_9_18_20_PM.edm" localSheetId="8" hidden="1">[25]Scenario!#REF!</definedName>
    <definedName name="_bdm.FastTrackBookmark.1_21_2007_9_18_20_PM.edm" localSheetId="1" hidden="1">[26]Scenario!#REF!</definedName>
    <definedName name="_bdm.FastTrackBookmark.1_21_2007_9_18_20_PM.edm" hidden="1">[26]Scenario!#REF!</definedName>
    <definedName name="_bdm.FastTrackBookmark.1_22_2007_6_06_36_PM.edm" localSheetId="5" hidden="1">[25]Scenario!#REF!</definedName>
    <definedName name="_bdm.FastTrackBookmark.1_22_2007_6_06_36_PM.edm" localSheetId="0" hidden="1">[25]Scenario!#REF!</definedName>
    <definedName name="_bdm.FastTrackBookmark.1_22_2007_6_06_36_PM.edm" localSheetId="8" hidden="1">[25]Scenario!#REF!</definedName>
    <definedName name="_bdm.FastTrackBookmark.1_22_2007_6_06_36_PM.edm" localSheetId="1" hidden="1">[26]Scenario!#REF!</definedName>
    <definedName name="_bdm.FastTrackBookmark.1_22_2007_6_06_36_PM.edm" hidden="1">[26]Scenario!#REF!</definedName>
    <definedName name="_bdm.FastTrackBookmark.11_15_2006_11_26_49_PM.edm" localSheetId="5" hidden="1">[24]ChartData!#REF!</definedName>
    <definedName name="_bdm.FastTrackBookmark.11_15_2006_11_26_49_PM.edm" localSheetId="0" hidden="1">[24]ChartData!#REF!</definedName>
    <definedName name="_bdm.FastTrackBookmark.11_15_2006_11_26_49_PM.edm" localSheetId="8" hidden="1">[24]ChartData!#REF!</definedName>
    <definedName name="_bdm.FastTrackBookmark.11_15_2006_11_26_49_PM.edm" localSheetId="1" hidden="1">[23]ChartData!#REF!</definedName>
    <definedName name="_bdm.FastTrackBookmark.11_15_2006_11_26_49_PM.edm" hidden="1">[23]ChartData!#REF!</definedName>
    <definedName name="_bdm.FastTrackBookmark.11_15_2006_5_19_46_PM.edm" localSheetId="5" hidden="1">[24]Debt!#REF!</definedName>
    <definedName name="_bdm.FastTrackBookmark.11_15_2006_5_19_46_PM.edm" localSheetId="0" hidden="1">[24]Debt!#REF!</definedName>
    <definedName name="_bdm.FastTrackBookmark.11_15_2006_5_19_46_PM.edm" localSheetId="8" hidden="1">[24]Debt!#REF!</definedName>
    <definedName name="_bdm.FastTrackBookmark.11_15_2006_5_19_46_PM.edm" localSheetId="1" hidden="1">[23]Debt!#REF!</definedName>
    <definedName name="_bdm.FastTrackBookmark.11_15_2006_5_19_46_PM.edm" hidden="1">[23]Debt!#REF!</definedName>
    <definedName name="_bdm.FastTrackBookmark.11_21_2006_8_44_58_PM.edm" localSheetId="5" hidden="1">#REF!</definedName>
    <definedName name="_bdm.FastTrackBookmark.11_21_2006_8_44_58_PM.edm" localSheetId="0" hidden="1">#REF!</definedName>
    <definedName name="_bdm.FastTrackBookmark.11_21_2006_8_44_58_PM.edm" localSheetId="8" hidden="1">#REF!</definedName>
    <definedName name="_bdm.FastTrackBookmark.11_21_2006_8_44_58_PM.edm" localSheetId="1" hidden="1">#REF!</definedName>
    <definedName name="_bdm.FastTrackBookmark.11_21_2006_8_44_58_PM.edm" hidden="1">#REF!</definedName>
    <definedName name="_bdm.FastTrackBookmark.11_21_2006_8_45_02_PM.edm" localSheetId="5" hidden="1">[24]Scenario!#REF!</definedName>
    <definedName name="_bdm.FastTrackBookmark.11_21_2006_8_45_02_PM.edm" localSheetId="0" hidden="1">[24]Scenario!#REF!</definedName>
    <definedName name="_bdm.FastTrackBookmark.11_21_2006_8_45_02_PM.edm" localSheetId="8" hidden="1">[24]Scenario!#REF!</definedName>
    <definedName name="_bdm.FastTrackBookmark.11_21_2006_8_45_02_PM.edm" localSheetId="1" hidden="1">[23]Scenario!#REF!</definedName>
    <definedName name="_bdm.FastTrackBookmark.11_21_2006_8_45_02_PM.edm" hidden="1">[23]Scenario!#REF!</definedName>
    <definedName name="_CAN_GAAP" localSheetId="5" hidden="1">[25]Scenario!#REF!</definedName>
    <definedName name="_CAN_GAAP" hidden="1">[25]Scenario!#REF!</definedName>
    <definedName name="_D1_PIF">#REF!</definedName>
    <definedName name="_Fill" localSheetId="5" hidden="1">#REF!</definedName>
    <definedName name="_Fill" localSheetId="0" hidden="1">#REF!</definedName>
    <definedName name="_Fill" localSheetId="8" hidden="1">#REF!</definedName>
    <definedName name="_Fill" localSheetId="1" hidden="1">[27]Inputs!#REF!</definedName>
    <definedName name="_Fill" hidden="1">[27]Inputs!#REF!</definedName>
    <definedName name="_iv66000">#REF!</definedName>
    <definedName name="_r" localSheetId="5" hidden="1">[6]Ingresos!#REF!</definedName>
    <definedName name="_r" localSheetId="0" hidden="1">[6]Ingresos!#REF!</definedName>
    <definedName name="_r" localSheetId="8" hidden="1">[6]Ingresos!#REF!</definedName>
    <definedName name="_r" localSheetId="1" hidden="1">[28]Ingresos!#REF!</definedName>
    <definedName name="_r" hidden="1">[28]Ingresos!#REF!</definedName>
    <definedName name="_Table1_In1" localSheetId="5" hidden="1">#REF!</definedName>
    <definedName name="_Table1_In1" localSheetId="0" hidden="1">#REF!</definedName>
    <definedName name="_Table1_In1" localSheetId="8" hidden="1">#REF!</definedName>
    <definedName name="_Table1_In1" localSheetId="1" hidden="1">#REF!</definedName>
    <definedName name="_Table1_In1" hidden="1">#REF!</definedName>
    <definedName name="_Table1_Out" localSheetId="5" hidden="1">#REF!</definedName>
    <definedName name="_Table1_Out" localSheetId="0" hidden="1">#REF!</definedName>
    <definedName name="_Table1_Out" localSheetId="8" hidden="1">#REF!</definedName>
    <definedName name="_Table1_Out" localSheetId="1" hidden="1">#REF!</definedName>
    <definedName name="_Table1_Out" hidden="1">#REF!</definedName>
    <definedName name="_Table2_In1" localSheetId="5" hidden="1">#REF!</definedName>
    <definedName name="_Table2_In1" localSheetId="0" hidden="1">#REF!</definedName>
    <definedName name="_Table2_In1" localSheetId="8" hidden="1">#REF!</definedName>
    <definedName name="_Table2_In1" localSheetId="1" hidden="1">#REF!</definedName>
    <definedName name="_Table2_In1" hidden="1">#REF!</definedName>
    <definedName name="_Table2_In2" localSheetId="5" hidden="1">#REF!</definedName>
    <definedName name="_Table2_In2" localSheetId="0" hidden="1">#REF!</definedName>
    <definedName name="_Table2_In2" localSheetId="8" hidden="1">#REF!</definedName>
    <definedName name="_Table2_In2" localSheetId="1" hidden="1">#REF!</definedName>
    <definedName name="_Table2_In2" hidden="1">#REF!</definedName>
    <definedName name="_TESt" localSheetId="5" hidden="1">[24]Scenario!#REF!</definedName>
    <definedName name="_TESt" hidden="1">[24]Scenario!#REF!</definedName>
    <definedName name="_test2" localSheetId="5" hidden="1">#REF!</definedName>
    <definedName name="_test2" hidden="1">#REF!</definedName>
    <definedName name="_test3" localSheetId="5" hidden="1">[6]Ingresos!#REF!</definedName>
    <definedName name="_test3" hidden="1">[6]Ingresos!#REF!</definedName>
    <definedName name="A"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ctiverin">[29]assumptions!$B$18</definedName>
    <definedName name="ad"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 localSheetId="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ddress">#REF!</definedName>
    <definedName name="af"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f" localSheetId="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f"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f"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G"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G" localSheetId="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G"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G"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lternativa">#REF!</definedName>
    <definedName name="Ano_Ab" localSheetId="5" hidden="1">#REF!</definedName>
    <definedName name="Ano_Ab" localSheetId="0" hidden="1">#REF!</definedName>
    <definedName name="Ano_Ab" localSheetId="4" hidden="1">#REF!</definedName>
    <definedName name="Ano_Ab" localSheetId="8" hidden="1">#REF!</definedName>
    <definedName name="Ano_Ab" localSheetId="1" hidden="1">#REF!</definedName>
    <definedName name="Ano_Ab" hidden="1">#REF!</definedName>
    <definedName name="Ano_Enc" localSheetId="5" hidden="1">#REF!</definedName>
    <definedName name="Ano_Enc" localSheetId="0" hidden="1">#REF!</definedName>
    <definedName name="Ano_Enc" localSheetId="4" hidden="1">#REF!</definedName>
    <definedName name="Ano_Enc" localSheetId="8" hidden="1">#REF!</definedName>
    <definedName name="Ano_Enc" localSheetId="1" hidden="1">#REF!</definedName>
    <definedName name="Ano_Enc" hidden="1">#REF!</definedName>
    <definedName name="anscount" hidden="1">1</definedName>
    <definedName name="_xlnm.Print_Area" localSheetId="6">Acc!$A$1:$CT$177</definedName>
    <definedName name="_xlnm.Print_Area" localSheetId="0">Dis!$A$1:$R$46</definedName>
    <definedName name="_xlnm.Print_Area" localSheetId="1">Summary!$A$1:$Z$99</definedName>
    <definedName name="AS2DocOpenMode" hidden="1">"AS2DocumentEdit"</definedName>
    <definedName name="asd">39787.4046527778</definedName>
    <definedName name="asdfg" localSheetId="5" hidden="1">[6]Ingresos!#REF!</definedName>
    <definedName name="asdfg" localSheetId="8" hidden="1">[6]Ingresos!#REF!</definedName>
    <definedName name="asdfg" hidden="1">[6]Ingresos!#REF!</definedName>
    <definedName name="assfe" localSheetId="5" hidden="1">[6]Ingresos!#REF!</definedName>
    <definedName name="assfe" localSheetId="8" hidden="1">[6]Ingresos!#REF!</definedName>
    <definedName name="assfe" hidden="1">[6]Ingresos!#REF!</definedName>
    <definedName name="aw"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w" localSheetId="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w"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w"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z"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z" localSheetId="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z"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z"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B"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B"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B"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BandasAnoInicial" localSheetId="5" hidden="1">#REF!</definedName>
    <definedName name="BandasAnoInicial" localSheetId="0" hidden="1">#REF!</definedName>
    <definedName name="BandasAnoInicial" localSheetId="4" hidden="1">#REF!</definedName>
    <definedName name="BandasAnoInicial" localSheetId="8" hidden="1">#REF!</definedName>
    <definedName name="BandasAnoInicial" localSheetId="1" hidden="1">#REF!</definedName>
    <definedName name="BandasAnoInicial" hidden="1">#REF!</definedName>
    <definedName name="BandasCadernoEncargos" localSheetId="5" hidden="1">#REF!</definedName>
    <definedName name="BandasCadernoEncargos" localSheetId="0" hidden="1">#REF!</definedName>
    <definedName name="BandasCadernoEncargos" localSheetId="4" hidden="1">#REF!</definedName>
    <definedName name="BandasCadernoEncargos" localSheetId="8" hidden="1">#REF!</definedName>
    <definedName name="BandasCadernoEncargos" localSheetId="1" hidden="1">#REF!</definedName>
    <definedName name="BandasCadernoEncargos" hidden="1">#REF!</definedName>
    <definedName name="BandasIndiceActualizaçãoTarifária" localSheetId="5" hidden="1">#REF!</definedName>
    <definedName name="BandasIndiceActualizaçãoTarifária" localSheetId="0" hidden="1">#REF!</definedName>
    <definedName name="BandasIndiceActualizaçãoTarifária" localSheetId="4" hidden="1">#REF!</definedName>
    <definedName name="BandasIndiceActualizaçãoTarifária" localSheetId="8" hidden="1">#REF!</definedName>
    <definedName name="BandasIndiceActualizaçãoTarifária" localSheetId="1" hidden="1">#REF!</definedName>
    <definedName name="BandasIndiceActualizaçãoTarifária" hidden="1">#REF!</definedName>
    <definedName name="BandasLimitesSuperior" localSheetId="5" hidden="1">#REF!</definedName>
    <definedName name="BandasLimitesSuperior" localSheetId="0" hidden="1">#REF!</definedName>
    <definedName name="BandasLimitesSuperior" localSheetId="4" hidden="1">#REF!</definedName>
    <definedName name="BandasLimitesSuperior" localSheetId="8" hidden="1">#REF!</definedName>
    <definedName name="BandasLimitesSuperior" localSheetId="1" hidden="1">#REF!</definedName>
    <definedName name="BandasLimitesSuperior" hidden="1">#REF!</definedName>
    <definedName name="BandasPagamentosFixos" localSheetId="5" hidden="1">#REF!</definedName>
    <definedName name="BandasPagamentosFixos" localSheetId="0" hidden="1">#REF!</definedName>
    <definedName name="BandasPagamentosFixos" localSheetId="4" hidden="1">#REF!</definedName>
    <definedName name="BandasPagamentosFixos" localSheetId="8" hidden="1">#REF!</definedName>
    <definedName name="BandasPagamentosFixos" localSheetId="1" hidden="1">#REF!</definedName>
    <definedName name="BandasPagamentosFixos" hidden="1">#REF!</definedName>
    <definedName name="BandasPagamentosVariaveis" localSheetId="5" hidden="1">#REF!</definedName>
    <definedName name="BandasPagamentosVariaveis" localSheetId="0" hidden="1">#REF!</definedName>
    <definedName name="BandasPagamentosVariaveis" localSheetId="4" hidden="1">#REF!</definedName>
    <definedName name="BandasPagamentosVariaveis" localSheetId="8" hidden="1">#REF!</definedName>
    <definedName name="BandasPagamentosVariaveis" localSheetId="1" hidden="1">#REF!</definedName>
    <definedName name="BandasPagamentosVariaveis" hidden="1">#REF!</definedName>
    <definedName name="BandasPenalizaçõesPercentagem" localSheetId="5" hidden="1">#REF!</definedName>
    <definedName name="BandasPenalizaçõesPercentagem" localSheetId="0" hidden="1">#REF!</definedName>
    <definedName name="BandasPenalizaçõesPercentagem" localSheetId="4" hidden="1">#REF!</definedName>
    <definedName name="BandasPenalizaçõesPercentagem" localSheetId="8" hidden="1">#REF!</definedName>
    <definedName name="BandasPenalizaçõesPercentagem" localSheetId="1" hidden="1">#REF!</definedName>
    <definedName name="BandasPenalizaçõesPercentagem" hidden="1">#REF!</definedName>
    <definedName name="BandasPgtIndiceActualizaçãoTarifária" localSheetId="5" hidden="1">#REF!</definedName>
    <definedName name="BandasPgtIndiceActualizaçãoTarifária" localSheetId="0" hidden="1">#REF!</definedName>
    <definedName name="BandasPgtIndiceActualizaçãoTarifária" localSheetId="4" hidden="1">#REF!</definedName>
    <definedName name="BandasPgtIndiceActualizaçãoTarifária" localSheetId="8" hidden="1">#REF!</definedName>
    <definedName name="BandasPgtIndiceActualizaçãoTarifária" localSheetId="1" hidden="1">#REF!</definedName>
    <definedName name="BandasPgtIndiceActualizaçãoTarifária" hidden="1">#REF!</definedName>
    <definedName name="BandasReceitasPortagem" localSheetId="5" hidden="1">#REF!</definedName>
    <definedName name="BandasReceitasPortagem" localSheetId="0" hidden="1">#REF!</definedName>
    <definedName name="BandasReceitasPortagem" localSheetId="4" hidden="1">#REF!</definedName>
    <definedName name="BandasReceitasPortagem" localSheetId="8" hidden="1">#REF!</definedName>
    <definedName name="BandasReceitasPortagem" localSheetId="1" hidden="1">#REF!</definedName>
    <definedName name="BandasReceitasPortagem" hidden="1">#REF!</definedName>
    <definedName name="BandasTabelaActualizaçãoTarifária" localSheetId="5" hidden="1">#REF!</definedName>
    <definedName name="BandasTabelaActualizaçãoTarifária" localSheetId="0" hidden="1">#REF!</definedName>
    <definedName name="BandasTabelaActualizaçãoTarifária" localSheetId="4" hidden="1">#REF!</definedName>
    <definedName name="BandasTabelaActualizaçãoTarifária" localSheetId="8" hidden="1">#REF!</definedName>
    <definedName name="BandasTabelaActualizaçãoTarifária" localSheetId="1" hidden="1">#REF!</definedName>
    <definedName name="BandasTabelaActualizaçãoTarifária" hidden="1">#REF!</definedName>
    <definedName name="BandasTarifasReferência" localSheetId="5" hidden="1">#REF!</definedName>
    <definedName name="BandasTarifasReferência" localSheetId="0" hidden="1">#REF!</definedName>
    <definedName name="BandasTarifasReferência" localSheetId="4" hidden="1">#REF!</definedName>
    <definedName name="BandasTarifasReferência" localSheetId="8" hidden="1">#REF!</definedName>
    <definedName name="BandasTarifasReferência" localSheetId="1" hidden="1">#REF!</definedName>
    <definedName name="BandasTarifasReferência" hidden="1">#REF!</definedName>
    <definedName name="BandasVeiculosKmsAlocação" localSheetId="5" hidden="1">#REF!</definedName>
    <definedName name="BandasVeiculosKmsAlocação" localSheetId="0" hidden="1">#REF!</definedName>
    <definedName name="BandasVeiculosKmsAlocação" localSheetId="4" hidden="1">#REF!</definedName>
    <definedName name="BandasVeiculosKmsAlocação" localSheetId="8" hidden="1">#REF!</definedName>
    <definedName name="BandasVeiculosKmsAlocação" localSheetId="1" hidden="1">#REF!</definedName>
    <definedName name="BandasVeiculosKmsAlocação" hidden="1">#REF!</definedName>
    <definedName name="Barreiras_Entrada_Manual" localSheetId="5" hidden="1">#REF!</definedName>
    <definedName name="Barreiras_Entrada_Manual" localSheetId="0" hidden="1">#REF!</definedName>
    <definedName name="Barreiras_Entrada_Manual" localSheetId="4" hidden="1">#REF!</definedName>
    <definedName name="Barreiras_Entrada_Manual" localSheetId="8" hidden="1">#REF!</definedName>
    <definedName name="Barreiras_Entrada_Manual" localSheetId="1" hidden="1">#REF!</definedName>
    <definedName name="Barreiras_Entrada_Manual" hidden="1">#REF!</definedName>
    <definedName name="Barreiras_Entrada_VV" localSheetId="5" hidden="1">#REF!</definedName>
    <definedName name="Barreiras_Entrada_VV" localSheetId="0" hidden="1">#REF!</definedName>
    <definedName name="Barreiras_Entrada_VV" localSheetId="4" hidden="1">#REF!</definedName>
    <definedName name="Barreiras_Entrada_VV" localSheetId="8" hidden="1">#REF!</definedName>
    <definedName name="Barreiras_Entrada_VV" localSheetId="1" hidden="1">#REF!</definedName>
    <definedName name="Barreiras_Entrada_VV" hidden="1">#REF!</definedName>
    <definedName name="Barreiras_Lanços" localSheetId="5" hidden="1">#REF!</definedName>
    <definedName name="Barreiras_Lanços" localSheetId="0" hidden="1">#REF!</definedName>
    <definedName name="Barreiras_Lanços" localSheetId="4" hidden="1">#REF!</definedName>
    <definedName name="Barreiras_Lanços" localSheetId="8" hidden="1">#REF!</definedName>
    <definedName name="Barreiras_Lanços" localSheetId="1" hidden="1">#REF!</definedName>
    <definedName name="Barreiras_Lanços" hidden="1">#REF!</definedName>
    <definedName name="Barreiras_Saída_Manual" localSheetId="5" hidden="1">#REF!</definedName>
    <definedName name="Barreiras_Saída_Manual" localSheetId="0" hidden="1">#REF!</definedName>
    <definedName name="Barreiras_Saída_Manual" localSheetId="4" hidden="1">#REF!</definedName>
    <definedName name="Barreiras_Saída_Manual" localSheetId="8" hidden="1">#REF!</definedName>
    <definedName name="Barreiras_Saída_Manual" localSheetId="1" hidden="1">#REF!</definedName>
    <definedName name="Barreiras_Saída_Manual" hidden="1">#REF!</definedName>
    <definedName name="Barreiras_Saída_VV" localSheetId="5" hidden="1">#REF!</definedName>
    <definedName name="Barreiras_Saída_VV" localSheetId="0" hidden="1">#REF!</definedName>
    <definedName name="Barreiras_Saída_VV" localSheetId="4" hidden="1">#REF!</definedName>
    <definedName name="Barreiras_Saída_VV" localSheetId="8" hidden="1">#REF!</definedName>
    <definedName name="Barreiras_Saída_VV" localSheetId="1" hidden="1">#REF!</definedName>
    <definedName name="Barreiras_Saída_VV" hidden="1">#REF!</definedName>
    <definedName name="Barreiras_Sublanços" localSheetId="5" hidden="1">#REF!</definedName>
    <definedName name="Barreiras_Sublanços" localSheetId="0" hidden="1">#REF!</definedName>
    <definedName name="Barreiras_Sublanços" localSheetId="4" hidden="1">#REF!</definedName>
    <definedName name="Barreiras_Sublanços" localSheetId="8" hidden="1">#REF!</definedName>
    <definedName name="Barreiras_Sublanços" localSheetId="1" hidden="1">#REF!</definedName>
    <definedName name="Barreiras_Sublanços" hidden="1">#REF!</definedName>
    <definedName name="CBWorkbookPriority" hidden="1">-1066665886</definedName>
    <definedName name="check">[30]Macro!$E$33</definedName>
    <definedName name="check2">[31]Accounting!#REF!</definedName>
    <definedName name="check3">[31]Accounting!#REF!</definedName>
    <definedName name="City">#REF!</definedName>
    <definedName name="Code" localSheetId="5" hidden="1">#REF!</definedName>
    <definedName name="Code" localSheetId="0" hidden="1">#REF!</definedName>
    <definedName name="Code" localSheetId="8" hidden="1">#REF!</definedName>
    <definedName name="Code" localSheetId="1" hidden="1">#REF!</definedName>
    <definedName name="Code" hidden="1">#REF!</definedName>
    <definedName name="Company">#REF!</definedName>
    <definedName name="Construction_Fund">#REF!</definedName>
    <definedName name="copy_a">Mac!$O$23:$GJ$26</definedName>
    <definedName name="Copy2">[31]Accounting!#REF!</definedName>
    <definedName name="Country">#REF!</definedName>
    <definedName name="CustosExploraçãoParâmetros" localSheetId="5" hidden="1">#REF!</definedName>
    <definedName name="CustosExploraçãoParâmetros" localSheetId="0" hidden="1">#REF!</definedName>
    <definedName name="CustosExploraçãoParâmetros" localSheetId="4" hidden="1">#REF!</definedName>
    <definedName name="CustosExploraçãoParâmetros" localSheetId="8" hidden="1">#REF!</definedName>
    <definedName name="CustosExploraçãoParâmetros" localSheetId="1" hidden="1">#REF!</definedName>
    <definedName name="CustosExploraçãoParâmetros" hidden="1">#REF!</definedName>
    <definedName name="CustosExploraçãoValores" localSheetId="5" hidden="1">#REF!</definedName>
    <definedName name="CustosExploraçãoValores" localSheetId="0" hidden="1">#REF!</definedName>
    <definedName name="CustosExploraçãoValores" localSheetId="4" hidden="1">#REF!</definedName>
    <definedName name="CustosExploraçãoValores" localSheetId="8" hidden="1">#REF!</definedName>
    <definedName name="CustosExploraçãoValores" localSheetId="1" hidden="1">#REF!</definedName>
    <definedName name="CustosExploraçãoValores" hidden="1">#REF!</definedName>
    <definedName name="cvch" localSheetId="5" hidden="1">'[32]Datos infra- basicos'!#REF!</definedName>
    <definedName name="cvch" localSheetId="8" hidden="1">'[32]Datos infra- basicos'!#REF!</definedName>
    <definedName name="cvch" hidden="1">'[32]Datos infra- basicos'!#REF!</definedName>
    <definedName name="d"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d"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d"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data1" localSheetId="5" hidden="1">#REF!</definedName>
    <definedName name="data1" localSheetId="0" hidden="1">#REF!</definedName>
    <definedName name="data1" localSheetId="8" hidden="1">#REF!</definedName>
    <definedName name="data1" localSheetId="1" hidden="1">#REF!</definedName>
    <definedName name="data1" hidden="1">#REF!</definedName>
    <definedName name="data2" localSheetId="5" hidden="1">#REF!</definedName>
    <definedName name="data2" localSheetId="0" hidden="1">#REF!</definedName>
    <definedName name="data2" localSheetId="8" hidden="1">#REF!</definedName>
    <definedName name="data2" localSheetId="1" hidden="1">#REF!</definedName>
    <definedName name="data2" hidden="1">#REF!</definedName>
    <definedName name="data3" localSheetId="5" hidden="1">#REF!</definedName>
    <definedName name="data3" localSheetId="0" hidden="1">#REF!</definedName>
    <definedName name="data3" localSheetId="8" hidden="1">#REF!</definedName>
    <definedName name="data3" localSheetId="1" hidden="1">#REF!</definedName>
    <definedName name="data3" hidden="1">#REF!</definedName>
    <definedName name="DataCessãoExploração" localSheetId="5" hidden="1">#REF!</definedName>
    <definedName name="DataCessãoExploração" localSheetId="0" hidden="1">#REF!</definedName>
    <definedName name="DataCessãoExploração" localSheetId="4" hidden="1">#REF!</definedName>
    <definedName name="DataCessãoExploração" localSheetId="8" hidden="1">#REF!</definedName>
    <definedName name="DataCessãoExploração" localSheetId="1" hidden="1">#REF!</definedName>
    <definedName name="DataCessãoExploração" hidden="1">#REF!</definedName>
    <definedName name="DD"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DD" localSheetId="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DD"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DD"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dgdf" localSheetId="0" hidden="1">{#N/A,#N/A,FALSE,"Aging Summary";#N/A,#N/A,FALSE,"Ratio Analysis";#N/A,#N/A,FALSE,"Test 120 Day Accts";#N/A,#N/A,FALSE,"Tickmarks"}</definedName>
    <definedName name="dgdf" localSheetId="8" hidden="1">{#N/A,#N/A,FALSE,"Aging Summary";#N/A,#N/A,FALSE,"Ratio Analysis";#N/A,#N/A,FALSE,"Test 120 Day Accts";#N/A,#N/A,FALSE,"Tickmarks"}</definedName>
    <definedName name="dgdf" hidden="1">{#N/A,#N/A,FALSE,"Aging Summary";#N/A,#N/A,FALSE,"Ratio Analysis";#N/A,#N/A,FALSE,"Test 120 Day Accts";#N/A,#N/A,FALSE,"Tickmarks"}</definedName>
    <definedName name="Dias_Ab" localSheetId="5" hidden="1">#REF!</definedName>
    <definedName name="Dias_Ab" localSheetId="0" hidden="1">#REF!</definedName>
    <definedName name="Dias_Ab" localSheetId="4" hidden="1">#REF!</definedName>
    <definedName name="Dias_Ab" localSheetId="8" hidden="1">#REF!</definedName>
    <definedName name="Dias_Ab" localSheetId="1" hidden="1">#REF!</definedName>
    <definedName name="Dias_Ab" hidden="1">#REF!</definedName>
    <definedName name="Dias_Enc" localSheetId="5" hidden="1">#REF!</definedName>
    <definedName name="Dias_Enc" localSheetId="0" hidden="1">#REF!</definedName>
    <definedName name="Dias_Enc" localSheetId="4" hidden="1">#REF!</definedName>
    <definedName name="Dias_Enc" localSheetId="8" hidden="1">#REF!</definedName>
    <definedName name="Dias_Enc" localSheetId="1" hidden="1">#REF!</definedName>
    <definedName name="Dias_Enc" hidden="1">#REF!</definedName>
    <definedName name="Dif">[30]Accounting!$W$15</definedName>
    <definedName name="Discount" localSheetId="5" hidden="1">#REF!</definedName>
    <definedName name="Discount" localSheetId="0" hidden="1">#REF!</definedName>
    <definedName name="Discount" localSheetId="8" hidden="1">#REF!</definedName>
    <definedName name="Discount" localSheetId="1" hidden="1">#REF!</definedName>
    <definedName name="Discount" hidden="1">#REF!</definedName>
    <definedName name="display_area_2" localSheetId="5" hidden="1">#REF!</definedName>
    <definedName name="display_area_2" localSheetId="0" hidden="1">#REF!</definedName>
    <definedName name="display_area_2" localSheetId="8" hidden="1">#REF!</definedName>
    <definedName name="display_area_2" localSheetId="1" hidden="1">#REF!</definedName>
    <definedName name="display_area_2" hidden="1">#REF!</definedName>
    <definedName name="DividaAcrJuros" localSheetId="5" hidden="1">#REF!</definedName>
    <definedName name="DividaAcrJuros" localSheetId="0" hidden="1">#REF!</definedName>
    <definedName name="DividaAcrJuros" localSheetId="4" hidden="1">#REF!</definedName>
    <definedName name="DividaAcrJuros" localSheetId="8" hidden="1">#REF!</definedName>
    <definedName name="DividaAcrJuros" localSheetId="1" hidden="1">#REF!</definedName>
    <definedName name="DividaAcrJuros" hidden="1">#REF!</definedName>
    <definedName name="DividaAlocação" localSheetId="5" hidden="1">#REF!</definedName>
    <definedName name="DividaAlocação" localSheetId="0" hidden="1">#REF!</definedName>
    <definedName name="DividaAlocação" localSheetId="4" hidden="1">#REF!</definedName>
    <definedName name="DividaAlocação" localSheetId="8" hidden="1">#REF!</definedName>
    <definedName name="DividaAlocação" localSheetId="1" hidden="1">#REF!</definedName>
    <definedName name="DividaAlocação" hidden="1">#REF!</definedName>
    <definedName name="DividaCom" localSheetId="5" hidden="1">#REF!</definedName>
    <definedName name="DividaCom" localSheetId="0" hidden="1">#REF!</definedName>
    <definedName name="DividaCom" localSheetId="4" hidden="1">#REF!</definedName>
    <definedName name="DividaCom" localSheetId="8" hidden="1">#REF!</definedName>
    <definedName name="DividaCom" localSheetId="1" hidden="1">#REF!</definedName>
    <definedName name="DividaCom" hidden="1">#REF!</definedName>
    <definedName name="DividaCP" localSheetId="5" hidden="1">#REF!</definedName>
    <definedName name="DividaCP" localSheetId="0" hidden="1">#REF!</definedName>
    <definedName name="DividaCP" localSheetId="4" hidden="1">#REF!</definedName>
    <definedName name="DividaCP" localSheetId="8" hidden="1">#REF!</definedName>
    <definedName name="DividaCP" localSheetId="1" hidden="1">#REF!</definedName>
    <definedName name="DividaCP" hidden="1">#REF!</definedName>
    <definedName name="DividaJurCapitaliz" localSheetId="5" hidden="1">#REF!</definedName>
    <definedName name="DividaJurCapitaliz" localSheetId="0" hidden="1">#REF!</definedName>
    <definedName name="DividaJurCapitaliz" localSheetId="4" hidden="1">#REF!</definedName>
    <definedName name="DividaJurCapitaliz" localSheetId="8" hidden="1">#REF!</definedName>
    <definedName name="DividaJurCapitaliz" localSheetId="1" hidden="1">#REF!</definedName>
    <definedName name="DividaJurCapitaliz" hidden="1">#REF!</definedName>
    <definedName name="DividaJuros" localSheetId="5" hidden="1">#REF!</definedName>
    <definedName name="DividaJuros" localSheetId="0" hidden="1">#REF!</definedName>
    <definedName name="DividaJuros" localSheetId="4" hidden="1">#REF!</definedName>
    <definedName name="DividaJuros" localSheetId="8" hidden="1">#REF!</definedName>
    <definedName name="DividaJuros" localSheetId="1" hidden="1">#REF!</definedName>
    <definedName name="DividaJuros" hidden="1">#REF!</definedName>
    <definedName name="DividaMLP" localSheetId="5" hidden="1">#REF!</definedName>
    <definedName name="DividaMLP" localSheetId="0" hidden="1">#REF!</definedName>
    <definedName name="DividaMLP" localSheetId="4" hidden="1">#REF!</definedName>
    <definedName name="DividaMLP" localSheetId="8" hidden="1">#REF!</definedName>
    <definedName name="DividaMLP" localSheetId="1" hidden="1">#REF!</definedName>
    <definedName name="DividaMLP" hidden="1">#REF!</definedName>
    <definedName name="DividaTaxasJuro" localSheetId="5" hidden="1">#REF!</definedName>
    <definedName name="DividaTaxasJuro" localSheetId="0" hidden="1">#REF!</definedName>
    <definedName name="DividaTaxasJuro" localSheetId="4" hidden="1">#REF!</definedName>
    <definedName name="DividaTaxasJuro" localSheetId="8" hidden="1">#REF!</definedName>
    <definedName name="DividaTaxasJuro" localSheetId="1" hidden="1">#REF!</definedName>
    <definedName name="DividaTaxasJuro" hidden="1">#REF!</definedName>
    <definedName name="dsdf" localSheetId="0" hidden="1">{"Cover",#N/A,TRUE,"Cover";"TOC",#N/A,TRUE,"TOC";"Assumptions",#N/A,TRUE,"Assum";"Income Statement",#N/A,TRUE,"Base";"Rev_opExp",#N/A,TRUE,"Base";"Interest",#N/A,TRUE,"Base";"Balance Sheets",#N/A,TRUE,"Base";"Cash Flow",#N/A,TRUE,"Base";"CovTest",#N/A,TRUE,"Base";"CovTest WKS",#N/A,TRUE,"Base"}</definedName>
    <definedName name="dsdf" localSheetId="8" hidden="1">{"Cover",#N/A,TRUE,"Cover";"TOC",#N/A,TRUE,"TOC";"Assumptions",#N/A,TRUE,"Assum";"Income Statement",#N/A,TRUE,"Base";"Rev_opExp",#N/A,TRUE,"Base";"Interest",#N/A,TRUE,"Base";"Balance Sheets",#N/A,TRUE,"Base";"Cash Flow",#N/A,TRUE,"Base";"CovTest",#N/A,TRUE,"Base";"CovTest WKS",#N/A,TRUE,"Base"}</definedName>
    <definedName name="dsdf" hidden="1">{"Cover",#N/A,TRUE,"Cover";"TOC",#N/A,TRUE,"TOC";"Assumptions",#N/A,TRUE,"Assum";"Income Statement",#N/A,TRUE,"Base";"Rev_opExp",#N/A,TRUE,"Base";"Interest",#N/A,TRUE,"Base";"Balance Sheets",#N/A,TRUE,"Base";"Cash Flow",#N/A,TRUE,"Base";"CovTest",#N/A,TRUE,"Base";"CovTest WKS",#N/A,TRUE,"Base"}</definedName>
    <definedName name="DSRF_00_A2">#REF!</definedName>
    <definedName name="DSRF_00_A3">#REF!</definedName>
    <definedName name="DSRF_00_B1">#REF!</definedName>
    <definedName name="DSRF_04_A2">#REF!</definedName>
    <definedName name="DSRF_04_A3">#REF!</definedName>
    <definedName name="DSRF_99_A1">#REF!</definedName>
    <definedName name="DSRF_99_A4">#REF!</definedName>
    <definedName name="DSRF_99_A5">#REF!</definedName>
    <definedName name="DSRF_99_A6">#REF!</definedName>
    <definedName name="DSRF_99_A7">#REF!</definedName>
    <definedName name="DSRF_99_A8">#REF!</definedName>
    <definedName name="e" localSheetId="5" hidden="1">[6]Ingresos!#REF!</definedName>
    <definedName name="e" localSheetId="8" hidden="1">[6]Ingresos!#REF!</definedName>
    <definedName name="e" hidden="1">[6]Ingresos!#REF!</definedName>
    <definedName name="Email">#REF!</definedName>
    <definedName name="Escrow_Fund">#REF!</definedName>
    <definedName name="etr">#REF!</definedName>
    <definedName name="ETR_share">[33]Assump!$C$27</definedName>
    <definedName name="EV__EVCOM_OPTIONS__">8</definedName>
    <definedName name="EV__EXPOPTIONS__">0</definedName>
    <definedName name="EV__LASTREFTIME__">"(GMT+01:00)06/11/2012 12:31:03"</definedName>
    <definedName name="EV__MAXEXPCOLS__">100</definedName>
    <definedName name="EV__MAXEXPROWS__">1000</definedName>
    <definedName name="EV__MEMORYCVW__">0</definedName>
    <definedName name="EV__WBEVMODE__">1</definedName>
    <definedName name="EV__WBREFOPTIONS__">134217732</definedName>
    <definedName name="EV__WBVERSION__">0</definedName>
    <definedName name="EV__WSINFO__">"sapbpc"</definedName>
    <definedName name="Extensão" localSheetId="5" hidden="1">#REF!</definedName>
    <definedName name="Extensão" localSheetId="0" hidden="1">#REF!</definedName>
    <definedName name="Extensão" localSheetId="4" hidden="1">#REF!</definedName>
    <definedName name="Extensão" localSheetId="8" hidden="1">#REF!</definedName>
    <definedName name="Extensão" localSheetId="1" hidden="1">#REF!</definedName>
    <definedName name="Extensão" hidden="1">#REF!</definedName>
    <definedName name="ExtensãoObras" localSheetId="5" hidden="1">#REF!</definedName>
    <definedName name="ExtensãoObras" localSheetId="0" hidden="1">#REF!</definedName>
    <definedName name="ExtensãoObras" localSheetId="4" hidden="1">#REF!</definedName>
    <definedName name="ExtensãoObras" localSheetId="8" hidden="1">#REF!</definedName>
    <definedName name="ExtensãoObras" localSheetId="1" hidden="1">#REF!</definedName>
    <definedName name="ExtensãoObras" hidden="1">#REF!</definedName>
    <definedName name="Fax">#REF!</definedName>
    <definedName name="FCode" localSheetId="5" hidden="1">#REF!</definedName>
    <definedName name="FCode" localSheetId="0" hidden="1">#REF!</definedName>
    <definedName name="FCode" localSheetId="8" hidden="1">#REF!</definedName>
    <definedName name="FCode" localSheetId="1" hidden="1">#REF!</definedName>
    <definedName name="FCode" hidden="1">#REF!</definedName>
    <definedName name="Five">5</definedName>
    <definedName name="Four">4</definedName>
    <definedName name="frg" localSheetId="5" hidden="1">[6]Ingresos!#REF!</definedName>
    <definedName name="frg" localSheetId="8" hidden="1">[6]Ingresos!#REF!</definedName>
    <definedName name="frg" hidden="1">[6]Ingresos!#REF!</definedName>
    <definedName name="fund">#REF!</definedName>
    <definedName name="fvgf" localSheetId="0" hidden="1">{"Cover",#N/A,TRUE,"Cover";"TOC",#N/A,TRUE,"TOC";"Assumptions",#N/A,TRUE,"Assum";"Income Statement",#N/A,TRUE,"Base";"Rev_opExp",#N/A,TRUE,"Base";"Interest",#N/A,TRUE,"Base";"Balance Sheets",#N/A,TRUE,"Base";"Cash Flow",#N/A,TRUE,"Base";"CovTest",#N/A,TRUE,"Base";"CovTest WKS",#N/A,TRUE,"Base"}</definedName>
    <definedName name="fvgf" localSheetId="8" hidden="1">{"Cover",#N/A,TRUE,"Cover";"TOC",#N/A,TRUE,"TOC";"Assumptions",#N/A,TRUE,"Assum";"Income Statement",#N/A,TRUE,"Base";"Rev_opExp",#N/A,TRUE,"Base";"Interest",#N/A,TRUE,"Base";"Balance Sheets",#N/A,TRUE,"Base";"Cash Flow",#N/A,TRUE,"Base";"CovTest",#N/A,TRUE,"Base";"CovTest WKS",#N/A,TRUE,"Base"}</definedName>
    <definedName name="fvgf" hidden="1">{"Cover",#N/A,TRUE,"Cover";"TOC",#N/A,TRUE,"TOC";"Assumptions",#N/A,TRUE,"Assum";"Income Statement",#N/A,TRUE,"Base";"Rev_opExp",#N/A,TRUE,"Base";"Interest",#N/A,TRUE,"Base";"Balance Sheets",#N/A,TRUE,"Base";"Cash Flow",#N/A,TRUE,"Base";"CovTest",#N/A,TRUE,"Base";"CovTest WKS",#N/A,TRUE,"Base"}</definedName>
    <definedName name="fvgf_1" localSheetId="0" hidden="1">{"Cover",#N/A,TRUE,"Cover";"TOC",#N/A,TRUE,"TOC";"Assumptions",#N/A,TRUE,"Assum";"Income Statement",#N/A,TRUE,"Base";"Rev_opExp",#N/A,TRUE,"Base";"Interest",#N/A,TRUE,"Base";"Balance Sheets",#N/A,TRUE,"Base";"Cash Flow",#N/A,TRUE,"Base";"CovTest",#N/A,TRUE,"Base";"CovTest WKS",#N/A,TRUE,"Base"}</definedName>
    <definedName name="fvgf_1" localSheetId="8" hidden="1">{"Cover",#N/A,TRUE,"Cover";"TOC",#N/A,TRUE,"TOC";"Assumptions",#N/A,TRUE,"Assum";"Income Statement",#N/A,TRUE,"Base";"Rev_opExp",#N/A,TRUE,"Base";"Interest",#N/A,TRUE,"Base";"Balance Sheets",#N/A,TRUE,"Base";"Cash Flow",#N/A,TRUE,"Base";"CovTest",#N/A,TRUE,"Base";"CovTest WKS",#N/A,TRUE,"Base"}</definedName>
    <definedName name="fvgf_1" hidden="1">{"Cover",#N/A,TRUE,"Cover";"TOC",#N/A,TRUE,"TOC";"Assumptions",#N/A,TRUE,"Assum";"Income Statement",#N/A,TRUE,"Base";"Rev_opExp",#N/A,TRUE,"Base";"Interest",#N/A,TRUE,"Base";"Balance Sheets",#N/A,TRUE,"Base";"Cash Flow",#N/A,TRUE,"Base";"CovTest",#N/A,TRUE,"Base";"CovTest WKS",#N/A,TRUE,"Base"}</definedName>
    <definedName name="GFCopy3">[31]Debt!#REF!</definedName>
    <definedName name="GFCopy3paste">[31]Debt!#REF!</definedName>
    <definedName name="GFCopypaste">[31]Debt!#REF!</definedName>
    <definedName name="GFPaste">[31]Debt!#REF!</definedName>
    <definedName name="GFPaste2">[31]Debt!#REF!</definedName>
    <definedName name="ghfgh" localSheetId="5" hidden="1">'[32]Datos infra- basicos'!#REF!</definedName>
    <definedName name="ghfgh" localSheetId="8" hidden="1">'[32]Datos infra- basicos'!#REF!</definedName>
    <definedName name="ghfgh" hidden="1">'[32]Datos infra- basicos'!#REF!</definedName>
    <definedName name="HiddenRows" localSheetId="5" hidden="1">#REF!</definedName>
    <definedName name="HiddenRows" localSheetId="0" hidden="1">#REF!</definedName>
    <definedName name="HiddenRows" localSheetId="8" hidden="1">#REF!</definedName>
    <definedName name="HiddenRows" localSheetId="1" hidden="1">#REF!</definedName>
    <definedName name="HiddenRows" hidden="1">#REF!</definedName>
    <definedName name="HwyConstruction">'[34]Capital Expenditures'!$L$185:$N$213</definedName>
    <definedName name="IFRS_DiscRate">#REF!</definedName>
    <definedName name="IFRS_DisRate">#REF!</definedName>
    <definedName name="IMOB_AmortizaçõesAcumuladas" localSheetId="5" hidden="1">#REF!</definedName>
    <definedName name="IMOB_AmortizaçõesAcumuladas" localSheetId="0" hidden="1">#REF!</definedName>
    <definedName name="IMOB_AmortizaçõesAcumuladas" localSheetId="4" hidden="1">#REF!</definedName>
    <definedName name="IMOB_AmortizaçõesAcumuladas" localSheetId="8" hidden="1">#REF!</definedName>
    <definedName name="IMOB_AmortizaçõesAcumuladas" localSheetId="1" hidden="1">#REF!</definedName>
    <definedName name="IMOB_AmortizaçõesAcumuladas" hidden="1">#REF!</definedName>
    <definedName name="IMOB_AmortizaçõesExercício" localSheetId="5" hidden="1">#REF!</definedName>
    <definedName name="IMOB_AmortizaçõesExercício" localSheetId="0" hidden="1">#REF!</definedName>
    <definedName name="IMOB_AmortizaçõesExercício" localSheetId="4" hidden="1">#REF!</definedName>
    <definedName name="IMOB_AmortizaçõesExercício" localSheetId="8" hidden="1">#REF!</definedName>
    <definedName name="IMOB_AmortizaçõesExercício" localSheetId="1" hidden="1">#REF!</definedName>
    <definedName name="IMOB_AmortizaçõesExercício" hidden="1">#REF!</definedName>
    <definedName name="IMOB_ImobilizadoBruto" localSheetId="5" hidden="1">#REF!</definedName>
    <definedName name="IMOB_ImobilizadoBruto" localSheetId="0" hidden="1">#REF!</definedName>
    <definedName name="IMOB_ImobilizadoBruto" localSheetId="4" hidden="1">#REF!</definedName>
    <definedName name="IMOB_ImobilizadoBruto" localSheetId="8" hidden="1">#REF!</definedName>
    <definedName name="IMOB_ImobilizadoBruto" localSheetId="1" hidden="1">#REF!</definedName>
    <definedName name="IMOB_ImobilizadoBruto" hidden="1">#REF!</definedName>
    <definedName name="IMOB_tppe" localSheetId="5" hidden="1">#REF!</definedName>
    <definedName name="IMOB_tppe" localSheetId="0" hidden="1">#REF!</definedName>
    <definedName name="IMOB_tppe" localSheetId="4" hidden="1">#REF!</definedName>
    <definedName name="IMOB_tppe" localSheetId="8" hidden="1">#REF!</definedName>
    <definedName name="IMOB_tppe" localSheetId="1" hidden="1">#REF!</definedName>
    <definedName name="IMOB_tppe" hidden="1">#REF!</definedName>
    <definedName name="IMOB_Transferências" localSheetId="5" hidden="1">#REF!</definedName>
    <definedName name="IMOB_Transferências" localSheetId="0" hidden="1">#REF!</definedName>
    <definedName name="IMOB_Transferências" localSheetId="4" hidden="1">#REF!</definedName>
    <definedName name="IMOB_Transferências" localSheetId="8" hidden="1">#REF!</definedName>
    <definedName name="IMOB_Transferências" localSheetId="1" hidden="1">#REF!</definedName>
    <definedName name="IMOB_Transferências" hidden="1">#REF!</definedName>
    <definedName name="IMOBConta" localSheetId="5" hidden="1">#REF!</definedName>
    <definedName name="IMOBConta" localSheetId="0" hidden="1">#REF!</definedName>
    <definedName name="IMOBConta" localSheetId="4" hidden="1">#REF!</definedName>
    <definedName name="IMOBConta" localSheetId="8" hidden="1">#REF!</definedName>
    <definedName name="IMOBConta" localSheetId="1" hidden="1">#REF!</definedName>
    <definedName name="IMOBConta" hidden="1">#REF!</definedName>
    <definedName name="IMOBInvest_v" localSheetId="5" hidden="1">#REF!</definedName>
    <definedName name="IMOBInvest_v" localSheetId="0" hidden="1">#REF!</definedName>
    <definedName name="IMOBInvest_v" localSheetId="4" hidden="1">#REF!</definedName>
    <definedName name="IMOBInvest_v" localSheetId="8" hidden="1">#REF!</definedName>
    <definedName name="IMOBInvest_v" localSheetId="1" hidden="1">#REF!</definedName>
    <definedName name="IMOBInvest_v" hidden="1">#REF!</definedName>
    <definedName name="IMOBTransf_v" localSheetId="5" hidden="1">#REF!</definedName>
    <definedName name="IMOBTransf_v" localSheetId="0" hidden="1">#REF!</definedName>
    <definedName name="IMOBTransf_v" localSheetId="4" hidden="1">#REF!</definedName>
    <definedName name="IMOBTransf_v" localSheetId="8" hidden="1">#REF!</definedName>
    <definedName name="IMOBTransf_v" localSheetId="1" hidden="1">#REF!</definedName>
    <definedName name="IMOBTransf_v" hidden="1">#REF!</definedName>
    <definedName name="IMOBTransf_vduod" localSheetId="5" hidden="1">#REF!</definedName>
    <definedName name="IMOBTransf_vduod" localSheetId="0" hidden="1">#REF!</definedName>
    <definedName name="IMOBTransf_vduod" localSheetId="4" hidden="1">#REF!</definedName>
    <definedName name="IMOBTransf_vduod" localSheetId="8" hidden="1">#REF!</definedName>
    <definedName name="IMOBTransf_vduod" localSheetId="1" hidden="1">#REF!</definedName>
    <definedName name="IMOBTransf_vduod" hidden="1">#REF!</definedName>
    <definedName name="infpte" localSheetId="5" hidden="1">#REF!</definedName>
    <definedName name="infpte" localSheetId="0" hidden="1">#REF!</definedName>
    <definedName name="infpte" localSheetId="4" hidden="1">#REF!</definedName>
    <definedName name="infpte" localSheetId="8" hidden="1">#REF!</definedName>
    <definedName name="infpte" localSheetId="1" hidden="1">#REF!</definedName>
    <definedName name="infpte" hidden="1">#REF!</definedName>
    <definedName name="International">'[35]4. Int Exp'!$E$2:$R$61,'[35]4. Int Exp'!$E$63:$V$83</definedName>
    <definedName name="Investimentos" localSheetId="5" hidden="1">#REF!</definedName>
    <definedName name="Investimentos" localSheetId="0" hidden="1">#REF!</definedName>
    <definedName name="Investimentos" localSheetId="4" hidden="1">#REF!</definedName>
    <definedName name="Investimentos" localSheetId="8" hidden="1">#REF!</definedName>
    <definedName name="Investimentos" localSheetId="1" hidden="1">#REF!</definedName>
    <definedName name="Investimentos" hidden="1">#REF!</definedName>
    <definedName name="Investimentos_Areas" localSheetId="5" hidden="1">#REF!</definedName>
    <definedName name="Investimentos_Areas" localSheetId="0" hidden="1">#REF!</definedName>
    <definedName name="Investimentos_Areas" localSheetId="4" hidden="1">#REF!</definedName>
    <definedName name="Investimentos_Areas" localSheetId="8" hidden="1">#REF!</definedName>
    <definedName name="Investimentos_Areas" localSheetId="1" hidden="1">#REF!</definedName>
    <definedName name="Investimentos_Areas" hidden="1">#REF!</definedName>
    <definedName name="Investimentos_fc" localSheetId="5" hidden="1">#REF!</definedName>
    <definedName name="Investimentos_fc" localSheetId="0" hidden="1">#REF!</definedName>
    <definedName name="Investimentos_fc" localSheetId="4" hidden="1">#REF!</definedName>
    <definedName name="Investimentos_fc" localSheetId="8" hidden="1">#REF!</definedName>
    <definedName name="Investimentos_fc" localSheetId="1" hidden="1">#REF!</definedName>
    <definedName name="Investimentos_fc" hidden="1">#REF!</definedName>
    <definedName name="Investimentos_Sublanços" localSheetId="5" hidden="1">#REF!</definedName>
    <definedName name="Investimentos_Sublanços" localSheetId="0" hidden="1">#REF!</definedName>
    <definedName name="Investimentos_Sublanços" localSheetId="4" hidden="1">#REF!</definedName>
    <definedName name="Investimentos_Sublanços" localSheetId="8" hidden="1">#REF!</definedName>
    <definedName name="Investimentos_Sublanços" localSheetId="1" hidden="1">#REF!</definedName>
    <definedName name="Investimentos_Sublanços" hidden="1">#REF!</definedName>
    <definedName name="IPC_Mensal" localSheetId="5" hidden="1">#REF!</definedName>
    <definedName name="IPC_Mensal" localSheetId="0" hidden="1">#REF!</definedName>
    <definedName name="IPC_Mensal" localSheetId="4" hidden="1">#REF!</definedName>
    <definedName name="IPC_Mensal" localSheetId="8" hidden="1">#REF!</definedName>
    <definedName name="IPC_Mensal" localSheetId="1" hidden="1">#REF!</definedName>
    <definedName name="IPC_Mensal" hidden="1">#REF!</definedName>
    <definedName name="IQ_ACCOUNT_CHANGE" localSheetId="0" hidden="1">"c1449"</definedName>
    <definedName name="IQ_ACCOUNT_CHANGE" localSheetId="1" hidden="1">"c1449"</definedName>
    <definedName name="IQ_ACCOUNT_CHANGE" hidden="1">"c413"</definedName>
    <definedName name="IQ_ACCOUNT_CHANGE_1" hidden="1">"c413"</definedName>
    <definedName name="IQ_ACCOUNTS_PAY" localSheetId="0" hidden="1">"c1343"</definedName>
    <definedName name="IQ_ACCOUNTS_PAY" localSheetId="1" hidden="1">"c1343"</definedName>
    <definedName name="IQ_ACCOUNTS_PAY" hidden="1">"c32"</definedName>
    <definedName name="IQ_ACCOUNTS_PAY_1" hidden="1">"c32"</definedName>
    <definedName name="IQ_ACCR_INT_PAY" hidden="1">"c1"</definedName>
    <definedName name="IQ_ACCR_INT_PAY_CF" hidden="1">"c2"</definedName>
    <definedName name="IQ_ACCR_INT_RECEIV" hidden="1">"c3"</definedName>
    <definedName name="IQ_ACCR_INT_RECEIV_CF" hidden="1">"c4"</definedName>
    <definedName name="IQ_ACCRUED_EXP" localSheetId="0" hidden="1">"c1341"</definedName>
    <definedName name="IQ_ACCRUED_EXP" localSheetId="1" hidden="1">"c1341"</definedName>
    <definedName name="IQ_ACCRUED_EXP" hidden="1">"c8"</definedName>
    <definedName name="IQ_ACCRUED_EXP_1" hidden="1">"c8"</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localSheetId="0" hidden="1">"c1340"</definedName>
    <definedName name="IQ_ACCUM_DEP" localSheetId="1" hidden="1">"c1340"</definedName>
    <definedName name="IQ_ACCUM_DEP" hidden="1">"c7"</definedName>
    <definedName name="IQ_ACCUM_DEP_1"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localSheetId="0" hidden="1">"c1344"</definedName>
    <definedName name="IQ_ADD_PAID_IN" localSheetId="1" hidden="1">"c1344"</definedName>
    <definedName name="IQ_ADD_PAID_IN" hidden="1">"c39"</definedName>
    <definedName name="IQ_ADD_PAID_IN_1" hidden="1">"c39"</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localSheetId="0" hidden="1">"c1342"</definedName>
    <definedName name="IQ_ALLOW_CONST" localSheetId="1" hidden="1">"c1342"</definedName>
    <definedName name="IQ_ALLOW_CONST" hidden="1">"c16"</definedName>
    <definedName name="IQ_ALLOW_CONST_1" hidden="1">"c16"</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localSheetId="0" hidden="1">"c1591"</definedName>
    <definedName name="IQ_AMORTIZATION" localSheetId="1" hidden="1">"c1591"</definedName>
    <definedName name="IQ_AMORTIZATION" hidden="1">"c1471"</definedName>
    <definedName name="IQ_AMORTIZATION_1" hidden="1">"c1471"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localSheetId="0" hidden="1">"c1346"</definedName>
    <definedName name="IQ_AVG_VOLUME" localSheetId="1" hidden="1">"c1346"</definedName>
    <definedName name="IQ_AVG_VOLUME" hidden="1">"c65"</definedName>
    <definedName name="IQ_AVG_VOLUME_1" hidden="1">"c65"</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localSheetId="0" hidden="1">"c2133"</definedName>
    <definedName name="IQ_BETA" localSheetId="1" hidden="1">"c2133"</definedName>
    <definedName name="IQ_BETA" hidden="1">"c88"</definedName>
    <definedName name="IQ_BETA_1"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localSheetId="0" hidden="1">"c1349"</definedName>
    <definedName name="IQ_BV_OVER_SHARES" localSheetId="1" hidden="1">"c1349"</definedName>
    <definedName name="IQ_BV_OVER_SHARES" hidden="1">"c100"</definedName>
    <definedName name="IQ_BV_OVER_SHARES_1" hidden="1">"c100"</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localSheetId="0" hidden="1">"c1350"</definedName>
    <definedName name="IQ_CAPITAL_LEASE" localSheetId="1" hidden="1">"c1350"</definedName>
    <definedName name="IQ_CAPITAL_LEASE" hidden="1">"c115"</definedName>
    <definedName name="IQ_CAPITAL_LEASE_1" hidden="1">"c115"</definedName>
    <definedName name="IQ_CAPITAL_LEASES" hidden="1">"c115"</definedName>
    <definedName name="IQ_CAPITAL_LEASES_TOTAL" hidden="1">"c3031"</definedName>
    <definedName name="IQ_CAPITAL_LEASES_TOTAL_PCT" hidden="1">"c2506"</definedName>
    <definedName name="IQ_CAPITALIZED_INTEREST" localSheetId="1" hidden="1">"c2076"</definedName>
    <definedName name="IQ_CAPITALIZED_INTEREST" hidden="1">"c3460"</definedName>
    <definedName name="IQ_CAPITALIZED_INTEREST_1"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localSheetId="0" hidden="1">"c1458"</definedName>
    <definedName name="IQ_CASH" localSheetId="1" hidden="1">"c1458"</definedName>
    <definedName name="IQ_CASH" hidden="1">"c118"</definedName>
    <definedName name="IQ_CASH_1" hidden="1">"c118"</definedName>
    <definedName name="IQ_CASH_ACQUIRE_CF" localSheetId="0" hidden="1">"c116"</definedName>
    <definedName name="IQ_CASH_ACQUIRE_CF" hidden="1">"c1630"</definedName>
    <definedName name="IQ_CASH_ACQUIRE_CF_1" hidden="1">"c1630"</definedName>
    <definedName name="IQ_CASH_CONVERSION" hidden="1">"c117"</definedName>
    <definedName name="IQ_CASH_DUE_BANKS" localSheetId="0" hidden="1">"c1351"</definedName>
    <definedName name="IQ_CASH_DUE_BANKS" localSheetId="1" hidden="1">"c1351"</definedName>
    <definedName name="IQ_CASH_DUE_BANKS" hidden="1">"c118"</definedName>
    <definedName name="IQ_CASH_DUE_BANKS_1" hidden="1">"c118"</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localSheetId="0" hidden="1">"c1355"</definedName>
    <definedName name="IQ_CASH_ST" localSheetId="1" hidden="1">"c1355"</definedName>
    <definedName name="IQ_CASH_ST" hidden="1">"c124"</definedName>
    <definedName name="IQ_CASH_ST_1" hidden="1">"c124"</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localSheetId="0" hidden="1">"c1357"</definedName>
    <definedName name="IQ_CHANGES_WORK_CAP" localSheetId="1" hidden="1">"c1357"</definedName>
    <definedName name="IQ_CHANGES_WORK_CAP" hidden="1">"c161"</definedName>
    <definedName name="IQ_CHANGES_WORK_CAP_1" hidden="1">"c161"</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localSheetId="0" hidden="1">"c1358"</definedName>
    <definedName name="IQ_COMMON_STOCK" localSheetId="1" hidden="1">"c1358"</definedName>
    <definedName name="IQ_COMMON_STOCK" hidden="1">"c182"</definedName>
    <definedName name="IQ_COMMON_STOCK_1" hidden="1">"c182"</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ST_BORROWING" hidden="1">"c2936"</definedName>
    <definedName name="IQ_COST_BORROWINGS" hidden="1">"c225"</definedName>
    <definedName name="IQ_COST_REV" hidden="1">"c226"</definedName>
    <definedName name="IQ_COST_REVENUE" localSheetId="0" hidden="1">"c1359"</definedName>
    <definedName name="IQ_COST_REVENUE" localSheetId="1" hidden="1">"c1359"</definedName>
    <definedName name="IQ_COST_REVENUE" hidden="1">"c226"</definedName>
    <definedName name="IQ_COST_REVENUE_1" hidden="1">"c226"</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localSheetId="0" hidden="1">"c1362"</definedName>
    <definedName name="IQ_DAYS_PAY_OUTST" localSheetId="1" hidden="1">"c1362"</definedName>
    <definedName name="IQ_DAYS_PAY_OUTST" hidden="1">"c274"</definedName>
    <definedName name="IQ_DAYS_PAY_OUTST_1" hidden="1">"c274"</definedName>
    <definedName name="IQ_DAYS_PAYABLE_OUT" hidden="1">"c274"</definedName>
    <definedName name="IQ_DAYS_SALES_OUT" hidden="1">"c275"</definedName>
    <definedName name="IQ_DAYS_SALES_OUTST" localSheetId="0" hidden="1">"c1363"</definedName>
    <definedName name="IQ_DAYS_SALES_OUTST" localSheetId="1" hidden="1">"c1363"</definedName>
    <definedName name="IQ_DAYS_SALES_OUTST" hidden="1">"c275"</definedName>
    <definedName name="IQ_DAYS_SALES_OUTST_1" hidden="1">"c275"</definedName>
    <definedName name="IQ_DEBT_ADJ" hidden="1">"c2515"</definedName>
    <definedName name="IQ_DEBT_ADJ_PCT" hidden="1">"c2516"</definedName>
    <definedName name="IQ_DEBT_EQUIV_NET_PBO" hidden="1">"c2938"</definedName>
    <definedName name="IQ_DEBT_EQUIV_OPER_LEASE" hidden="1">"c2935"</definedName>
    <definedName name="IQ_DEF_ACQ_CST" localSheetId="0" hidden="1">"c1364"</definedName>
    <definedName name="IQ_DEF_ACQ_CST" localSheetId="1" hidden="1">"c1364"</definedName>
    <definedName name="IQ_DEF_ACQ_CST" hidden="1">"c301"</definedName>
    <definedName name="IQ_DEF_ACQ_CST_1"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localSheetId="0" hidden="1">"c1365"</definedName>
    <definedName name="IQ_DEF_INC_TAX" localSheetId="1" hidden="1">"c1365"</definedName>
    <definedName name="IQ_DEF_INC_TAX" hidden="1">"c313"</definedName>
    <definedName name="IQ_DEF_INC_TAX_1"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localSheetId="0" hidden="1">"c1447"</definedName>
    <definedName name="IQ_DEFERRED_INC_TAX" localSheetId="1" hidden="1">"c1447"</definedName>
    <definedName name="IQ_DEFERRED_INC_TAX" hidden="1">"c315"</definedName>
    <definedName name="IQ_DEFERRED_INC_TAX_1" hidden="1">"c315"</definedName>
    <definedName name="IQ_DEFERRED_TAXES" localSheetId="0" hidden="1">"c1356"</definedName>
    <definedName name="IQ_DEFERRED_TAXES" localSheetId="1" hidden="1">"c1356"</definedName>
    <definedName name="IQ_DEFERRED_TAXES" hidden="1">"c147"</definedName>
    <definedName name="IQ_DEFERRED_TAXES_1" hidden="1">"c147"</definedName>
    <definedName name="IQ_DEMAND_DEP" hidden="1">"c320"</definedName>
    <definedName name="IQ_DEPOSITS_FIN" hidden="1">"c321"</definedName>
    <definedName name="IQ_DEPRE_AMORT" localSheetId="0" hidden="1">"c1360"</definedName>
    <definedName name="IQ_DEPRE_AMORT" localSheetId="1" hidden="1">"c1360"</definedName>
    <definedName name="IQ_DEPRE_AMORT" hidden="1">"c247"</definedName>
    <definedName name="IQ_DEPRE_AMORT_1" hidden="1">"c247"</definedName>
    <definedName name="IQ_DEPRE_AMORT_SUPPL" hidden="1">"c1593"</definedName>
    <definedName name="IQ_DEPRE_DEPLE" localSheetId="0" hidden="1">"c1361"</definedName>
    <definedName name="IQ_DEPRE_DEPLE" localSheetId="1" hidden="1">"c1361"</definedName>
    <definedName name="IQ_DEPRE_DEPLE" hidden="1">"c261"</definedName>
    <definedName name="IQ_DEPRE_DEPLE_1" hidden="1">"c261"</definedName>
    <definedName name="IQ_DEPRE_SUPP" hidden="1">"c1443"</definedName>
    <definedName name="IQ_DESCRIPTION_LONG" localSheetId="0" hidden="1">"c1520"</definedName>
    <definedName name="IQ_DESCRIPTION_LONG" localSheetId="1" hidden="1">"c1520"</definedName>
    <definedName name="IQ_DESCRIPTION_LONG" hidden="1">"c322"</definedName>
    <definedName name="IQ_DESCRIPTION_LONG_1" hidden="1">"c322"</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localSheetId="0" hidden="1">"c1367"</definedName>
    <definedName name="IQ_DISCONT_OPER" localSheetId="1" hidden="1">"c1367"</definedName>
    <definedName name="IQ_DISCONT_OPER" hidden="1">"c333"</definedName>
    <definedName name="IQ_DISCONT_OPER_1" hidden="1">"c333"</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localSheetId="0" hidden="1">"c1366"</definedName>
    <definedName name="IQ_DIVID_SHARE" localSheetId="1" hidden="1">"c1366"</definedName>
    <definedName name="IQ_DIVID_SHARE" hidden="1">"c330"</definedName>
    <definedName name="IQ_DIVID_SHARE_1" hidden="1">"c330"</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localSheetId="0" hidden="1">"c1369"</definedName>
    <definedName name="IQ_EBIT_OVER_IE" localSheetId="1" hidden="1">"c1369"</definedName>
    <definedName name="IQ_EBIT_OVER_IE" hidden="1">"c360"</definedName>
    <definedName name="IQ_EBIT_OVER_IE_1" hidden="1">"c360"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localSheetId="0" hidden="1">"c1370"</definedName>
    <definedName name="IQ_EBITDA_CAPEX_OVER_TOTAL_IE" localSheetId="1" hidden="1">"c1370"</definedName>
    <definedName name="IQ_EBITDA_CAPEX_OVER_TOTAL_IE" hidden="1">"c368"</definedName>
    <definedName name="IQ_EBITDA_CAPEX_OVER_TOTAL_IE_1" hidden="1">"c368"</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localSheetId="0" hidden="1">"c1371"</definedName>
    <definedName name="IQ_EBITDA_OVER_TOTAL_IE" localSheetId="1" hidden="1">"c1371"</definedName>
    <definedName name="IQ_EBITDA_OVER_TOTAL_IE" hidden="1">"c373"</definedName>
    <definedName name="IQ_EBITDA_OVER_TOTAL_IE_1" hidden="1">"c373"</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localSheetId="0" hidden="1">"c1348"</definedName>
    <definedName name="IQ_ENTERPRISE_VALUE" localSheetId="1" hidden="1">"c1348"</definedName>
    <definedName name="IQ_ENTERPRISE_VALUE" hidden="1">"c84"</definedName>
    <definedName name="IQ_ENTERPRISE_VALUE_1"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localSheetId="0" hidden="1">"c1451"</definedName>
    <definedName name="IQ_EQUITY_AFFIL" localSheetId="1" hidden="1">"c1451"</definedName>
    <definedName name="IQ_EQUITY_AFFIL" hidden="1">"c552"</definedName>
    <definedName name="IQ_EQUITY_AFFIL_1" hidden="1">"c552"</definedName>
    <definedName name="IQ_EQUITY_METHOD" hidden="1">"c404"</definedName>
    <definedName name="IQ_EQV_OVER_BV" hidden="1">"c1596"</definedName>
    <definedName name="IQ_EQV_OVER_LTM_PRETAX_INC" localSheetId="0" hidden="1">"c1390"</definedName>
    <definedName name="IQ_EQV_OVER_LTM_PRETAX_INC" localSheetId="1" hidden="1">"c1390"</definedName>
    <definedName name="IQ_EQV_OVER_LTM_PRETAX_INC" hidden="1">"c739"</definedName>
    <definedName name="IQ_EQV_OVER_LTM_PRETAX_INC_1" hidden="1">"c739"</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localSheetId="0" hidden="1">"c1428"</definedName>
    <definedName name="IQ_EV_OVER_EMPLOYEE" localSheetId="1" hidden="1">"c1428"</definedName>
    <definedName name="IQ_EV_OVER_EMPLOYEE" hidden="1">"c1225"</definedName>
    <definedName name="IQ_EV_OVER_EMPLOYEE_1" hidden="1">"c1225"</definedName>
    <definedName name="IQ_EV_OVER_LTM_EBIT" localSheetId="0" hidden="1">"c1426"</definedName>
    <definedName name="IQ_EV_OVER_LTM_EBIT" localSheetId="1" hidden="1">"c1426"</definedName>
    <definedName name="IQ_EV_OVER_LTM_EBIT" hidden="1">"c1221"</definedName>
    <definedName name="IQ_EV_OVER_LTM_EBIT_1" hidden="1">"c1221"</definedName>
    <definedName name="IQ_EV_OVER_LTM_EBITDA" localSheetId="0" hidden="1">"c1427"</definedName>
    <definedName name="IQ_EV_OVER_LTM_EBITDA" localSheetId="1" hidden="1">"c1427"</definedName>
    <definedName name="IQ_EV_OVER_LTM_EBITDA" hidden="1">"c1223"</definedName>
    <definedName name="IQ_EV_OVER_LTM_EBITDA_1" hidden="1">"c1223"</definedName>
    <definedName name="IQ_EV_OVER_LTM_REVENUE" localSheetId="0" hidden="1">"c1429"</definedName>
    <definedName name="IQ_EV_OVER_LTM_REVENUE" localSheetId="1" hidden="1">"c1429"</definedName>
    <definedName name="IQ_EV_OVER_LTM_REVENUE" hidden="1">"c1227"</definedName>
    <definedName name="IQ_EV_OVER_LTM_REVENUE_1" hidden="1">"c1227"</definedName>
    <definedName name="IQ_EXCHANGE" hidden="1">"c405"</definedName>
    <definedName name="IQ_EXERCISE_PRICE" localSheetId="0" hidden="1">"c1897"</definedName>
    <definedName name="IQ_EXERCISE_PRICE" localSheetId="1" hidden="1">"c1897"</definedName>
    <definedName name="IQ_EXERCISE_PRICE" hidden="1">"c406"</definedName>
    <definedName name="IQ_EXERCISE_PRICE_1" hidden="1">"c406"</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localSheetId="0" hidden="1">"c1459"</definedName>
    <definedName name="IQ_EXTRA_ITEMS" localSheetId="1" hidden="1">"c1459"</definedName>
    <definedName name="IQ_EXTRA_ITEMS" hidden="1">"c413"</definedName>
    <definedName name="IQ_EXTRA_ITEMS_1" hidden="1">"c413"</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localSheetId="0" hidden="1">"c1405"</definedName>
    <definedName name="IQ_FINANCING_CASH" localSheetId="1" hidden="1">"c1405"</definedName>
    <definedName name="IQ_FINANCING_CASH" hidden="1">"c893"</definedName>
    <definedName name="IQ_FINANCING_CASH_1" hidden="1">"c893"</definedName>
    <definedName name="IQ_FINANCING_CASH_SUPPL" localSheetId="0" hidden="1">"c1406"</definedName>
    <definedName name="IQ_FINANCING_CASH_SUPPL" localSheetId="1" hidden="1">"c1406"</definedName>
    <definedName name="IQ_FINANCING_CASH_SUPPL" hidden="1">"c899"</definedName>
    <definedName name="IQ_FINANCING_CASH_SUPPL_1" hidden="1">"c899"</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localSheetId="0" hidden="1">"c1376"</definedName>
    <definedName name="IQ_FOREIGN_EXCHANGE" localSheetId="1" hidden="1">"c1376"</definedName>
    <definedName name="IQ_FOREIGN_EXCHANGE" hidden="1">"c451"</definedName>
    <definedName name="IQ_FOREIGN_EXCHANGE_1" hidden="1">"c451"</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localSheetId="0" hidden="1">"c1377"</definedName>
    <definedName name="IQ_GAIN_SALE_ASSETS" localSheetId="1" hidden="1">"c1377"</definedName>
    <definedName name="IQ_GAIN_SALE_ASSETS" hidden="1">"c452"</definedName>
    <definedName name="IQ_GAIN_SALE_ASSETS_1" hidden="1">"c452"</definedName>
    <definedName name="IQ_GOODWILL_NET" localSheetId="0" hidden="1">"c1380"</definedName>
    <definedName name="IQ_GOODWILL_NET" localSheetId="1" hidden="1">"c1380"</definedName>
    <definedName name="IQ_GOODWILL_NET" hidden="1">"c530"</definedName>
    <definedName name="IQ_GOODWILL_NET_1"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localSheetId="0" hidden="1">"c1446"</definedName>
    <definedName name="IQ_GROSS_DIVID" localSheetId="1" hidden="1">"c1446"</definedName>
    <definedName name="IQ_GROSS_DIVID" hidden="1">"c192"</definedName>
    <definedName name="IQ_GROSS_DIVID_1"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localSheetId="0" hidden="1">"c1378"</definedName>
    <definedName name="IQ_GROSS_PROFIT" localSheetId="1" hidden="1">"c1378"</definedName>
    <definedName name="IQ_GROSS_PROFIT" hidden="1">"c511"</definedName>
    <definedName name="IQ_GROSS_PROFIT_1" hidden="1">"c511"</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localSheetId="0" hidden="1">"c1395"</definedName>
    <definedName name="IQ_INC_AVAIL_EXCL" localSheetId="1" hidden="1">"c1395"</definedName>
    <definedName name="IQ_INC_AVAIL_EXCL" hidden="1">"c789"</definedName>
    <definedName name="IQ_INC_AVAIL_EXCL_1" hidden="1">"c789"</definedName>
    <definedName name="IQ_INC_AVAIL_INCL" localSheetId="0" hidden="1">"c1396"</definedName>
    <definedName name="IQ_INC_AVAIL_INCL" localSheetId="1" hidden="1">"c1396"</definedName>
    <definedName name="IQ_INC_AVAIL_INCL" hidden="1">"c791"</definedName>
    <definedName name="IQ_INC_AVAIL_INCL_1" hidden="1">"c791"</definedName>
    <definedName name="IQ_INC_BEFORE_TAX" localSheetId="0" hidden="1">"c1375"</definedName>
    <definedName name="IQ_INC_BEFORE_TAX" localSheetId="1" hidden="1">"c1375"</definedName>
    <definedName name="IQ_INC_BEFORE_TAX" hidden="1">"c386"</definedName>
    <definedName name="IQ_INC_BEFORE_TAX_1"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localSheetId="0" hidden="1">"c1407"</definedName>
    <definedName name="IQ_INTANGIBLES_NET" localSheetId="1" hidden="1">"c1407"</definedName>
    <definedName name="IQ_INTANGIBLES_NET" hidden="1">"c907"</definedName>
    <definedName name="IQ_INTANGIBLES_NET_1" hidden="1">"c907"</definedName>
    <definedName name="IQ_INTEREST_CASH_DEPOSITS" hidden="1">"c2255"</definedName>
    <definedName name="IQ_INTEREST_EXP" hidden="1">"c618"</definedName>
    <definedName name="IQ_INTEREST_EXP_NET" hidden="1">"c1450"</definedName>
    <definedName name="IQ_INTEREST_EXP_NON" localSheetId="0" hidden="1">"c1383"</definedName>
    <definedName name="IQ_INTEREST_EXP_NON" localSheetId="1" hidden="1">"c1383"</definedName>
    <definedName name="IQ_INTEREST_EXP_NON" hidden="1">"c618"</definedName>
    <definedName name="IQ_INTEREST_EXP_NON_1" hidden="1">"c618"</definedName>
    <definedName name="IQ_INTEREST_EXP_SUPPL" hidden="1">"c1460"</definedName>
    <definedName name="IQ_INTEREST_INC" localSheetId="0" hidden="1">"c1393"</definedName>
    <definedName name="IQ_INTEREST_INC" localSheetId="1" hidden="1">"c1393"</definedName>
    <definedName name="IQ_INTEREST_INC" hidden="1">"c769"</definedName>
    <definedName name="IQ_INTEREST_INC_1" hidden="1">"c769"</definedName>
    <definedName name="IQ_INTEREST_INC_NON" localSheetId="0" hidden="1">"c1384"</definedName>
    <definedName name="IQ_INTEREST_INC_NON" localSheetId="1" hidden="1">"c1384"</definedName>
    <definedName name="IQ_INTEREST_INC_NON" hidden="1">"c619"</definedName>
    <definedName name="IQ_INTEREST_INC_NON_1" hidden="1">"c619"</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localSheetId="0" hidden="1">"c1391"</definedName>
    <definedName name="IQ_ISS_DEBT_NET" localSheetId="1" hidden="1">"c1391"</definedName>
    <definedName name="IQ_ISS_DEBT_NET" hidden="1">"c751"</definedName>
    <definedName name="IQ_ISS_DEBT_NET_1" hidden="1">"c751"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localSheetId="0" hidden="1">"c1386"</definedName>
    <definedName name="IQ_LOAN_LOSS" localSheetId="1" hidden="1">"c1386"</definedName>
    <definedName name="IQ_LOAN_LOSS" hidden="1">"c656"</definedName>
    <definedName name="IQ_LOAN_LOSS_1" hidden="1">"c656"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localSheetId="0" hidden="1">"c1387"</definedName>
    <definedName name="IQ_LONG_TERM_DEBT" localSheetId="1" hidden="1">"c1387"</definedName>
    <definedName name="IQ_LONG_TERM_DEBT" hidden="1">"c674"</definedName>
    <definedName name="IQ_LONG_TERM_DEBT_1" hidden="1">"c674"</definedName>
    <definedName name="IQ_LONG_TERM_DEBT_OVER_TOTAL_CAP" localSheetId="0" hidden="1">"c1388"</definedName>
    <definedName name="IQ_LONG_TERM_DEBT_OVER_TOTAL_CAP" localSheetId="1" hidden="1">"c1388"</definedName>
    <definedName name="IQ_LONG_TERM_DEBT_OVER_TOTAL_CAP" hidden="1">"c677"</definedName>
    <definedName name="IQ_LONG_TERM_DEBT_OVER_TOTAL_CAP_1" hidden="1">"c677"</definedName>
    <definedName name="IQ_LONG_TERM_GROWTH" hidden="1">"c671"</definedName>
    <definedName name="IQ_LONG_TERM_INV" localSheetId="0" hidden="1">"c1389"</definedName>
    <definedName name="IQ_LONG_TERM_INV" localSheetId="1" hidden="1">"c1389"</definedName>
    <definedName name="IQ_LONG_TERM_INV" hidden="1">"c697"</definedName>
    <definedName name="IQ_LONG_TERM_INV_1" hidden="1">"c697"</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localSheetId="0" hidden="1">"c1437"</definedName>
    <definedName name="IQ_LTM_REVENUE_OVER_EMPLOYEES" localSheetId="1" hidden="1">"c1437"</definedName>
    <definedName name="IQ_LTM_REVENUE_OVER_EMPLOYEES" hidden="1">"c1304"</definedName>
    <definedName name="IQ_LTM_REVENUE_OVER_EMPLOYEES_1" hidden="1">"c1304"</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localSheetId="0" hidden="1">"c1394"</definedName>
    <definedName name="IQ_NET_INC" localSheetId="1" hidden="1">"c1394"</definedName>
    <definedName name="IQ_NET_INC" hidden="1">"c781"</definedName>
    <definedName name="IQ_NET_INC_1" hidden="1">"c781"</definedName>
    <definedName name="IQ_NET_INC_BEFORE" localSheetId="0" hidden="1">"c1368"</definedName>
    <definedName name="IQ_NET_INC_BEFORE" localSheetId="1" hidden="1">"c1368"</definedName>
    <definedName name="IQ_NET_INC_BEFORE" hidden="1">"c344"</definedName>
    <definedName name="IQ_NET_INC_BEFORE_1" hidden="1">"c344"</definedName>
    <definedName name="IQ_NET_INC_CF" localSheetId="0" hidden="1">"c1397"</definedName>
    <definedName name="IQ_NET_INC_CF" localSheetId="1" hidden="1">"c1397"</definedName>
    <definedName name="IQ_NET_INC_CF" hidden="1">"c793"</definedName>
    <definedName name="IQ_NET_INC_CF_1" hidden="1">"c793"</definedName>
    <definedName name="IQ_NET_INC_MARGIN" localSheetId="0" hidden="1">"c1398"</definedName>
    <definedName name="IQ_NET_INC_MARGIN" localSheetId="1" hidden="1">"c1398"</definedName>
    <definedName name="IQ_NET_INC_MARGIN" hidden="1">"c794"</definedName>
    <definedName name="IQ_NET_INC_MARGIN_1" hidden="1">"c794"</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localSheetId="0" hidden="1">"c1392"</definedName>
    <definedName name="IQ_NET_INTEREST_INC" localSheetId="1" hidden="1">"c1392"</definedName>
    <definedName name="IQ_NET_INTEREST_INC" hidden="1">"c764"</definedName>
    <definedName name="IQ_NET_INTEREST_INC_1" hidden="1">"c764"</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localSheetId="0" hidden="1">"c1399"</definedName>
    <definedName name="IQ_NON_CASH" localSheetId="1" hidden="1">"c1399"</definedName>
    <definedName name="IQ_NON_CASH" hidden="1">"c797"</definedName>
    <definedName name="IQ_NON_CASH_1"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localSheetId="0" hidden="1">"c1400"</definedName>
    <definedName name="IQ_NON_INTEREST_EXP" localSheetId="1" hidden="1">"c1400"</definedName>
    <definedName name="IQ_NON_INTEREST_EXP" hidden="1">"c801"</definedName>
    <definedName name="IQ_NON_INTEREST_EXP_1" hidden="1">"c801"</definedName>
    <definedName name="IQ_NON_INTEREST_INC" localSheetId="0" hidden="1">"c1401"</definedName>
    <definedName name="IQ_NON_INTEREST_INC" localSheetId="1" hidden="1">"c1401"</definedName>
    <definedName name="IQ_NON_INTEREST_INC" hidden="1">"c802"</definedName>
    <definedName name="IQ_NON_INTEREST_INC_1"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localSheetId="0" hidden="1">"c1423"</definedName>
    <definedName name="IQ_NOTES_PAY" localSheetId="1" hidden="1">"c1423"</definedName>
    <definedName name="IQ_NOTES_PAY" hidden="1">"c1176"</definedName>
    <definedName name="IQ_NOTES_PAY_1" hidden="1">"c1176"</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localSheetId="0" hidden="1">"c1448"</definedName>
    <definedName name="IQ_OPER_INC_MARGIN" localSheetId="1" hidden="1">"c1448"</definedName>
    <definedName name="IQ_OPER_INC_MARGIN" hidden="1">"c362"</definedName>
    <definedName name="IQ_OPER_INC_MARGIN_1" hidden="1">"c362"</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localSheetId="0" hidden="1">"c1403"</definedName>
    <definedName name="IQ_OTHER_CURRENT_ASSETS" localSheetId="1" hidden="1">"c1403"</definedName>
    <definedName name="IQ_OTHER_CURRENT_ASSETS" hidden="1">"c868"</definedName>
    <definedName name="IQ_OTHER_CURRENT_ASSETS_1" hidden="1">"c868"</definedName>
    <definedName name="IQ_OTHER_CURRENT_LIAB" localSheetId="0" hidden="1">"c1404"</definedName>
    <definedName name="IQ_OTHER_CURRENT_LIAB" localSheetId="1" hidden="1">"c1404"</definedName>
    <definedName name="IQ_OTHER_CURRENT_LIAB" hidden="1">"c877"</definedName>
    <definedName name="IQ_OTHER_CURRENT_LIAB_1" hidden="1">"c877"</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localSheetId="0" hidden="1">"c1408"</definedName>
    <definedName name="IQ_OTHER_INVESTING" localSheetId="1" hidden="1">"c1408"</definedName>
    <definedName name="IQ_OTHER_INVESTING" hidden="1">"c916"</definedName>
    <definedName name="IQ_OTHER_INVESTING_1"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localSheetId="0" hidden="1">"c1409"</definedName>
    <definedName name="IQ_OTHER_LONG_TERM" localSheetId="1" hidden="1">"c1409"</definedName>
    <definedName name="IQ_OTHER_LONG_TERM" hidden="1">"c946"</definedName>
    <definedName name="IQ_OTHER_LONG_TERM_1"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localSheetId="0" hidden="1">"c1453"</definedName>
    <definedName name="IQ_OTHER_NET" localSheetId="1" hidden="1">"c1453"</definedName>
    <definedName name="IQ_OTHER_NET" hidden="1">"c959"</definedName>
    <definedName name="IQ_OTHER_NET_1" hidden="1">"c959"</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localSheetId="0" hidden="1">"c1410"</definedName>
    <definedName name="IQ_OTHER_REVENUE" localSheetId="1" hidden="1">"c1410"</definedName>
    <definedName name="IQ_OTHER_REVENUE" hidden="1">"c1010"</definedName>
    <definedName name="IQ_OTHER_REVENUE_1" hidden="1">"c1010"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localSheetId="0" hidden="1">"c2128"</definedName>
    <definedName name="IQ_OUTSTANDING_BS_DATE" localSheetId="1" hidden="1">"c2128"</definedName>
    <definedName name="IQ_OUTSTANDING_BS_DATE" hidden="1">"c1022"</definedName>
    <definedName name="IQ_OUTSTANDING_BS_DATE_1" hidden="1">"c1022"</definedName>
    <definedName name="IQ_OUTSTANDING_FILING_DATE" localSheetId="1" hidden="1">"c2127"</definedName>
    <definedName name="IQ_OUTSTANDING_FILING_DATE" hidden="1">"c1023"</definedName>
    <definedName name="IQ_PART_TIME" hidden="1">"c1024"</definedName>
    <definedName name="IQ_PAY_ACCRUED" localSheetId="0" hidden="1">"c1457"</definedName>
    <definedName name="IQ_PAY_ACCRUED" localSheetId="1" hidden="1">"c1457"</definedName>
    <definedName name="IQ_PAY_ACCRUED" hidden="1">"c8"</definedName>
    <definedName name="IQ_PAY_ACCRUED_1" hidden="1">"c8"</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localSheetId="0" hidden="1">"c1414"</definedName>
    <definedName name="IQ_PERIODDATE" localSheetId="1" hidden="1">"c1414"</definedName>
    <definedName name="IQ_PERIODDATE" hidden="1">"c1034"</definedName>
    <definedName name="IQ_PERIODDATE_1"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localSheetId="0" hidden="1">"c1416"</definedName>
    <definedName name="IQ_PREF_STOCK" localSheetId="1" hidden="1">"c1416"</definedName>
    <definedName name="IQ_PREF_STOCK" hidden="1">"c1052"</definedName>
    <definedName name="IQ_PREF_STOCK_1" hidden="1">"c1052"</definedName>
    <definedName name="IQ_PREF_TOT" localSheetId="0" hidden="1">"c1415"</definedName>
    <definedName name="IQ_PREF_TOT" localSheetId="1" hidden="1">"c1415"</definedName>
    <definedName name="IQ_PREF_TOT" hidden="1">"c1044"</definedName>
    <definedName name="IQ_PREF_TOT_1" hidden="1">"c1044"</definedName>
    <definedName name="IQ_PREMIUMS_ANNUITY_REV" hidden="1">"c1067"</definedName>
    <definedName name="IQ_PREPAID_CHURN" hidden="1">"c2120"</definedName>
    <definedName name="IQ_PREPAID_EXP" hidden="1">"c1068"</definedName>
    <definedName name="IQ_PREPAID_EXPEN" localSheetId="0" hidden="1">"c1418"</definedName>
    <definedName name="IQ_PREPAID_EXPEN" localSheetId="1" hidden="1">"c1418"</definedName>
    <definedName name="IQ_PREPAID_EXPEN" hidden="1">"c1068"</definedName>
    <definedName name="IQ_PREPAID_EXPEN_1" hidden="1">"c1068"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localSheetId="0" hidden="1">"c1412"</definedName>
    <definedName name="IQ_PRICE_OVER_BVPS" localSheetId="1" hidden="1">"c1412"</definedName>
    <definedName name="IQ_PRICE_OVER_BVPS" hidden="1">"c1026"</definedName>
    <definedName name="IQ_PRICE_OVER_BVPS_1" hidden="1">"c1026"</definedName>
    <definedName name="IQ_PRICE_OVER_LTM_EPS" localSheetId="0" hidden="1">"c1413"</definedName>
    <definedName name="IQ_PRICE_OVER_LTM_EPS" localSheetId="1" hidden="1">"c1413"</definedName>
    <definedName name="IQ_PRICE_OVER_LTM_EPS" hidden="1">"c1029"</definedName>
    <definedName name="IQ_PRICE_OVER_LTM_EPS_1" hidden="1">"c1029"</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localSheetId="0" hidden="1">"c1452"</definedName>
    <definedName name="IQ_PRO_FORMA_NET_INC" localSheetId="1" hidden="1">"c1452"</definedName>
    <definedName name="IQ_PRO_FORMA_NET_INC" hidden="1">"c795"</definedName>
    <definedName name="IQ_PRO_FORMA_NET_INC_1" hidden="1">"c795"</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localSheetId="0" hidden="1">"c1379"</definedName>
    <definedName name="IQ_PROPERTY_GROSS" localSheetId="1" hidden="1">"c1379"</definedName>
    <definedName name="IQ_PROPERTY_GROSS" hidden="1">"c518"</definedName>
    <definedName name="IQ_PROPERTY_GROSS_1" hidden="1">"c518"</definedName>
    <definedName name="IQ_PROPERTY_MGMT_FEE" hidden="1">"c1074"</definedName>
    <definedName name="IQ_PROPERTY_NET" localSheetId="0" hidden="1">"c1402"</definedName>
    <definedName name="IQ_PROPERTY_NET" localSheetId="1" hidden="1">"c1402"</definedName>
    <definedName name="IQ_PROPERTY_NET" hidden="1">"c829"</definedName>
    <definedName name="IQ_PROPERTY_NET_1"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localSheetId="0" hidden="1">"c1417"</definedName>
    <definedName name="IQ_REDEEM_PREF_STOCK" localSheetId="1" hidden="1">"c1417"</definedName>
    <definedName name="IQ_REDEEM_PREF_STOCK" hidden="1">"c1059"</definedName>
    <definedName name="IQ_REDEEM_PREF_STOCK_1"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localSheetId="0" hidden="1">"c1419"</definedName>
    <definedName name="IQ_RESEARCH_DEV" localSheetId="1" hidden="1">"c1419"</definedName>
    <definedName name="IQ_RESEARCH_DEV" hidden="1">"c1090"</definedName>
    <definedName name="IQ_RESEARCH_DEV_1"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FRANCHISE_STORES_1" hidden="1">"c2903"</definedName>
    <definedName name="IQ_RETAIL_ACQUIRED_OWNED_STORES" hidden="1">"c2903"</definedName>
    <definedName name="IQ_RETAIL_ACQUIRED_OWNED_STORES_1"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localSheetId="0" hidden="1">"c1420"</definedName>
    <definedName name="IQ_RETAINED_EARN" localSheetId="1" hidden="1">"c1420"</definedName>
    <definedName name="IQ_RETAINED_EARN" hidden="1">"c1092"</definedName>
    <definedName name="IQ_RETAINED_EARN_1" hidden="1">"c1092"</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localSheetId="0" hidden="1">"c1421"</definedName>
    <definedName name="IQ_RETURN_INVESTMENT" localSheetId="1" hidden="1">"c1421"</definedName>
    <definedName name="IQ_RETURN_INVESTMENT" hidden="1">"c1117"</definedName>
    <definedName name="IQ_RETURN_INVESTMENT_1" hidden="1">"c1117"</definedName>
    <definedName name="IQ_REV" hidden="1">"c1122"</definedName>
    <definedName name="IQ_REV_BEFORE_LL" hidden="1">"c1123"</definedName>
    <definedName name="IQ_REV_STDDEV_EST" hidden="1">"c1124"</definedName>
    <definedName name="IQ_REV_UTI" hidden="1">"c1125"</definedName>
    <definedName name="IQ_REVENUE" localSheetId="0" hidden="1">"c1422"</definedName>
    <definedName name="IQ_REVENUE" localSheetId="1" hidden="1">"c1422"</definedName>
    <definedName name="IQ_REVENUE" hidden="1">"c1122"</definedName>
    <definedName name="IQ_REVENUE_1" hidden="1">"c1122"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39384.7649189815</definedName>
    <definedName name="IQ_REVISION_DATE__1" hidden="1">39296.587650463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localSheetId="0" hidden="1">"c1347"</definedName>
    <definedName name="IQ_SHAREOUTSTANDING" localSheetId="1" hidden="1">"c1347"</definedName>
    <definedName name="IQ_SHAREOUTSTANDING" hidden="1">"c83"</definedName>
    <definedName name="IQ_SHAREOUTSTANDING_1"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localSheetId="0" hidden="1">"c1425"</definedName>
    <definedName name="IQ_SHORT_TERM_INVEST" localSheetId="1" hidden="1">"c1425"</definedName>
    <definedName name="IQ_SHORT_TERM_INVEST" hidden="1">"c1197"</definedName>
    <definedName name="IQ_SHORT_TERM_INVEST_1"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localSheetId="0" hidden="1">"c1455"</definedName>
    <definedName name="IQ_TOTAL_CASH_DIVID" localSheetId="1" hidden="1">"c1455"</definedName>
    <definedName name="IQ_TOTAL_CASH_DIVID" hidden="1">"c1266"</definedName>
    <definedName name="IQ_TOTAL_CASH_DIVID_1" hidden="1">"c1266"</definedName>
    <definedName name="IQ_TOTAL_CASH_FINAN" localSheetId="0" hidden="1">"c1352"</definedName>
    <definedName name="IQ_TOTAL_CASH_FINAN" localSheetId="1" hidden="1">"c1352"</definedName>
    <definedName name="IQ_TOTAL_CASH_FINAN" hidden="1">"c119"</definedName>
    <definedName name="IQ_TOTAL_CASH_FINAN_1" hidden="1">"c119"</definedName>
    <definedName name="IQ_TOTAL_CASH_INVEST" localSheetId="0" hidden="1">"c1353"</definedName>
    <definedName name="IQ_TOTAL_CASH_INVEST" localSheetId="1" hidden="1">"c1353"</definedName>
    <definedName name="IQ_TOTAL_CASH_INVEST" hidden="1">"c121"</definedName>
    <definedName name="IQ_TOTAL_CASH_INVEST_1" hidden="1">"c121"</definedName>
    <definedName name="IQ_TOTAL_CASH_OPER" localSheetId="0" hidden="1">"c1354"</definedName>
    <definedName name="IQ_TOTAL_CASH_OPER" localSheetId="1" hidden="1">"c1354"</definedName>
    <definedName name="IQ_TOTAL_CASH_OPER" hidden="1">"c122"</definedName>
    <definedName name="IQ_TOTAL_CASH_OPER_1" hidden="1">"c122"</definedName>
    <definedName name="IQ_TOTAL_CHURN" hidden="1">"c2122"</definedName>
    <definedName name="IQ_TOTAL_CL" hidden="1">"c1245"</definedName>
    <definedName name="IQ_TOTAL_COMMON" localSheetId="0" hidden="1">"c1411"</definedName>
    <definedName name="IQ_TOTAL_COMMON" localSheetId="1" hidden="1">"c1411"</definedName>
    <definedName name="IQ_TOTAL_COMMON" hidden="1">"c1022"</definedName>
    <definedName name="IQ_TOTAL_COMMON_1" hidden="1">"c1022"</definedName>
    <definedName name="IQ_TOTAL_COMMON_EQUITY" hidden="1">"c1246"</definedName>
    <definedName name="IQ_TOTAL_CURRENT_ASSETS" localSheetId="0" hidden="1">"c1430"</definedName>
    <definedName name="IQ_TOTAL_CURRENT_ASSETS" localSheetId="1" hidden="1">"c1430"</definedName>
    <definedName name="IQ_TOTAL_CURRENT_ASSETS" hidden="1">"c1243"</definedName>
    <definedName name="IQ_TOTAL_CURRENT_ASSETS_1" hidden="1">"c1243"</definedName>
    <definedName name="IQ_TOTAL_CURRENT_LIAB" localSheetId="0" hidden="1">"c1431"</definedName>
    <definedName name="IQ_TOTAL_CURRENT_LIAB" localSheetId="1" hidden="1">"c1431"</definedName>
    <definedName name="IQ_TOTAL_CURRENT_LIAB" hidden="1">"c1245"</definedName>
    <definedName name="IQ_TOTAL_CURRENT_LIAB_1" hidden="1">"c1245"</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localSheetId="0" hidden="1">"c1433"</definedName>
    <definedName name="IQ_TOTAL_DEBT_OVER_EBITDA" localSheetId="1" hidden="1">"c1433"</definedName>
    <definedName name="IQ_TOTAL_DEBT_OVER_EBITDA" hidden="1">"c1249"</definedName>
    <definedName name="IQ_TOTAL_DEBT_OVER_EBITDA_1" hidden="1">"c1249"</definedName>
    <definedName name="IQ_TOTAL_DEBT_OVER_TOTAL_BV" localSheetId="0" hidden="1">"c1434"</definedName>
    <definedName name="IQ_TOTAL_DEBT_OVER_TOTAL_BV" localSheetId="1" hidden="1">"c1434"</definedName>
    <definedName name="IQ_TOTAL_DEBT_OVER_TOTAL_BV" hidden="1">"c1250"</definedName>
    <definedName name="IQ_TOTAL_DEBT_OVER_TOTAL_BV_1" hidden="1">"c1250"</definedName>
    <definedName name="IQ_TOTAL_DEBT_OVER_TOTAL_CAP" localSheetId="0" hidden="1">"c1432"</definedName>
    <definedName name="IQ_TOTAL_DEBT_OVER_TOTAL_CAP" localSheetId="1" hidden="1">"c1432"</definedName>
    <definedName name="IQ_TOTAL_DEBT_OVER_TOTAL_CAP" hidden="1">"c1248"</definedName>
    <definedName name="IQ_TOTAL_DEBT_OVER_TOTAL_CAP_1"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localSheetId="0" hidden="1">"c2141"</definedName>
    <definedName name="IQ_TOTAL_EMPLOYEE" localSheetId="1" hidden="1">"c2141"</definedName>
    <definedName name="IQ_TOTAL_EMPLOYEE" hidden="1">"c1522"</definedName>
    <definedName name="IQ_TOTAL_EMPLOYEE_1" hidden="1">"c1522"</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localSheetId="0" hidden="1">"c1382"</definedName>
    <definedName name="IQ_TOTAL_INTEREST_EXP" localSheetId="1" hidden="1">"c1382"</definedName>
    <definedName name="IQ_TOTAL_INTEREST_EXP" hidden="1">"c591"</definedName>
    <definedName name="IQ_TOTAL_INTEREST_EXP_1" hidden="1">"c591"</definedName>
    <definedName name="IQ_TOTAL_INVENTORY" localSheetId="0" hidden="1">"c1385"</definedName>
    <definedName name="IQ_TOTAL_INVENTORY" localSheetId="1" hidden="1">"c1385"</definedName>
    <definedName name="IQ_TOTAL_INVENTORY" hidden="1">"c622"</definedName>
    <definedName name="IQ_TOTAL_INVENTORY_1"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localSheetId="0" hidden="1">"c1435"</definedName>
    <definedName name="IQ_TOTAL_LIAB_SHAREHOLD" localSheetId="1" hidden="1">"c1435"</definedName>
    <definedName name="IQ_TOTAL_LIAB_SHAREHOLD" hidden="1">"c1279"</definedName>
    <definedName name="IQ_TOTAL_LIAB_SHAREHOLD_1" hidden="1">"c1279"</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localSheetId="0" hidden="1">"c1436"</definedName>
    <definedName name="IQ_TOTAL_REVENUE" localSheetId="1" hidden="1">"c1436"</definedName>
    <definedName name="IQ_TOTAL_REVENUE" hidden="1">"c1294"</definedName>
    <definedName name="IQ_TOTAL_REVENUE_1" hidden="1">"c1294"</definedName>
    <definedName name="IQ_TOTAL_SPECIAL" hidden="1">"c1618"</definedName>
    <definedName name="IQ_TOTAL_ST_BORROW" localSheetId="0" hidden="1">"c1424"</definedName>
    <definedName name="IQ_TOTAL_ST_BORROW" localSheetId="1" hidden="1">"c1424"</definedName>
    <definedName name="IQ_TOTAL_ST_BORROW" hidden="1">"c1177"</definedName>
    <definedName name="IQ_TOTAL_ST_BORROW_1"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localSheetId="0" hidden="1">"c1345"</definedName>
    <definedName name="IQ_TRADE_AR" localSheetId="1" hidden="1">"c1345"</definedName>
    <definedName name="IQ_TRADE_AR" hidden="1">"c40"</definedName>
    <definedName name="IQ_TRADE_AR_1" hidden="1">"c40"</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localSheetId="0" hidden="1">"c1438"</definedName>
    <definedName name="IQ_TREASURY_STOCK" localSheetId="1" hidden="1">"c1438"</definedName>
    <definedName name="IQ_TREASURY_STOCK" hidden="1">"c1311"</definedName>
    <definedName name="IQ_TREASURY_STOCK_1" hidden="1">"c1311"</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Z_SCORE" hidden="1">"c1339"</definedName>
    <definedName name="IRR">[30]Accounting!$E$85</definedName>
    <definedName name="IRR_paste">[30]Accounting!$D$85</definedName>
    <definedName name="IVA_Areas_SErviço" localSheetId="5" hidden="1">#REF!</definedName>
    <definedName name="IVA_Areas_SErviço" localSheetId="0" hidden="1">#REF!</definedName>
    <definedName name="IVA_Areas_SErviço" localSheetId="4" hidden="1">#REF!</definedName>
    <definedName name="IVA_Areas_SErviço" localSheetId="8" hidden="1">#REF!</definedName>
    <definedName name="IVA_Areas_SErviço" localSheetId="1" hidden="1">#REF!</definedName>
    <definedName name="IVA_Areas_SErviço" hidden="1">#REF!</definedName>
    <definedName name="IVA_Invest" localSheetId="5" hidden="1">#REF!</definedName>
    <definedName name="IVA_Invest" localSheetId="0" hidden="1">#REF!</definedName>
    <definedName name="IVA_Invest" localSheetId="4" hidden="1">#REF!</definedName>
    <definedName name="IVA_Invest" localSheetId="8" hidden="1">#REF!</definedName>
    <definedName name="IVA_Invest" localSheetId="1" hidden="1">#REF!</definedName>
    <definedName name="IVA_Invest" hidden="1">#REF!</definedName>
    <definedName name="Iva_Outros_Proveitos" localSheetId="5" hidden="1">#REF!</definedName>
    <definedName name="Iva_Outros_Proveitos" localSheetId="0" hidden="1">#REF!</definedName>
    <definedName name="Iva_Outros_Proveitos" localSheetId="4" hidden="1">#REF!</definedName>
    <definedName name="Iva_Outros_Proveitos" localSheetId="8" hidden="1">#REF!</definedName>
    <definedName name="Iva_Outros_Proveitos" localSheetId="1" hidden="1">#REF!</definedName>
    <definedName name="Iva_Outros_Proveitos" hidden="1">#REF!</definedName>
    <definedName name="IVA_Portagens" localSheetId="5" hidden="1">#REF!</definedName>
    <definedName name="IVA_Portagens" localSheetId="0" hidden="1">#REF!</definedName>
    <definedName name="IVA_Portagens" localSheetId="4" hidden="1">#REF!</definedName>
    <definedName name="IVA_Portagens" localSheetId="8" hidden="1">#REF!</definedName>
    <definedName name="IVA_Portagens" localSheetId="1" hidden="1">#REF!</definedName>
    <definedName name="IVA_Portagens" hidden="1">#REF!</definedName>
    <definedName name="JrDSF">#REF!</definedName>
    <definedName name="LaneKM">'[34]Capital Expenditures'!$I$185:$J$211</definedName>
    <definedName name="Lista">"(GMT+01:00)13/10/10 16:12:54"</definedName>
    <definedName name="Macro_CHECK_a" localSheetId="0">[36]Mac!$M$22</definedName>
    <definedName name="Macro_CHECK_a">Mac!$M$22</definedName>
    <definedName name="Margen">#REF!</definedName>
    <definedName name="Margen_IVA">#REF!</definedName>
    <definedName name="MEWarning">1</definedName>
    <definedName name="Ñ"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Ñ" localSheetId="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Ñ"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Ñ"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#REF!</definedName>
    <definedName name="NewGraph" localSheetId="5" hidden="1">[8]Receitas!#REF!</definedName>
    <definedName name="NewGraph" localSheetId="8" hidden="1">[8]Receitas!#REF!</definedName>
    <definedName name="NewGraph" hidden="1">[8]Receitas!#REF!</definedName>
    <definedName name="nuevo" localSheetId="0" hidden="1">{#N/A,#N/A,FALSE,"Aging Summary";#N/A,#N/A,FALSE,"Ratio Analysis";#N/A,#N/A,FALSE,"Test 120 Day Accts";#N/A,#N/A,FALSE,"Tickmarks"}</definedName>
    <definedName name="nuevo" hidden="1">{#N/A,#N/A,FALSE,"Aging Summary";#N/A,#N/A,FALSE,"Ratio Analysis";#N/A,#N/A,FALSE,"Test 120 Day Accts";#N/A,#N/A,FALSE,"Tickmarks"}</definedName>
    <definedName name="NvsAnswerCol">"'[407 ETR Payments.xls]Sheet1'!$A$6:$A$568"</definedName>
    <definedName name="NvsASD">"V2002-12-31"</definedName>
    <definedName name="NvsAutoDrillOk">"VN"</definedName>
    <definedName name="NvsElapsedTime">0.000266203700448386</definedName>
    <definedName name="NvsEndTime">37634.456724537</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"V2001-04-20"</definedName>
    <definedName name="NvsPanelSetid">"V407IN"</definedName>
    <definedName name="NvsReqBU">"V407IN"</definedName>
    <definedName name="NvsReqBUOnly">"VY"</definedName>
    <definedName name="NvsTransLed">"VN"</definedName>
    <definedName name="NvsTreeASD">"V2002-12-31"</definedName>
    <definedName name="NvsValTbl.ACCOUNT">"GL_ACCOUNT_TBL"</definedName>
    <definedName name="NvsValTbl.BUSINESS_UNIT">"BUS_UNIT_TBL_GL"</definedName>
    <definedName name="NvsValTbl.DEPTID">"DEPT_TBL"</definedName>
    <definedName name="NvsValTbl.PRODUCT">"PRODUCT_TBL"</definedName>
    <definedName name="NvsValTbl.PROJECT_ID">"PROJECT"</definedName>
    <definedName name="O_M_and_R_R">#REF!</definedName>
    <definedName name="One">1</definedName>
    <definedName name="OrderTable" localSheetId="5" hidden="1">#REF!</definedName>
    <definedName name="OrderTable" localSheetId="0" hidden="1">#REF!</definedName>
    <definedName name="OrderTable" localSheetId="8" hidden="1">#REF!</definedName>
    <definedName name="OrderTable" localSheetId="1" hidden="1">#REF!</definedName>
    <definedName name="OrderTable" hidden="1">#REF!</definedName>
    <definedName name="Outros_Activos" localSheetId="5" hidden="1">#REF!</definedName>
    <definedName name="Outros_Activos" localSheetId="0" hidden="1">#REF!</definedName>
    <definedName name="Outros_Activos" localSheetId="4" hidden="1">#REF!</definedName>
    <definedName name="Outros_Activos" localSheetId="8" hidden="1">#REF!</definedName>
    <definedName name="Outros_Activos" localSheetId="1" hidden="1">#REF!</definedName>
    <definedName name="Outros_Activos" hidden="1">#REF!</definedName>
    <definedName name="paste_a">Mac!$O$30:$GK$33</definedName>
    <definedName name="period">[29]assumptions!#REF!</definedName>
    <definedName name="Phone">#REF!</definedName>
    <definedName name="platetrans">[29]assumptions!$B$19</definedName>
    <definedName name="Portagem_Receitas" localSheetId="5" hidden="1">#REF!</definedName>
    <definedName name="Portagem_Receitas" localSheetId="0" hidden="1">#REF!</definedName>
    <definedName name="Portagem_Receitas" localSheetId="4" hidden="1">#REF!</definedName>
    <definedName name="Portagem_Receitas" localSheetId="8" hidden="1">#REF!</definedName>
    <definedName name="Portagem_Receitas" localSheetId="1" hidden="1">#REF!</definedName>
    <definedName name="Portagem_Receitas" hidden="1">#REF!</definedName>
    <definedName name="Portagem_Receitas_Estrutura" localSheetId="5" hidden="1">#REF!</definedName>
    <definedName name="Portagem_Receitas_Estrutura" localSheetId="0" hidden="1">#REF!</definedName>
    <definedName name="Portagem_Receitas_Estrutura" localSheetId="4" hidden="1">#REF!</definedName>
    <definedName name="Portagem_Receitas_Estrutura" localSheetId="8" hidden="1">#REF!</definedName>
    <definedName name="Portagem_Receitas_Estrutura" localSheetId="1" hidden="1">#REF!</definedName>
    <definedName name="Portagem_Receitas_Estrutura" hidden="1">#REF!</definedName>
    <definedName name="Portagem_Receitascl1" localSheetId="5" hidden="1">#REF!</definedName>
    <definedName name="Portagem_Receitascl1" localSheetId="0" hidden="1">#REF!</definedName>
    <definedName name="Portagem_Receitascl1" localSheetId="4" hidden="1">#REF!</definedName>
    <definedName name="Portagem_Receitascl1" localSheetId="8" hidden="1">#REF!</definedName>
    <definedName name="Portagem_Receitascl1" localSheetId="1" hidden="1">#REF!</definedName>
    <definedName name="Portagem_Receitascl1" hidden="1">#REF!</definedName>
    <definedName name="Portagem_Receitascl2" localSheetId="5" hidden="1">#REF!</definedName>
    <definedName name="Portagem_Receitascl2" localSheetId="0" hidden="1">#REF!</definedName>
    <definedName name="Portagem_Receitascl2" localSheetId="4" hidden="1">#REF!</definedName>
    <definedName name="Portagem_Receitascl2" localSheetId="8" hidden="1">#REF!</definedName>
    <definedName name="Portagem_Receitascl2" localSheetId="1" hidden="1">#REF!</definedName>
    <definedName name="Portagem_Receitascl2" hidden="1">#REF!</definedName>
    <definedName name="Portagem_Receitascl3" localSheetId="5" hidden="1">#REF!</definedName>
    <definedName name="Portagem_Receitascl3" localSheetId="0" hidden="1">#REF!</definedName>
    <definedName name="Portagem_Receitascl3" localSheetId="4" hidden="1">#REF!</definedName>
    <definedName name="Portagem_Receitascl3" localSheetId="8" hidden="1">#REF!</definedName>
    <definedName name="Portagem_Receitascl3" localSheetId="1" hidden="1">#REF!</definedName>
    <definedName name="Portagem_Receitascl3" hidden="1">#REF!</definedName>
    <definedName name="Portagem_Receitascl4" localSheetId="5" hidden="1">#REF!</definedName>
    <definedName name="Portagem_Receitascl4" localSheetId="0" hidden="1">#REF!</definedName>
    <definedName name="Portagem_Receitascl4" localSheetId="4" hidden="1">#REF!</definedName>
    <definedName name="Portagem_Receitascl4" localSheetId="8" hidden="1">#REF!</definedName>
    <definedName name="Portagem_Receitascl4" localSheetId="1" hidden="1">#REF!</definedName>
    <definedName name="Portagem_Receitascl4" hidden="1">#REF!</definedName>
    <definedName name="Portagem_Taxascl1" localSheetId="5" hidden="1">#REF!</definedName>
    <definedName name="Portagem_Taxascl1" localSheetId="0" hidden="1">#REF!</definedName>
    <definedName name="Portagem_Taxascl1" localSheetId="4" hidden="1">#REF!</definedName>
    <definedName name="Portagem_Taxascl1" localSheetId="8" hidden="1">#REF!</definedName>
    <definedName name="Portagem_Taxascl1" localSheetId="1" hidden="1">#REF!</definedName>
    <definedName name="Portagem_Taxascl1" hidden="1">#REF!</definedName>
    <definedName name="Portagem_Taxascl2" localSheetId="5" hidden="1">#REF!</definedName>
    <definedName name="Portagem_Taxascl2" localSheetId="0" hidden="1">#REF!</definedName>
    <definedName name="Portagem_Taxascl2" localSheetId="4" hidden="1">#REF!</definedName>
    <definedName name="Portagem_Taxascl2" localSheetId="8" hidden="1">#REF!</definedName>
    <definedName name="Portagem_Taxascl2" localSheetId="1" hidden="1">#REF!</definedName>
    <definedName name="Portagem_Taxascl2" hidden="1">#REF!</definedName>
    <definedName name="Portagem_Taxascl3" localSheetId="5" hidden="1">#REF!</definedName>
    <definedName name="Portagem_Taxascl3" localSheetId="0" hidden="1">#REF!</definedName>
    <definedName name="Portagem_Taxascl3" localSheetId="4" hidden="1">#REF!</definedName>
    <definedName name="Portagem_Taxascl3" localSheetId="8" hidden="1">#REF!</definedName>
    <definedName name="Portagem_Taxascl3" localSheetId="1" hidden="1">#REF!</definedName>
    <definedName name="Portagem_Taxascl3" hidden="1">#REF!</definedName>
    <definedName name="Portagem_Taxascl4" localSheetId="5" hidden="1">#REF!</definedName>
    <definedName name="Portagem_Taxascl4" localSheetId="0" hidden="1">#REF!</definedName>
    <definedName name="Portagem_Taxascl4" localSheetId="4" hidden="1">#REF!</definedName>
    <definedName name="Portagem_Taxascl4" localSheetId="8" hidden="1">#REF!</definedName>
    <definedName name="Portagem_Taxascl4" localSheetId="1" hidden="1">#REF!</definedName>
    <definedName name="Portagem_Taxascl4" hidden="1">#REF!</definedName>
    <definedName name="ProdForm" localSheetId="5" hidden="1">#REF!</definedName>
    <definedName name="ProdForm" localSheetId="0" hidden="1">#REF!</definedName>
    <definedName name="ProdForm" localSheetId="8" hidden="1">#REF!</definedName>
    <definedName name="ProdForm" localSheetId="1" hidden="1">#REF!</definedName>
    <definedName name="ProdForm" hidden="1">#REF!</definedName>
    <definedName name="Product" localSheetId="5" hidden="1">#REF!</definedName>
    <definedName name="Product" localSheetId="0" hidden="1">#REF!</definedName>
    <definedName name="Product" localSheetId="8" hidden="1">#REF!</definedName>
    <definedName name="Product" localSheetId="1" hidden="1">#REF!</definedName>
    <definedName name="Product" hidden="1">#REF!</definedName>
    <definedName name="q" localSheetId="5" hidden="1">[6]Ingresos!#REF!</definedName>
    <definedName name="q" localSheetId="8" hidden="1">[6]Ingresos!#REF!</definedName>
    <definedName name="q" hidden="1">[6]Ingresos!#REF!</definedName>
    <definedName name="QD_Balanços" localSheetId="5" hidden="1">#REF!</definedName>
    <definedName name="QD_Balanços" localSheetId="0" hidden="1">#REF!</definedName>
    <definedName name="QD_Balanços" localSheetId="4" hidden="1">#REF!</definedName>
    <definedName name="QD_Balanços" localSheetId="8" hidden="1">#REF!</definedName>
    <definedName name="QD_Balanços" localSheetId="1" hidden="1">#REF!</definedName>
    <definedName name="QD_Balanços" hidden="1">#REF!</definedName>
    <definedName name="QD_DemonstraçãoFluxosCaixa" localSheetId="5" hidden="1">#REF!</definedName>
    <definedName name="QD_DemonstraçãoFluxosCaixa" localSheetId="0" hidden="1">#REF!</definedName>
    <definedName name="QD_DemonstraçãoFluxosCaixa" localSheetId="4" hidden="1">#REF!</definedName>
    <definedName name="QD_DemonstraçãoFluxosCaixa" localSheetId="8" hidden="1">#REF!</definedName>
    <definedName name="QD_DemonstraçãoFluxosCaixa" localSheetId="1" hidden="1">#REF!</definedName>
    <definedName name="QD_DemonstraçãoFluxosCaixa" hidden="1">#REF!</definedName>
    <definedName name="QD_DemonstraçãoResultados" localSheetId="5" hidden="1">#REF!</definedName>
    <definedName name="QD_DemonstraçãoResultados" localSheetId="0" hidden="1">#REF!</definedName>
    <definedName name="QD_DemonstraçãoResultados" localSheetId="4" hidden="1">#REF!</definedName>
    <definedName name="QD_DemonstraçãoResultados" localSheetId="8" hidden="1">#REF!</definedName>
    <definedName name="QD_DemonstraçãoResultados" localSheetId="1" hidden="1">#REF!</definedName>
    <definedName name="QD_DemonstraçãoResultados" hidden="1">#REF!</definedName>
    <definedName name="QD_FundosPróprios" localSheetId="5" hidden="1">#REF!</definedName>
    <definedName name="QD_FundosPróprios" localSheetId="0" hidden="1">#REF!</definedName>
    <definedName name="QD_FundosPróprios" localSheetId="4" hidden="1">#REF!</definedName>
    <definedName name="QD_FundosPróprios" localSheetId="8" hidden="1">#REF!</definedName>
    <definedName name="QD_FundosPróprios" localSheetId="1" hidden="1">#REF!</definedName>
    <definedName name="QD_FundosPróprios" hidden="1">#REF!</definedName>
    <definedName name="QD_MOAF" localSheetId="5" hidden="1">#REF!</definedName>
    <definedName name="QD_MOAF" localSheetId="0" hidden="1">#REF!</definedName>
    <definedName name="QD_MOAF" localSheetId="4" hidden="1">#REF!</definedName>
    <definedName name="QD_MOAF" localSheetId="8" hidden="1">#REF!</definedName>
    <definedName name="QD_MOAF" localSheetId="1" hidden="1">#REF!</definedName>
    <definedName name="QD_MOAF" hidden="1">#REF!</definedName>
    <definedName name="QuadroDividaModelo" localSheetId="5" hidden="1">#REF!</definedName>
    <definedName name="QuadroDividaModelo" localSheetId="0" hidden="1">#REF!</definedName>
    <definedName name="QuadroDividaModelo" localSheetId="4" hidden="1">#REF!</definedName>
    <definedName name="QuadroDividaModelo" localSheetId="8" hidden="1">#REF!</definedName>
    <definedName name="QuadroDividaModelo" localSheetId="1" hidden="1">#REF!</definedName>
    <definedName name="QuadroDividaModelo" hidden="1">#REF!</definedName>
    <definedName name="QuadroDividaUtilizador" localSheetId="5" hidden="1">#REF!</definedName>
    <definedName name="QuadroDividaUtilizador" localSheetId="0" hidden="1">#REF!</definedName>
    <definedName name="QuadroDividaUtilizador" localSheetId="4" hidden="1">#REF!</definedName>
    <definedName name="QuadroDividaUtilizador" localSheetId="8" hidden="1">#REF!</definedName>
    <definedName name="QuadroDividaUtilizador" localSheetId="1" hidden="1">#REF!</definedName>
    <definedName name="QuadroDividaUtilizador" hidden="1">#REF!</definedName>
    <definedName name="qw"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qw" localSheetId="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qw"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qw"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qwertyuiop" localSheetId="0" hidden="1">{#N/A,#N/A,FALSE,"Aging Summary";#N/A,#N/A,FALSE,"Ratio Analysis";#N/A,#N/A,FALSE,"Test 120 Day Accts";#N/A,#N/A,FALSE,"Tickmarks"}</definedName>
    <definedName name="qwertyuiop" localSheetId="8" hidden="1">{#N/A,#N/A,FALSE,"Aging Summary";#N/A,#N/A,FALSE,"Ratio Analysis";#N/A,#N/A,FALSE,"Test 120 Day Accts";#N/A,#N/A,FALSE,"Tickmarks"}</definedName>
    <definedName name="qwertyuiop" hidden="1">{#N/A,#N/A,FALSE,"Aging Summary";#N/A,#N/A,FALSE,"Ratio Analysis";#N/A,#N/A,FALSE,"Test 120 Day Accts";#N/A,#N/A,FALSE,"Tickmarks"}</definedName>
    <definedName name="RCArea" localSheetId="5" hidden="1">#REF!</definedName>
    <definedName name="RCArea" localSheetId="0" hidden="1">#REF!</definedName>
    <definedName name="RCArea" localSheetId="8" hidden="1">#REF!</definedName>
    <definedName name="RCArea" localSheetId="1" hidden="1">#REF!</definedName>
    <definedName name="RCArea" hidden="1">#REF!</definedName>
    <definedName name="rewrwe" localSheetId="0" hidden="1">{"Cover",#N/A,TRUE,"Cover";"TOC",#N/A,TRUE,"TOC";"Assumptions",#N/A,TRUE,"Assum";"Income Statement",#N/A,TRUE,"Base";"Rev_opExp",#N/A,TRUE,"Base";"Interest",#N/A,TRUE,"Base";"Balance Sheets",#N/A,TRUE,"Base";"Cash Flow",#N/A,TRUE,"Base";"CovTest",#N/A,TRUE,"Base";"CovTest WKS",#N/A,TRUE,"Base"}</definedName>
    <definedName name="rewrwe" localSheetId="8" hidden="1">{"Cover",#N/A,TRUE,"Cover";"TOC",#N/A,TRUE,"TOC";"Assumptions",#N/A,TRUE,"Assum";"Income Statement",#N/A,TRUE,"Base";"Rev_opExp",#N/A,TRUE,"Base";"Interest",#N/A,TRUE,"Base";"Balance Sheets",#N/A,TRUE,"Base";"Cash Flow",#N/A,TRUE,"Base";"CovTest",#N/A,TRUE,"Base";"CovTest WKS",#N/A,TRUE,"Base"}</definedName>
    <definedName name="rewrwe" hidden="1">{"Cover",#N/A,TRUE,"Cover";"TOC",#N/A,TRUE,"TOC";"Assumptions",#N/A,TRUE,"Assum";"Income Statement",#N/A,TRUE,"Base";"Rev_opExp",#N/A,TRUE,"Base";"Interest",#N/A,TRUE,"Base";"Balance Sheets",#N/A,TRUE,"Base";"Cash Flow",#N/A,TRUE,"Base";"CovTest",#N/A,TRUE,"Base";"CovTest WKS",#N/A,TRUE,"Base"}</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wrwr" localSheetId="0" hidden="1">{"Cover",#N/A,TRUE,"Cover";"TOC",#N/A,TRUE,"TOC";"Assumptions",#N/A,TRUE,"Assum";"Income Statement",#N/A,TRUE,"Base";"Rev_opExp",#N/A,TRUE,"Base";"Interest",#N/A,TRUE,"Base";"Balance Sheets",#N/A,TRUE,"Base";"Cash Flow",#N/A,TRUE,"Base";"CovTest",#N/A,TRUE,"Base";"CovTest WKS",#N/A,TRUE,"Base"}</definedName>
    <definedName name="rwrwr" localSheetId="8" hidden="1">{"Cover",#N/A,TRUE,"Cover";"TOC",#N/A,TRUE,"TOC";"Assumptions",#N/A,TRUE,"Assum";"Income Statement",#N/A,TRUE,"Base";"Rev_opExp",#N/A,TRUE,"Base";"Interest",#N/A,TRUE,"Base";"Balance Sheets",#N/A,TRUE,"Base";"Cash Flow",#N/A,TRUE,"Base";"CovTest",#N/A,TRUE,"Base";"CovTest WKS",#N/A,TRUE,"Base"}</definedName>
    <definedName name="rwrwr" hidden="1">{"Cover",#N/A,TRUE,"Cover";"TOC",#N/A,TRUE,"TOC";"Assumptions",#N/A,TRUE,"Assum";"Income Statement",#N/A,TRUE,"Base";"Rev_opExp",#N/A,TRUE,"Base";"Interest",#N/A,TRUE,"Base";"Balance Sheets",#N/A,TRUE,"Base";"Cash Flow",#N/A,TRUE,"Base";"CovTest",#N/A,TRUE,"Base";"CovTest WKS",#N/A,TRUE,"Base"}</definedName>
    <definedName name="Scenario" localSheetId="0">[37]Sens!$F$9</definedName>
    <definedName name="Scenario">Inputs!$G$9</definedName>
    <definedName name="Scenario.">[37]Sens!$F$9</definedName>
    <definedName name="sdfsdghsa" localSheetId="0" hidden="1">{"Cover",#N/A,TRUE,"Cover";"TOC",#N/A,TRUE,"TOC";"Assumptions",#N/A,TRUE,"Assum";"Income Statement",#N/A,TRUE,"Base";"Rev_opExp",#N/A,TRUE,"Base";"Interest",#N/A,TRUE,"Base";"Balance Sheets",#N/A,TRUE,"Base";"Cash Flow",#N/A,TRUE,"Base";"CovTest",#N/A,TRUE,"Base";"CovTest WKS",#N/A,TRUE,"Base"}</definedName>
    <definedName name="sdfsdghsa" localSheetId="8" hidden="1">{"Cover",#N/A,TRUE,"Cover";"TOC",#N/A,TRUE,"TOC";"Assumptions",#N/A,TRUE,"Assum";"Income Statement",#N/A,TRUE,"Base";"Rev_opExp",#N/A,TRUE,"Base";"Interest",#N/A,TRUE,"Base";"Balance Sheets",#N/A,TRUE,"Base";"Cash Flow",#N/A,TRUE,"Base";"CovTest",#N/A,TRUE,"Base";"CovTest WKS",#N/A,TRUE,"Base"}</definedName>
    <definedName name="sdfsdghsa" hidden="1">{"Cover",#N/A,TRUE,"Cover";"TOC",#N/A,TRUE,"TOC";"Assumptions",#N/A,TRUE,"Assum";"Income Statement",#N/A,TRUE,"Base";"Rev_opExp",#N/A,TRUE,"Base";"Interest",#N/A,TRUE,"Base";"Balance Sheets",#N/A,TRUE,"Base";"Cash Flow",#N/A,TRUE,"Base";"CovTest",#N/A,TRUE,"Base";"CovTest WKS",#N/A,TRUE,"Base"}</definedName>
    <definedName name="sdfsdghsa_1" localSheetId="0" hidden="1">{"Cover",#N/A,TRUE,"Cover";"TOC",#N/A,TRUE,"TOC";"Assumptions",#N/A,TRUE,"Assum";"Income Statement",#N/A,TRUE,"Base";"Rev_opExp",#N/A,TRUE,"Base";"Interest",#N/A,TRUE,"Base";"Balance Sheets",#N/A,TRUE,"Base";"Cash Flow",#N/A,TRUE,"Base";"CovTest",#N/A,TRUE,"Base";"CovTest WKS",#N/A,TRUE,"Base"}</definedName>
    <definedName name="sdfsdghsa_1" localSheetId="8" hidden="1">{"Cover",#N/A,TRUE,"Cover";"TOC",#N/A,TRUE,"TOC";"Assumptions",#N/A,TRUE,"Assum";"Income Statement",#N/A,TRUE,"Base";"Rev_opExp",#N/A,TRUE,"Base";"Interest",#N/A,TRUE,"Base";"Balance Sheets",#N/A,TRUE,"Base";"Cash Flow",#N/A,TRUE,"Base";"CovTest",#N/A,TRUE,"Base";"CovTest WKS",#N/A,TRUE,"Base"}</definedName>
    <definedName name="sdfsdghsa_1" hidden="1">{"Cover",#N/A,TRUE,"Cover";"TOC",#N/A,TRUE,"TOC";"Assumptions",#N/A,TRUE,"Assum";"Income Statement",#N/A,TRUE,"Base";"Rev_opExp",#N/A,TRUE,"Base";"Interest",#N/A,TRUE,"Base";"Balance Sheets",#N/A,TRUE,"Base";"Cash Flow",#N/A,TRUE,"Base";"CovTest",#N/A,TRUE,"Base";"CovTest WKS",#N/A,TRUE,"Base"}</definedName>
    <definedName name="SIPSspreads">'[38]Input&amp;Output page-SIPS fair val'!#REF!</definedName>
    <definedName name="SpecialPrice" localSheetId="5" hidden="1">#REF!</definedName>
    <definedName name="SpecialPrice" localSheetId="0" hidden="1">#REF!</definedName>
    <definedName name="SpecialPrice" localSheetId="8" hidden="1">#REF!</definedName>
    <definedName name="SpecialPrice" localSheetId="1" hidden="1">#REF!</definedName>
    <definedName name="SpecialPrice" hidden="1">#REF!</definedName>
    <definedName name="SrDSF">#REF!</definedName>
    <definedName name="State">#REF!</definedName>
    <definedName name="Sublanços_a" localSheetId="5" hidden="1">#REF!</definedName>
    <definedName name="Sublanços_a" localSheetId="0" hidden="1">#REF!</definedName>
    <definedName name="Sublanços_a" localSheetId="4" hidden="1">#REF!</definedName>
    <definedName name="Sublanços_a" localSheetId="8" hidden="1">#REF!</definedName>
    <definedName name="Sublanços_a" localSheetId="1" hidden="1">#REF!</definedName>
    <definedName name="Sublanços_a" hidden="1">#REF!</definedName>
    <definedName name="Subs_Calculados_v" localSheetId="5" hidden="1">#REF!</definedName>
    <definedName name="Subs_Calculados_v" localSheetId="0" hidden="1">#REF!</definedName>
    <definedName name="Subs_Calculados_v" localSheetId="4" hidden="1">#REF!</definedName>
    <definedName name="Subs_Calculados_v" localSheetId="8" hidden="1">#REF!</definedName>
    <definedName name="Subs_Calculados_v" localSheetId="1" hidden="1">#REF!</definedName>
    <definedName name="Subs_Calculados_v" hidden="1">#REF!</definedName>
    <definedName name="Subs_Exploração" localSheetId="5" hidden="1">#REF!</definedName>
    <definedName name="Subs_Exploração" localSheetId="0" hidden="1">#REF!</definedName>
    <definedName name="Subs_Exploração" localSheetId="4" hidden="1">#REF!</definedName>
    <definedName name="Subs_Exploração" localSheetId="8" hidden="1">#REF!</definedName>
    <definedName name="Subs_Exploração" localSheetId="1" hidden="1">#REF!</definedName>
    <definedName name="Subs_Exploração" hidden="1">#REF!</definedName>
    <definedName name="Subs_Recebidos_v" localSheetId="5" hidden="1">#REF!</definedName>
    <definedName name="Subs_Recebidos_v" localSheetId="0" hidden="1">#REF!</definedName>
    <definedName name="Subs_Recebidos_v" localSheetId="4" hidden="1">#REF!</definedName>
    <definedName name="Subs_Recebidos_v" localSheetId="8" hidden="1">#REF!</definedName>
    <definedName name="Subs_Recebidos_v" localSheetId="1" hidden="1">#REF!</definedName>
    <definedName name="Subs_Recebidos_v" hidden="1">#REF!</definedName>
    <definedName name="Subs_Taxas_v" localSheetId="5" hidden="1">#REF!</definedName>
    <definedName name="Subs_Taxas_v" localSheetId="0" hidden="1">#REF!</definedName>
    <definedName name="Subs_Taxas_v" localSheetId="4" hidden="1">#REF!</definedName>
    <definedName name="Subs_Taxas_v" localSheetId="8" hidden="1">#REF!</definedName>
    <definedName name="Subs_Taxas_v" localSheetId="1" hidden="1">#REF!</definedName>
    <definedName name="Subs_Taxas_v" hidden="1">#REF!</definedName>
    <definedName name="t" localSheetId="5" hidden="1">'[32]Datos infra- basicos'!#REF!</definedName>
    <definedName name="t" localSheetId="8" hidden="1">'[32]Datos infra- basicos'!#REF!</definedName>
    <definedName name="t" hidden="1">'[32]Datos infra- basicos'!#REF!</definedName>
    <definedName name="Tabela_Areas_Serviço_Downpayment" localSheetId="5" hidden="1">#REF!</definedName>
    <definedName name="Tabela_Areas_Serviço_Downpayment" localSheetId="0" hidden="1">#REF!</definedName>
    <definedName name="Tabela_Areas_Serviço_Downpayment" localSheetId="4" hidden="1">#REF!</definedName>
    <definedName name="Tabela_Areas_Serviço_Downpayment" localSheetId="8" hidden="1">#REF!</definedName>
    <definedName name="Tabela_Areas_Serviço_Downpayment" localSheetId="1" hidden="1">#REF!</definedName>
    <definedName name="Tabela_Areas_Serviço_Downpayment" hidden="1">#REF!</definedName>
    <definedName name="Tabela_Areas_Serviço_Fixas" localSheetId="5" hidden="1">#REF!</definedName>
    <definedName name="Tabela_Areas_Serviço_Fixas" localSheetId="0" hidden="1">#REF!</definedName>
    <definedName name="Tabela_Areas_Serviço_Fixas" localSheetId="4" hidden="1">#REF!</definedName>
    <definedName name="Tabela_Areas_Serviço_Fixas" localSheetId="8" hidden="1">#REF!</definedName>
    <definedName name="Tabela_Areas_Serviço_Fixas" localSheetId="1" hidden="1">#REF!</definedName>
    <definedName name="Tabela_Areas_Serviço_Fixas" hidden="1">#REF!</definedName>
    <definedName name="Tabela_Areas_Serviço_Proveitos_Diferidos" localSheetId="5" hidden="1">#REF!</definedName>
    <definedName name="Tabela_Areas_Serviço_Proveitos_Diferidos" localSheetId="0" hidden="1">#REF!</definedName>
    <definedName name="Tabela_Areas_Serviço_Proveitos_Diferidos" localSheetId="4" hidden="1">#REF!</definedName>
    <definedName name="Tabela_Areas_Serviço_Proveitos_Diferidos" localSheetId="8" hidden="1">#REF!</definedName>
    <definedName name="Tabela_Areas_Serviço_Proveitos_Diferidos" localSheetId="1" hidden="1">#REF!</definedName>
    <definedName name="Tabela_Areas_Serviço_Proveitos_Diferidos" hidden="1">#REF!</definedName>
    <definedName name="Tabela_Areas_Serviço_Proveitos_Exercício" localSheetId="5" hidden="1">#REF!</definedName>
    <definedName name="Tabela_Areas_Serviço_Proveitos_Exercício" localSheetId="0" hidden="1">#REF!</definedName>
    <definedName name="Tabela_Areas_Serviço_Proveitos_Exercício" localSheetId="4" hidden="1">#REF!</definedName>
    <definedName name="Tabela_Areas_Serviço_Proveitos_Exercício" localSheetId="8" hidden="1">#REF!</definedName>
    <definedName name="Tabela_Areas_Serviço_Proveitos_Exercício" localSheetId="1" hidden="1">#REF!</definedName>
    <definedName name="Tabela_Areas_Serviço_Proveitos_Exercício" hidden="1">#REF!</definedName>
    <definedName name="Tabela_Custos_Exploração_Resumo" localSheetId="5" hidden="1">#REF!</definedName>
    <definedName name="Tabela_Custos_Exploração_Resumo" localSheetId="0" hidden="1">#REF!</definedName>
    <definedName name="Tabela_Custos_Exploração_Resumo" localSheetId="4" hidden="1">#REF!</definedName>
    <definedName name="Tabela_Custos_Exploração_Resumo" localSheetId="8" hidden="1">#REF!</definedName>
    <definedName name="Tabela_Custos_Exploração_Resumo" localSheetId="1" hidden="1">#REF!</definedName>
    <definedName name="Tabela_Custos_Exploração_Resumo" hidden="1">#REF!</definedName>
    <definedName name="Tabela_IVA" localSheetId="5" hidden="1">#REF!</definedName>
    <definedName name="Tabela_IVA" localSheetId="0" hidden="1">#REF!</definedName>
    <definedName name="Tabela_IVA" localSheetId="4" hidden="1">#REF!</definedName>
    <definedName name="Tabela_IVA" localSheetId="8" hidden="1">#REF!</definedName>
    <definedName name="Tabela_IVA" localSheetId="1" hidden="1">#REF!</definedName>
    <definedName name="Tabela_IVA" hidden="1">#REF!</definedName>
    <definedName name="Tabela_Lanços" localSheetId="5" hidden="1">#REF!</definedName>
    <definedName name="Tabela_Lanços" localSheetId="0" hidden="1">#REF!</definedName>
    <definedName name="Tabela_Lanços" localSheetId="4" hidden="1">#REF!</definedName>
    <definedName name="Tabela_Lanços" localSheetId="8" hidden="1">#REF!</definedName>
    <definedName name="Tabela_Lanços" localSheetId="1" hidden="1">#REF!</definedName>
    <definedName name="Tabela_Lanços" hidden="1">#REF!</definedName>
    <definedName name="Tabela_Outros_Proveitos" localSheetId="5" hidden="1">#REF!</definedName>
    <definedName name="Tabela_Outros_Proveitos" localSheetId="0" hidden="1">#REF!</definedName>
    <definedName name="Tabela_Outros_Proveitos" localSheetId="4" hidden="1">#REF!</definedName>
    <definedName name="Tabela_Outros_Proveitos" localSheetId="8" hidden="1">#REF!</definedName>
    <definedName name="Tabela_Outros_Proveitos" localSheetId="1" hidden="1">#REF!</definedName>
    <definedName name="Tabela_Outros_Proveitos" hidden="1">#REF!</definedName>
    <definedName name="Tabela_Prazos_Médios" localSheetId="5" hidden="1">#REF!</definedName>
    <definedName name="Tabela_Prazos_Médios" localSheetId="0" hidden="1">#REF!</definedName>
    <definedName name="Tabela_Prazos_Médios" localSheetId="4" hidden="1">#REF!</definedName>
    <definedName name="Tabela_Prazos_Médios" localSheetId="8" hidden="1">#REF!</definedName>
    <definedName name="Tabela_Prazos_Médios" localSheetId="1" hidden="1">#REF!</definedName>
    <definedName name="Tabela_Prazos_Médios" hidden="1">#REF!</definedName>
    <definedName name="TabelaActualizaçãoTarifária" localSheetId="5" hidden="1">#REF!</definedName>
    <definedName name="TabelaActualizaçãoTarifária" localSheetId="0" hidden="1">#REF!</definedName>
    <definedName name="TabelaActualizaçãoTarifária" localSheetId="4" hidden="1">#REF!</definedName>
    <definedName name="TabelaActualizaçãoTarifária" localSheetId="8" hidden="1">#REF!</definedName>
    <definedName name="TabelaActualizaçãoTarifária" localSheetId="1" hidden="1">#REF!</definedName>
    <definedName name="TabelaActualizaçãoTarifária" hidden="1">#REF!</definedName>
    <definedName name="target">[37]Mac!#REF!</definedName>
    <definedName name="tbl_ProdInfo" localSheetId="5" hidden="1">#REF!</definedName>
    <definedName name="tbl_ProdInfo" localSheetId="0" hidden="1">#REF!</definedName>
    <definedName name="tbl_ProdInfo" localSheetId="8" hidden="1">#REF!</definedName>
    <definedName name="tbl_ProdInfo" localSheetId="1" hidden="1">#REF!</definedName>
    <definedName name="tbl_ProdInfo" hidden="1">#REF!</definedName>
    <definedName name="Three">3</definedName>
    <definedName name="Tipo_Modelo">#REF!</definedName>
    <definedName name="_xlnm.Print_Titles" localSheetId="6">Acc!$A:$L,Acc!$1:$10</definedName>
    <definedName name="_xlnm.Print_Titles" localSheetId="5">CF!$A:$L,CF!$1:$10</definedName>
    <definedName name="_xlnm.Print_Titles" localSheetId="4">Fin!$A:$L,Fin!$1:$10</definedName>
    <definedName name="_xlnm.Print_Titles" localSheetId="8">Mac!$A:$L,Mac!$1:$10</definedName>
    <definedName name="_xlnm.Print_Titles" localSheetId="3">Oper!$A:$K,Oper!$1:$10</definedName>
    <definedName name="_xlnm.Print_Titles" localSheetId="7">Valuation!$A:$L,Valuation!$1:$10</definedName>
    <definedName name="tjfg" localSheetId="5" hidden="1">[6]Ingresos!#REF!</definedName>
    <definedName name="tjfg" localSheetId="8" hidden="1">[6]Ingresos!#REF!</definedName>
    <definedName name="tjfg" hidden="1">[6]Ingresos!#REF!</definedName>
    <definedName name="TMDA" localSheetId="5" hidden="1">#REF!</definedName>
    <definedName name="TMDA" localSheetId="0" hidden="1">#REF!</definedName>
    <definedName name="TMDA" localSheetId="4" hidden="1">#REF!</definedName>
    <definedName name="TMDA" localSheetId="8" hidden="1">#REF!</definedName>
    <definedName name="TMDA" localSheetId="1" hidden="1">#REF!</definedName>
    <definedName name="TMDA" hidden="1">#REF!</definedName>
    <definedName name="TMDA_kms_Exploração" localSheetId="5" hidden="1">#REF!</definedName>
    <definedName name="TMDA_kms_Exploração" localSheetId="0" hidden="1">#REF!</definedName>
    <definedName name="TMDA_kms_Exploração" localSheetId="4" hidden="1">#REF!</definedName>
    <definedName name="TMDA_kms_Exploração" localSheetId="8" hidden="1">#REF!</definedName>
    <definedName name="TMDA_kms_Exploração" localSheetId="1" hidden="1">#REF!</definedName>
    <definedName name="TMDA_kms_Exploração" hidden="1">#REF!</definedName>
    <definedName name="TMDA_Kms_Exploração_média" localSheetId="5" hidden="1">#REF!</definedName>
    <definedName name="TMDA_Kms_Exploração_média" localSheetId="0" hidden="1">#REF!</definedName>
    <definedName name="TMDA_Kms_Exploração_média" localSheetId="4" hidden="1">#REF!</definedName>
    <definedName name="TMDA_Kms_Exploração_média" localSheetId="8" hidden="1">#REF!</definedName>
    <definedName name="TMDA_Kms_Exploração_média" localSheetId="1" hidden="1">#REF!</definedName>
    <definedName name="TMDA_Kms_Exploração_média" hidden="1">#REF!</definedName>
    <definedName name="TMDA_kms_Percorridos_Lanços" localSheetId="5" hidden="1">#REF!</definedName>
    <definedName name="TMDA_kms_Percorridos_Lanços" localSheetId="0" hidden="1">#REF!</definedName>
    <definedName name="TMDA_kms_Percorridos_Lanços" localSheetId="4" hidden="1">#REF!</definedName>
    <definedName name="TMDA_kms_Percorridos_Lanços" localSheetId="8" hidden="1">#REF!</definedName>
    <definedName name="TMDA_kms_Percorridos_Lanços" localSheetId="1" hidden="1">#REF!</definedName>
    <definedName name="TMDA_kms_Percorridos_Lanços" hidden="1">#REF!</definedName>
    <definedName name="TMDA_Receitas" localSheetId="5" hidden="1">#REF!</definedName>
    <definedName name="TMDA_Receitas" localSheetId="0" hidden="1">#REF!</definedName>
    <definedName name="TMDA_Receitas" localSheetId="4" hidden="1">#REF!</definedName>
    <definedName name="TMDA_Receitas" localSheetId="8" hidden="1">#REF!</definedName>
    <definedName name="TMDA_Receitas" localSheetId="1" hidden="1">#REF!</definedName>
    <definedName name="TMDA_Receitas" hidden="1">#REF!</definedName>
    <definedName name="TMDA_Receitascl1" localSheetId="5" hidden="1">#REF!</definedName>
    <definedName name="TMDA_Receitascl1" localSheetId="0" hidden="1">#REF!</definedName>
    <definedName name="TMDA_Receitascl1" localSheetId="4" hidden="1">#REF!</definedName>
    <definedName name="TMDA_Receitascl1" localSheetId="8" hidden="1">#REF!</definedName>
    <definedName name="TMDA_Receitascl1" localSheetId="1" hidden="1">#REF!</definedName>
    <definedName name="TMDA_Receitascl1" hidden="1">#REF!</definedName>
    <definedName name="TMDA_Receitascl2" localSheetId="5" hidden="1">#REF!</definedName>
    <definedName name="TMDA_Receitascl2" localSheetId="0" hidden="1">#REF!</definedName>
    <definedName name="TMDA_Receitascl2" localSheetId="4" hidden="1">#REF!</definedName>
    <definedName name="TMDA_Receitascl2" localSheetId="8" hidden="1">#REF!</definedName>
    <definedName name="TMDA_Receitascl2" localSheetId="1" hidden="1">#REF!</definedName>
    <definedName name="TMDA_Receitascl2" hidden="1">#REF!</definedName>
    <definedName name="TMDA_Receitascl3" localSheetId="5" hidden="1">#REF!</definedName>
    <definedName name="TMDA_Receitascl3" localSheetId="0" hidden="1">#REF!</definedName>
    <definedName name="TMDA_Receitascl3" localSheetId="4" hidden="1">#REF!</definedName>
    <definedName name="TMDA_Receitascl3" localSheetId="8" hidden="1">#REF!</definedName>
    <definedName name="TMDA_Receitascl3" localSheetId="1" hidden="1">#REF!</definedName>
    <definedName name="TMDA_Receitascl3" hidden="1">#REF!</definedName>
    <definedName name="TMDA_Receitascl4" localSheetId="5" hidden="1">#REF!</definedName>
    <definedName name="TMDA_Receitascl4" localSheetId="0" hidden="1">#REF!</definedName>
    <definedName name="TMDA_Receitascl4" localSheetId="4" hidden="1">#REF!</definedName>
    <definedName name="TMDA_Receitascl4" localSheetId="8" hidden="1">#REF!</definedName>
    <definedName name="TMDA_Receitascl4" localSheetId="1" hidden="1">#REF!</definedName>
    <definedName name="TMDA_Receitascl4" hidden="1">#REF!</definedName>
    <definedName name="TMDA_ViasLanços" localSheetId="5" hidden="1">#REF!</definedName>
    <definedName name="TMDA_ViasLanços" localSheetId="0" hidden="1">#REF!</definedName>
    <definedName name="TMDA_ViasLanços" localSheetId="4" hidden="1">#REF!</definedName>
    <definedName name="TMDA_ViasLanços" localSheetId="8" hidden="1">#REF!</definedName>
    <definedName name="TMDA_ViasLanços" localSheetId="1" hidden="1">#REF!</definedName>
    <definedName name="TMDA_ViasLanços" hidden="1">#REF!</definedName>
    <definedName name="TMDAcl1" localSheetId="5" hidden="1">#REF!</definedName>
    <definedName name="TMDAcl1" localSheetId="0" hidden="1">#REF!</definedName>
    <definedName name="TMDAcl1" localSheetId="4" hidden="1">#REF!</definedName>
    <definedName name="TMDAcl1" localSheetId="8" hidden="1">#REF!</definedName>
    <definedName name="TMDAcl1" localSheetId="1" hidden="1">#REF!</definedName>
    <definedName name="TMDAcl1" hidden="1">#REF!</definedName>
    <definedName name="TMDAcl2" localSheetId="5" hidden="1">#REF!</definedName>
    <definedName name="TMDAcl2" localSheetId="0" hidden="1">#REF!</definedName>
    <definedName name="TMDAcl2" localSheetId="4" hidden="1">#REF!</definedName>
    <definedName name="TMDAcl2" localSheetId="8" hidden="1">#REF!</definedName>
    <definedName name="TMDAcl2" localSheetId="1" hidden="1">#REF!</definedName>
    <definedName name="TMDAcl2" hidden="1">#REF!</definedName>
    <definedName name="TMDAcl3" localSheetId="5" hidden="1">#REF!</definedName>
    <definedName name="TMDAcl3" localSheetId="0" hidden="1">#REF!</definedName>
    <definedName name="TMDAcl3" localSheetId="4" hidden="1">#REF!</definedName>
    <definedName name="TMDAcl3" localSheetId="8" hidden="1">#REF!</definedName>
    <definedName name="TMDAcl3" localSheetId="1" hidden="1">#REF!</definedName>
    <definedName name="TMDAcl3" hidden="1">#REF!</definedName>
    <definedName name="TMDAcl4" localSheetId="5" hidden="1">#REF!</definedName>
    <definedName name="TMDAcl4" localSheetId="0" hidden="1">#REF!</definedName>
    <definedName name="TMDAcl4" localSheetId="4" hidden="1">#REF!</definedName>
    <definedName name="TMDAcl4" localSheetId="8" hidden="1">#REF!</definedName>
    <definedName name="TMDAcl4" localSheetId="1" hidden="1">#REF!</definedName>
    <definedName name="TMDAcl4" hidden="1">#REF!</definedName>
    <definedName name="Total_Nós_média" localSheetId="5" hidden="1">#REF!</definedName>
    <definedName name="Total_Nós_média" localSheetId="0" hidden="1">#REF!</definedName>
    <definedName name="Total_Nós_média" localSheetId="4" hidden="1">#REF!</definedName>
    <definedName name="Total_Nós_média" localSheetId="8" hidden="1">#REF!</definedName>
    <definedName name="Total_Nós_média" localSheetId="1" hidden="1">#REF!</definedName>
    <definedName name="Total_Nós_média" hidden="1">#REF!</definedName>
    <definedName name="Total_Portagens_média" localSheetId="5" hidden="1">#REF!</definedName>
    <definedName name="Total_Portagens_média" localSheetId="0" hidden="1">#REF!</definedName>
    <definedName name="Total_Portagens_média" localSheetId="4" hidden="1">#REF!</definedName>
    <definedName name="Total_Portagens_média" localSheetId="8" hidden="1">#REF!</definedName>
    <definedName name="Total_Portagens_média" localSheetId="1" hidden="1">#REF!</definedName>
    <definedName name="Total_Portagens_média" hidden="1">#REF!</definedName>
    <definedName name="Two">2</definedName>
    <definedName name="unattachrate">[39]INPUT!$B$2</definedName>
    <definedName name="w" localSheetId="5" hidden="1">[6]Ingresos!#REF!</definedName>
    <definedName name="w" localSheetId="0" hidden="1">[6]Ingresos!#REF!</definedName>
    <definedName name="w" localSheetId="8" hidden="1">[6]Ingresos!#REF!</definedName>
    <definedName name="W"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e" localSheetId="0" hidden="1">{"Cover",#N/A,TRUE,"Cover";"TOC",#N/A,TRUE,"TOC";"Assumptions",#N/A,TRUE,"Assum";"Income Statement",#N/A,TRUE,"Base";"Rev_opExp",#N/A,TRUE,"Base";"Interest",#N/A,TRUE,"Base";"Balance Sheets",#N/A,TRUE,"Base";"Cash Flow",#N/A,TRUE,"Base";"CovTest",#N/A,TRUE,"Base";"CovTest WKS",#N/A,TRUE,"Base"}</definedName>
    <definedName name="we" localSheetId="8" hidden="1">{"Cover",#N/A,TRUE,"Cover";"TOC",#N/A,TRUE,"TOC";"Assumptions",#N/A,TRUE,"Assum";"Income Statement",#N/A,TRUE,"Base";"Rev_opExp",#N/A,TRUE,"Base";"Interest",#N/A,TRUE,"Base";"Balance Sheets",#N/A,TRUE,"Base";"Cash Flow",#N/A,TRUE,"Base";"CovTest",#N/A,TRUE,"Base";"CovTest WKS",#N/A,TRUE,"Base"}</definedName>
    <definedName name="we" hidden="1">{"Cover",#N/A,TRUE,"Cover";"TOC",#N/A,TRUE,"TOC";"Assumptions",#N/A,TRUE,"Assum";"Income Statement",#N/A,TRUE,"Base";"Rev_opExp",#N/A,TRUE,"Base";"Interest",#N/A,TRUE,"Base";"Balance Sheets",#N/A,TRUE,"Base";"Cash Flow",#N/A,TRUE,"Base";"CovTest",#N/A,TRUE,"Base";"CovTest WKS",#N/A,TRUE,"Base"}</definedName>
    <definedName name="werwer" localSheetId="0" hidden="1">{"Cover",#N/A,TRUE,"Cover";"TOC",#N/A,TRUE,"TOC";"Assumptions",#N/A,TRUE,"Assum";"Income Statement",#N/A,TRUE,"Base";"Rev_opExp",#N/A,TRUE,"Base";"Interest",#N/A,TRUE,"Base";"Balance Sheets",#N/A,TRUE,"Base";"Cash Flow",#N/A,TRUE,"Base";"CovTest",#N/A,TRUE,"Base";"CovTest WKS",#N/A,TRUE,"Base"}</definedName>
    <definedName name="werwer" localSheetId="8" hidden="1">{"Cover",#N/A,TRUE,"Cover";"TOC",#N/A,TRUE,"TOC";"Assumptions",#N/A,TRUE,"Assum";"Income Statement",#N/A,TRUE,"Base";"Rev_opExp",#N/A,TRUE,"Base";"Interest",#N/A,TRUE,"Base";"Balance Sheets",#N/A,TRUE,"Base";"Cash Flow",#N/A,TRUE,"Base";"CovTest",#N/A,TRUE,"Base";"CovTest WKS",#N/A,TRUE,"Base"}</definedName>
    <definedName name="werwer" hidden="1">{"Cover",#N/A,TRUE,"Cover";"TOC",#N/A,TRUE,"TOC";"Assumptions",#N/A,TRUE,"Assum";"Income Statement",#N/A,TRUE,"Base";"Rev_opExp",#N/A,TRUE,"Base";"Interest",#N/A,TRUE,"Base";"Balance Sheets",#N/A,TRUE,"Base";"Cash Flow",#N/A,TRUE,"Base";"CovTest",#N/A,TRUE,"Base";"CovTest WKS",#N/A,TRUE,"Base"}</definedName>
    <definedName name="Working_Capital_Res">#REF!</definedName>
    <definedName name="wrn.Aging._.and._.Trend._.Analysis." localSheetId="0"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0" hidden="1">{#N/A,#N/A,FALSE,"Aging Summary";#N/A,#N/A,FALSE,"Ratio Analysis";#N/A,#N/A,FALSE,"Test 120 Day Accts";#N/A,#N/A,FALSE,"Tickmarks"}</definedName>
    <definedName name="wrn.Aging._.and._.Trend._.Analysis._1" localSheetId="8"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ll._.Pages."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Base._.Case." localSheetId="0" hidden="1">{"Cover",#N/A,TRUE,"Cover";"TOC",#N/A,TRUE,"TOC";"Assumptions",#N/A,TRUE,"Assum";"Income Statement",#N/A,TRUE,"Base";"Rev_opExp",#N/A,TRUE,"Base";"Interest",#N/A,TRUE,"Base";"Balance Sheets",#N/A,TRUE,"Base";"Cash Flow",#N/A,TRUE,"Base";"CovTest",#N/A,TRUE,"Base";"CovTest WKS",#N/A,TRUE,"Base"}</definedName>
    <definedName name="wrn.Base._.Case." localSheetId="8" hidden="1">{"Cover",#N/A,TRUE,"Cover";"TOC",#N/A,TRUE,"TOC";"Assumptions",#N/A,TRUE,"Assum";"Income Statement",#N/A,TRUE,"Base";"Rev_opExp",#N/A,TRUE,"Base";"Interest",#N/A,TRUE,"Base";"Balance Sheets",#N/A,TRUE,"Base";"Cash Flow",#N/A,TRUE,"Base";"CovTest",#N/A,TRUE,"Base";"CovTest WKS",#N/A,TRUE,"Base"}</definedName>
    <definedName name="wrn.Base._.Case." hidden="1">{"Cover",#N/A,TRUE,"Cover";"TOC",#N/A,TRUE,"TOC";"Assumptions",#N/A,TRUE,"Assum";"Income Statement",#N/A,TRUE,"Base";"Rev_opExp",#N/A,TRUE,"Base";"Interest",#N/A,TRUE,"Base";"Balance Sheets",#N/A,TRUE,"Base";"Cash Flow",#N/A,TRUE,"Base";"CovTest",#N/A,TRUE,"Base";"CovTest WKS",#N/A,TRUE,"Base"}</definedName>
    <definedName name="wrn.Base._.Case._1" localSheetId="0" hidden="1">{"Cover",#N/A,TRUE,"Cover";"TOC",#N/A,TRUE,"TOC";"Assumptions",#N/A,TRUE,"Assum";"Income Statement",#N/A,TRUE,"Base";"Rev_opExp",#N/A,TRUE,"Base";"Interest",#N/A,TRUE,"Base";"Balance Sheets",#N/A,TRUE,"Base";"Cash Flow",#N/A,TRUE,"Base";"CovTest",#N/A,TRUE,"Base";"CovTest WKS",#N/A,TRUE,"Base"}</definedName>
    <definedName name="wrn.Base._.Case._1" localSheetId="8" hidden="1">{"Cover",#N/A,TRUE,"Cover";"TOC",#N/A,TRUE,"TOC";"Assumptions",#N/A,TRUE,"Assum";"Income Statement",#N/A,TRUE,"Base";"Rev_opExp",#N/A,TRUE,"Base";"Interest",#N/A,TRUE,"Base";"Balance Sheets",#N/A,TRUE,"Base";"Cash Flow",#N/A,TRUE,"Base";"CovTest",#N/A,TRUE,"Base";"CovTest WKS",#N/A,TRUE,"Base"}</definedName>
    <definedName name="wrn.Base._.Case._1" hidden="1">{"Cover",#N/A,TRUE,"Cover";"TOC",#N/A,TRUE,"TOC";"Assumptions",#N/A,TRUE,"Assum";"Income Statement",#N/A,TRUE,"Base";"Rev_opExp",#N/A,TRUE,"Base";"Interest",#N/A,TRUE,"Base";"Balance Sheets",#N/A,TRUE,"Base";"Cash Flow",#N/A,TRUE,"Base";"CovTest",#N/A,TRUE,"Base";"CovTest WKS",#N/A,TRUE,"Base"}</definedName>
    <definedName name="wrn.CASO._.BASE." localSheetId="0" hidden="1">{"SCENARIOS",#N/A,FALSE,"Resumen de escenario";"INFORHIPOT",#N/A,FALSE,"hipotesis";"INFORA8",#N/A,FALSE,"A-8";"INFORSS",#N/A,FALSE,"SSUR";"SCENARIOS",#N/A,FALSE,"consolidado"}</definedName>
    <definedName name="wrn.CASO._.BASE." localSheetId="8" hidden="1">{"SCENARIOS",#N/A,FALSE,"Resumen de escenario";"INFORHIPOT",#N/A,FALSE,"hipotesis";"INFORA8",#N/A,FALSE,"A-8";"INFORSS",#N/A,FALSE,"SSUR";"SCENARIOS",#N/A,FALSE,"consolidado"}</definedName>
    <definedName name="wrn.CASO._.BASE." hidden="1">{"SCENARIOS",#N/A,FALSE,"Resumen de escenario";"INFORHIPOT",#N/A,FALSE,"hipotesis";"INFORA8",#N/A,FALSE,"A-8";"INFORSS",#N/A,FALSE,"SSUR";"SCENARIOS",#N/A,FALSE,"consolidado"}</definedName>
    <definedName name="XRefColumnsCount">1</definedName>
    <definedName name="XRefPasteRangeCount">1</definedName>
    <definedName name="xxx" localSheetId="5" hidden="1">[40]Debt!#REF!</definedName>
    <definedName name="xxx" localSheetId="8" hidden="1">[40]Debt!#REF!</definedName>
    <definedName name="xxx" hidden="1">[40]Debt!#REF!</definedName>
    <definedName name="XXXXX">39696.3800115741</definedName>
    <definedName name="y" localSheetId="5" hidden="1">'[32]Datos infra- basicos'!#REF!</definedName>
    <definedName name="y" localSheetId="8" hidden="1">'[32]Datos infra- basicos'!#REF!</definedName>
    <definedName name="y" hidden="1">'[32]Datos infra- basicos'!#REF!</definedName>
    <definedName name="yyyyy" hidden="1">[40]Scenario!$F$272</definedName>
    <definedName name="Z_00C3FD8C_26EC_4C7C_B7F1_B14D92B4E1F0_.wvu.Cols" localSheetId="0" hidden="1">Dis!$S:$XFD</definedName>
    <definedName name="Z_00C3FD8C_26EC_4C7C_B7F1_B14D92B4E1F0_.wvu.Cols" localSheetId="8" hidden="1">Mac!#REF!,Mac!$GL:$XFD</definedName>
    <definedName name="Z_00C3FD8C_26EC_4C7C_B7F1_B14D92B4E1F0_.wvu.Rows" localSheetId="0" hidden="1">Dis!$39:$1048576</definedName>
    <definedName name="Z_01C97481_E027_48B3_9578_888DFF8C4E9C_.wvu.Cols" localSheetId="8" hidden="1">Mac!$GL:$XFD</definedName>
    <definedName name="Z_148EB523_2AD8_4BF5_875E_1A0B44E3C5DA_.wvu.Cols" localSheetId="1" hidden="1">Summary!$Q:$R,Summary!$Y:$Y,Summary!$AN:$XFD</definedName>
    <definedName name="Z_2E1FD48A_DB23_4372_A57C_C88C371D8E8A_.wvu.Cols" localSheetId="5" hidden="1">CF!$CU:$XFD</definedName>
    <definedName name="Z_2E1FD48A_DB23_4372_A57C_C88C371D8E8A_.wvu.Cols" localSheetId="0" hidden="1">Dis!$S:$XFD</definedName>
    <definedName name="Z_2E1FD48A_DB23_4372_A57C_C88C371D8E8A_.wvu.Cols" localSheetId="2" hidden="1">Inputs!$Q:$XFD</definedName>
    <definedName name="Z_2E1FD48A_DB23_4372_A57C_C88C371D8E8A_.wvu.Cols" localSheetId="8" hidden="1">Mac!$GL:$XFD</definedName>
    <definedName name="Z_2E1FD48A_DB23_4372_A57C_C88C371D8E8A_.wvu.Rows" localSheetId="5" hidden="1">CF!$499:$1048576</definedName>
    <definedName name="Z_2E1FD48A_DB23_4372_A57C_C88C371D8E8A_.wvu.Rows" localSheetId="0" hidden="1">Dis!$55:$1048576</definedName>
    <definedName name="Z_2E1FD48A_DB23_4372_A57C_C88C371D8E8A_.wvu.Rows" localSheetId="2" hidden="1">Inputs!$125:$1048576,Inputs!#REF!</definedName>
    <definedName name="Z_38969779_B0D2_40C3_9EA8_CB8DAFB32399_.wvu.Cols" localSheetId="5" hidden="1">CF!$CU:$XFD</definedName>
    <definedName name="Z_38969779_B0D2_40C3_9EA8_CB8DAFB32399_.wvu.Cols" localSheetId="0" hidden="1">Dis!$S:$XFD</definedName>
    <definedName name="Z_38969779_B0D2_40C3_9EA8_CB8DAFB32399_.wvu.Cols" localSheetId="2" hidden="1">Inputs!$Q:$XFD</definedName>
    <definedName name="Z_38969779_B0D2_40C3_9EA8_CB8DAFB32399_.wvu.Cols" localSheetId="8" hidden="1">Mac!$GL:$XFD</definedName>
    <definedName name="Z_38969779_B0D2_40C3_9EA8_CB8DAFB32399_.wvu.Rows" localSheetId="5" hidden="1">CF!$499:$1048576</definedName>
    <definedName name="Z_38969779_B0D2_40C3_9EA8_CB8DAFB32399_.wvu.Rows" localSheetId="0" hidden="1">Dis!$55:$1048576</definedName>
    <definedName name="Z_38969779_B0D2_40C3_9EA8_CB8DAFB32399_.wvu.Rows" localSheetId="2" hidden="1">Inputs!$125:$1048576,Inputs!#REF!,Inputs!#REF!</definedName>
    <definedName name="Z_5F88CBE0_3291_4A41_996B_A8A1DC273A84_.wvu.PrintArea" localSheetId="1" hidden="1">Summary!$A$2:$Y$102</definedName>
    <definedName name="Z_96229575_F5FB_4895_BC2A_939EC3870A65_.wvu.Cols" localSheetId="0" hidden="1">Dis!$S:$XFD</definedName>
    <definedName name="Z_96229575_F5FB_4895_BC2A_939EC3870A65_.wvu.Rows" localSheetId="0" hidden="1">Dis!$39:$1048576</definedName>
    <definedName name="Z_A171ABFC_BD20_4BE9_8F97_F532286F0C2D_.wvu.PrintArea" localSheetId="1" hidden="1">Summary!$A$2:$Y$102</definedName>
    <definedName name="Z_D5F8AA90_3C65_487D_972C_477D75B27FAB_.wvu.Cols" localSheetId="1" hidden="1">Summary!$J:$AH</definedName>
    <definedName name="Z_D5F8AA90_3C65_487D_972C_477D75B27FAB_.wvu.PrintArea" localSheetId="1" hidden="1">Summary!$A$6:$AS$103</definedName>
    <definedName name="Zero">0</definedName>
    <definedName name="Zip">#REF!</definedName>
  </definedNames>
  <calcPr calcId="171027" concurrentCalc="0"/>
  <customWorkbookViews>
    <customWorkbookView name="Jose Maria Velao Galan - Vista personalizada" guid="{96229575-F5FB-4895-BC2A-939EC3870A65}" mergeInterval="0" personalView="1" maximized="1" windowWidth="1596" windowHeight="655" tabRatio="713" activeSheetId="24" showComments="commIndAndComment"/>
    <customWorkbookView name="Agustin Gomez-Moreno Vazquez - Vista personalizada" guid="{00C3FD8C-26EC-4C7C-B7F1-B14D92B4E1F0}" mergeInterval="0" personalView="1" maximized="1" windowWidth="1436" windowHeight="675" tabRatio="713" activeSheetId="8"/>
    <customWorkbookView name="Sistemas de Información - Vista personalizada" guid="{50233544-1782-433E-937F-3D49DBEC7415}" mergeInterval="0" personalView="1" maximized="1" windowWidth="1020" windowHeight="601" tabRatio="822" activeSheetId="32"/>
    <customWorkbookView name="Matias Rentero Martinez - Vista personalizada" guid="{2E1FD48A-DB23-4372-A57C-C88C371D8E8A}" mergeInterval="0" personalView="1" maximized="1" xWindow="-8" yWindow="-8" windowWidth="1936" windowHeight="1066" tabRatio="861" activeSheetId="4"/>
    <customWorkbookView name="Kaylin McNeil - Vista personalizada" guid="{38969779-B0D2-40C3-9EA8-CB8DAFB32399}" mergeInterval="0" personalView="1" windowWidth="960" windowHeight="1040" tabRatio="861" activeSheetId="4"/>
  </customWorkbookViews>
  <fileRecoveryPr autoRecover="0"/>
</workbook>
</file>

<file path=xl/calcChain.xml><?xml version="1.0" encoding="utf-8"?>
<calcChain xmlns="http://schemas.openxmlformats.org/spreadsheetml/2006/main">
  <c r="L128" i="4" l="1"/>
  <c r="L127" i="4"/>
  <c r="L126" i="4"/>
  <c r="L107" i="4"/>
  <c r="L106" i="4"/>
  <c r="L104" i="4"/>
  <c r="L103" i="4"/>
  <c r="L102" i="4"/>
  <c r="L19" i="4"/>
  <c r="L18" i="4"/>
  <c r="L198" i="4"/>
  <c r="L195" i="4"/>
  <c r="L194" i="4"/>
  <c r="L193" i="4"/>
  <c r="L183" i="4"/>
  <c r="L182" i="4"/>
  <c r="L181" i="4"/>
  <c r="L180" i="4"/>
  <c r="L179" i="4"/>
  <c r="L178" i="4"/>
  <c r="L177" i="4"/>
  <c r="L176" i="4"/>
  <c r="L175" i="4"/>
  <c r="L174" i="4"/>
  <c r="L173" i="4"/>
  <c r="L172" i="4"/>
  <c r="L171" i="4"/>
  <c r="L170" i="4"/>
  <c r="L169" i="4"/>
  <c r="L168" i="4"/>
  <c r="L167" i="4"/>
  <c r="L164" i="4"/>
  <c r="L163" i="4"/>
  <c r="L162" i="4"/>
  <c r="L161" i="4"/>
  <c r="L160" i="4"/>
  <c r="L159" i="4"/>
  <c r="L158" i="4"/>
  <c r="L157" i="4"/>
  <c r="L156" i="4"/>
  <c r="L155" i="4"/>
  <c r="L154" i="4"/>
  <c r="L153" i="4"/>
  <c r="L152" i="4"/>
  <c r="L151" i="4"/>
  <c r="L150" i="4"/>
  <c r="L149" i="4"/>
  <c r="L148" i="4"/>
  <c r="L143" i="4"/>
  <c r="L142" i="4"/>
  <c r="L138" i="4"/>
  <c r="N121" i="4"/>
  <c r="L121" i="4"/>
  <c r="L120" i="4"/>
  <c r="L119" i="4"/>
  <c r="L118" i="4"/>
  <c r="L117" i="4"/>
  <c r="L116" i="4"/>
  <c r="L115" i="4"/>
  <c r="L114" i="4"/>
  <c r="L113" i="4"/>
  <c r="L112" i="4"/>
  <c r="L99" i="4"/>
  <c r="L98" i="4"/>
  <c r="L97" i="4"/>
  <c r="L96" i="4"/>
  <c r="L95" i="4"/>
  <c r="L94" i="4"/>
  <c r="L93" i="4"/>
  <c r="L92" i="4"/>
  <c r="L91" i="4"/>
  <c r="L90" i="4"/>
  <c r="L89" i="4"/>
  <c r="L88" i="4"/>
  <c r="L87" i="4"/>
  <c r="L86" i="4"/>
  <c r="L85" i="4"/>
  <c r="L84" i="4"/>
  <c r="L83" i="4"/>
  <c r="L80" i="4"/>
  <c r="L79" i="4"/>
  <c r="L78" i="4"/>
  <c r="L77" i="4"/>
  <c r="L76" i="4"/>
  <c r="L75" i="4"/>
  <c r="L74" i="4"/>
  <c r="L73" i="4"/>
  <c r="L72" i="4"/>
  <c r="L71" i="4"/>
  <c r="L70" i="4"/>
  <c r="L69" i="4"/>
  <c r="L68" i="4"/>
  <c r="L67" i="4"/>
  <c r="L66" i="4"/>
  <c r="L65" i="4"/>
  <c r="L64" i="4"/>
  <c r="L61" i="4"/>
  <c r="L60" i="4"/>
  <c r="L59" i="4"/>
  <c r="L58" i="4"/>
  <c r="L57" i="4"/>
  <c r="L56" i="4"/>
  <c r="L55" i="4"/>
  <c r="L54" i="4"/>
  <c r="L53" i="4"/>
  <c r="L52" i="4"/>
  <c r="L51" i="4"/>
  <c r="L50" i="4"/>
  <c r="L49" i="4"/>
  <c r="L48" i="4"/>
  <c r="L47" i="4"/>
  <c r="L46" i="4"/>
  <c r="L45" i="4"/>
  <c r="L42" i="4"/>
  <c r="L41" i="4"/>
  <c r="L40" i="4"/>
  <c r="L39" i="4"/>
  <c r="L38" i="4"/>
  <c r="L37" i="4"/>
  <c r="L36" i="4"/>
  <c r="L35" i="4"/>
  <c r="L34" i="4"/>
  <c r="L33" i="4"/>
  <c r="L32" i="4"/>
  <c r="L31" i="4"/>
  <c r="L30" i="4"/>
  <c r="L29" i="4"/>
  <c r="L28" i="4"/>
  <c r="L27" i="4"/>
  <c r="L26" i="4"/>
  <c r="Y3" i="31"/>
  <c r="H46" i="32"/>
  <c r="L7" i="31"/>
  <c r="O10" i="27"/>
  <c r="P9" i="27"/>
  <c r="P10" i="27"/>
  <c r="Q9" i="27"/>
  <c r="Q10" i="27"/>
  <c r="R9" i="27"/>
  <c r="R10" i="27"/>
  <c r="S9" i="27"/>
  <c r="S10" i="27"/>
  <c r="T9" i="27"/>
  <c r="T10" i="27"/>
  <c r="U9" i="27"/>
  <c r="U10" i="27"/>
  <c r="V9" i="27"/>
  <c r="V10" i="27"/>
  <c r="W9" i="27"/>
  <c r="W10" i="27"/>
  <c r="X9" i="27"/>
  <c r="X10" i="27"/>
  <c r="Y9" i="27"/>
  <c r="Y10" i="27"/>
  <c r="Z9" i="27"/>
  <c r="Z10" i="27"/>
  <c r="AA9" i="27"/>
  <c r="AA10" i="27"/>
  <c r="AB9" i="27"/>
  <c r="AB10" i="27"/>
  <c r="AC9" i="27"/>
  <c r="AC10" i="27"/>
  <c r="AD9" i="27"/>
  <c r="AD10" i="27"/>
  <c r="AE9" i="27"/>
  <c r="AE10" i="27"/>
  <c r="AF9" i="27"/>
  <c r="AF10" i="27"/>
  <c r="AG9" i="27"/>
  <c r="AG10" i="27"/>
  <c r="AH9" i="27"/>
  <c r="AH10" i="27"/>
  <c r="AI9" i="27"/>
  <c r="AI10" i="27"/>
  <c r="AJ9" i="27"/>
  <c r="AJ10" i="27"/>
  <c r="AK9" i="27"/>
  <c r="AK10" i="27"/>
  <c r="AL9" i="27"/>
  <c r="AL10" i="27"/>
  <c r="AM9" i="27"/>
  <c r="AM10" i="27"/>
  <c r="AN9" i="27"/>
  <c r="AN10" i="27"/>
  <c r="AO9" i="27"/>
  <c r="AO10" i="27"/>
  <c r="AP9" i="27"/>
  <c r="AP10" i="27"/>
  <c r="AQ9" i="27"/>
  <c r="AQ10" i="27"/>
  <c r="AR9" i="27"/>
  <c r="AR10" i="27"/>
  <c r="AS9" i="27"/>
  <c r="AS10" i="27"/>
  <c r="AT9" i="27"/>
  <c r="AT10" i="27"/>
  <c r="AU9" i="27"/>
  <c r="AU10" i="27"/>
  <c r="AV9" i="27"/>
  <c r="AV10" i="27"/>
  <c r="AW9" i="27"/>
  <c r="AW10" i="27"/>
  <c r="AX9" i="27"/>
  <c r="AX10" i="27"/>
  <c r="AY9" i="27"/>
  <c r="AY10" i="27"/>
  <c r="AZ9" i="27"/>
  <c r="AZ10" i="27"/>
  <c r="BA9" i="27"/>
  <c r="BA10" i="27"/>
  <c r="BB9" i="27"/>
  <c r="BB10" i="27"/>
  <c r="BC9" i="27"/>
  <c r="BC10" i="27"/>
  <c r="BD9" i="27"/>
  <c r="BD10" i="27"/>
  <c r="BE9" i="27"/>
  <c r="BE10" i="27"/>
  <c r="BF9" i="27"/>
  <c r="BF10" i="27"/>
  <c r="BG9" i="27"/>
  <c r="BG10" i="27"/>
  <c r="BH9" i="27"/>
  <c r="BH10" i="27"/>
  <c r="BI9" i="27"/>
  <c r="BI10" i="27"/>
  <c r="BJ9" i="27"/>
  <c r="BJ10" i="27"/>
  <c r="BK9" i="27"/>
  <c r="BK10" i="27"/>
  <c r="BL9" i="27"/>
  <c r="BL10" i="27"/>
  <c r="BM9" i="27"/>
  <c r="BM10" i="27"/>
  <c r="BN9" i="27"/>
  <c r="BN10" i="27"/>
  <c r="BO9" i="27"/>
  <c r="BO10" i="27"/>
  <c r="BP9" i="27"/>
  <c r="BP10" i="27"/>
  <c r="BQ9" i="27"/>
  <c r="BQ10" i="27"/>
  <c r="BR9" i="27"/>
  <c r="BR10" i="27"/>
  <c r="BS9" i="27"/>
  <c r="BS10" i="27"/>
  <c r="BT9" i="27"/>
  <c r="BT10" i="27"/>
  <c r="BU9" i="27"/>
  <c r="BU10" i="27"/>
  <c r="BV9" i="27"/>
  <c r="BV10" i="27"/>
  <c r="BW9" i="27"/>
  <c r="BW10" i="27"/>
  <c r="BX9" i="27"/>
  <c r="BX10" i="27"/>
  <c r="BY9" i="27"/>
  <c r="BY10" i="27"/>
  <c r="BZ9" i="27"/>
  <c r="BZ10" i="27"/>
  <c r="CA9" i="27"/>
  <c r="CA10" i="27"/>
  <c r="CB9" i="27"/>
  <c r="CB10" i="27"/>
  <c r="CC9" i="27"/>
  <c r="CC10" i="27"/>
  <c r="CD9" i="27"/>
  <c r="CD10" i="27"/>
  <c r="CE9" i="27"/>
  <c r="CE10" i="27"/>
  <c r="CF9" i="27"/>
  <c r="CF10" i="27"/>
  <c r="CG9" i="27"/>
  <c r="CG10" i="27"/>
  <c r="CH9" i="27"/>
  <c r="CH10" i="27"/>
  <c r="CI9" i="27"/>
  <c r="CI10" i="27"/>
  <c r="CJ9" i="27"/>
  <c r="CJ10" i="27"/>
  <c r="CK9" i="27"/>
  <c r="CK10" i="27"/>
  <c r="CL9" i="27"/>
  <c r="CL10" i="27"/>
  <c r="CM9" i="27"/>
  <c r="CM10" i="27"/>
  <c r="CN9" i="27"/>
  <c r="CN10" i="27"/>
  <c r="CO9" i="27"/>
  <c r="CO10" i="27"/>
  <c r="CP9" i="27"/>
  <c r="CP10" i="27"/>
  <c r="CQ9" i="27"/>
  <c r="CQ10" i="27"/>
  <c r="CQ10" i="26"/>
  <c r="CQ51" i="26"/>
  <c r="CP10" i="26"/>
  <c r="CP51" i="26"/>
  <c r="CO10" i="26"/>
  <c r="CO51" i="26"/>
  <c r="CN10" i="26"/>
  <c r="CN51" i="26"/>
  <c r="CM10" i="26"/>
  <c r="CM51" i="26"/>
  <c r="CL10" i="26"/>
  <c r="CL51" i="26"/>
  <c r="CK10" i="26"/>
  <c r="CK51" i="26"/>
  <c r="CJ10" i="26"/>
  <c r="CJ51" i="26"/>
  <c r="CI10" i="26"/>
  <c r="CI51" i="26"/>
  <c r="CH10" i="26"/>
  <c r="CH51" i="26"/>
  <c r="CG10" i="26"/>
  <c r="CG51" i="26"/>
  <c r="CF10" i="26"/>
  <c r="CF51" i="26"/>
  <c r="CE10" i="26"/>
  <c r="CE51" i="26"/>
  <c r="CD10" i="26"/>
  <c r="CD51" i="26"/>
  <c r="CC10" i="26"/>
  <c r="CC51" i="26"/>
  <c r="CB10" i="26"/>
  <c r="CB51" i="26"/>
  <c r="CA10" i="26"/>
  <c r="CA51" i="26"/>
  <c r="BZ10" i="26"/>
  <c r="BZ51" i="26"/>
  <c r="BY10" i="26"/>
  <c r="BY51" i="26"/>
  <c r="BX10" i="26"/>
  <c r="BX51" i="26"/>
  <c r="BW10" i="26"/>
  <c r="BW51" i="26"/>
  <c r="BV10" i="26"/>
  <c r="BV51" i="26"/>
  <c r="BU10" i="26"/>
  <c r="BU51" i="26"/>
  <c r="BT10" i="26"/>
  <c r="BT51" i="26"/>
  <c r="BS10" i="26"/>
  <c r="BS51" i="26"/>
  <c r="BR10" i="26"/>
  <c r="BR51" i="26"/>
  <c r="BQ10" i="26"/>
  <c r="BQ51" i="26"/>
  <c r="BP10" i="26"/>
  <c r="BP51" i="26"/>
  <c r="BO10" i="26"/>
  <c r="BO51" i="26"/>
  <c r="BN10" i="26"/>
  <c r="BN51" i="26"/>
  <c r="BM10" i="26"/>
  <c r="BM51" i="26"/>
  <c r="BL10" i="26"/>
  <c r="BL51" i="26"/>
  <c r="BK10" i="26"/>
  <c r="BK51" i="26"/>
  <c r="BJ10" i="26"/>
  <c r="BJ51" i="26"/>
  <c r="BI10" i="26"/>
  <c r="BI51" i="26"/>
  <c r="BH10" i="26"/>
  <c r="BH51" i="26"/>
  <c r="BG10" i="26"/>
  <c r="BG51" i="26"/>
  <c r="BF10" i="26"/>
  <c r="BF51" i="26"/>
  <c r="BE10" i="26"/>
  <c r="BE51" i="26"/>
  <c r="BD10" i="26"/>
  <c r="BD51" i="26"/>
  <c r="BC10" i="26"/>
  <c r="BC51" i="26"/>
  <c r="BB10" i="26"/>
  <c r="BB51" i="26"/>
  <c r="BA10" i="26"/>
  <c r="BA51" i="26"/>
  <c r="AZ10" i="26"/>
  <c r="AZ51" i="26"/>
  <c r="AY10" i="26"/>
  <c r="AY51" i="26"/>
  <c r="AX10" i="26"/>
  <c r="AX51" i="26"/>
  <c r="AW10" i="26"/>
  <c r="AW51" i="26"/>
  <c r="AV10" i="26"/>
  <c r="AV51" i="26"/>
  <c r="AU10" i="26"/>
  <c r="AU51" i="26"/>
  <c r="AT10" i="26"/>
  <c r="AT51" i="26"/>
  <c r="AS10" i="26"/>
  <c r="AS51" i="26"/>
  <c r="AR10" i="26"/>
  <c r="AR51" i="26"/>
  <c r="AQ10" i="26"/>
  <c r="AQ51" i="26"/>
  <c r="AP10" i="26"/>
  <c r="AP51" i="26"/>
  <c r="AO10" i="26"/>
  <c r="AO51" i="26"/>
  <c r="AN10" i="26"/>
  <c r="AN51" i="26"/>
  <c r="AM10" i="26"/>
  <c r="AM51" i="26"/>
  <c r="AL10" i="26"/>
  <c r="AL51" i="26"/>
  <c r="AK10" i="26"/>
  <c r="AK51" i="26"/>
  <c r="AJ10" i="26"/>
  <c r="AJ51" i="26"/>
  <c r="AI10" i="26"/>
  <c r="AI51" i="26"/>
  <c r="AH10" i="26"/>
  <c r="AH51" i="26"/>
  <c r="AG10" i="26"/>
  <c r="AG51" i="26"/>
  <c r="AF10" i="26"/>
  <c r="AF51" i="26"/>
  <c r="AE10" i="26"/>
  <c r="AE51" i="26"/>
  <c r="AD10" i="26"/>
  <c r="AD51" i="26"/>
  <c r="AC10" i="26"/>
  <c r="AC51" i="26"/>
  <c r="AB10" i="26"/>
  <c r="AB51" i="26"/>
  <c r="AA10" i="26"/>
  <c r="AA51" i="26"/>
  <c r="Z10" i="26"/>
  <c r="Z51" i="26"/>
  <c r="Y10" i="26"/>
  <c r="Y51" i="26"/>
  <c r="X10" i="26"/>
  <c r="X51" i="26"/>
  <c r="W10" i="26"/>
  <c r="W51" i="26"/>
  <c r="V10" i="26"/>
  <c r="V51" i="26"/>
  <c r="U10" i="26"/>
  <c r="U51" i="26"/>
  <c r="T10" i="26"/>
  <c r="T51" i="26"/>
  <c r="S10" i="26"/>
  <c r="S51" i="26"/>
  <c r="R10" i="26"/>
  <c r="R51" i="26"/>
  <c r="CR168" i="30"/>
  <c r="CR32" i="29"/>
  <c r="CQ168" i="30"/>
  <c r="CQ32" i="29"/>
  <c r="CP168" i="30"/>
  <c r="CP32" i="29"/>
  <c r="CO168" i="30"/>
  <c r="CO32" i="29"/>
  <c r="CN168" i="30"/>
  <c r="CN32" i="29"/>
  <c r="CM168" i="30"/>
  <c r="CM32" i="29"/>
  <c r="CL168" i="30"/>
  <c r="CL32" i="29"/>
  <c r="CK168" i="30"/>
  <c r="CK32" i="29"/>
  <c r="CJ168" i="30"/>
  <c r="CJ32" i="29"/>
  <c r="CI168" i="30"/>
  <c r="CI32" i="29"/>
  <c r="CH168" i="30"/>
  <c r="CH32" i="29"/>
  <c r="CG168" i="30"/>
  <c r="CG32" i="29"/>
  <c r="CF168" i="30"/>
  <c r="CF32" i="29"/>
  <c r="CE168" i="30"/>
  <c r="CE32" i="29"/>
  <c r="CD168" i="30"/>
  <c r="CD32" i="29"/>
  <c r="CC168" i="30"/>
  <c r="CC32" i="29"/>
  <c r="CB168" i="30"/>
  <c r="CB32" i="29"/>
  <c r="CA168" i="30"/>
  <c r="CA32" i="29"/>
  <c r="BZ168" i="30"/>
  <c r="BZ32" i="29"/>
  <c r="BY168" i="30"/>
  <c r="BY32" i="29"/>
  <c r="BX168" i="30"/>
  <c r="BX32" i="29"/>
  <c r="BW168" i="30"/>
  <c r="BW32" i="29"/>
  <c r="BV168" i="30"/>
  <c r="BV32" i="29"/>
  <c r="BU168" i="30"/>
  <c r="BU32" i="29"/>
  <c r="BT168" i="30"/>
  <c r="BT32" i="29"/>
  <c r="BS168" i="30"/>
  <c r="BS32" i="29"/>
  <c r="BR168" i="30"/>
  <c r="BR32" i="29"/>
  <c r="BQ168" i="30"/>
  <c r="BQ32" i="29"/>
  <c r="BP168" i="30"/>
  <c r="BP32" i="29"/>
  <c r="BO168" i="30"/>
  <c r="BO32" i="29"/>
  <c r="BN168" i="30"/>
  <c r="BN32" i="29"/>
  <c r="BM168" i="30"/>
  <c r="BM32" i="29"/>
  <c r="BL168" i="30"/>
  <c r="BL32" i="29"/>
  <c r="BK168" i="30"/>
  <c r="BK32" i="29"/>
  <c r="BJ168" i="30"/>
  <c r="BJ32" i="29"/>
  <c r="BI168" i="30"/>
  <c r="BI32" i="29"/>
  <c r="BH168" i="30"/>
  <c r="BH32" i="29"/>
  <c r="BG168" i="30"/>
  <c r="BG32" i="29"/>
  <c r="BF168" i="30"/>
  <c r="BF32" i="29"/>
  <c r="BE168" i="30"/>
  <c r="BE32" i="29"/>
  <c r="BD168" i="30"/>
  <c r="BD32" i="29"/>
  <c r="BC168" i="30"/>
  <c r="BC32" i="29"/>
  <c r="BB168" i="30"/>
  <c r="BB32" i="29"/>
  <c r="BA168" i="30"/>
  <c r="BA32" i="29"/>
  <c r="AZ168" i="30"/>
  <c r="AZ32" i="29"/>
  <c r="AY168" i="30"/>
  <c r="AY32" i="29"/>
  <c r="AX168" i="30"/>
  <c r="AX32" i="29"/>
  <c r="AW168" i="30"/>
  <c r="AW32" i="29"/>
  <c r="AV168" i="30"/>
  <c r="AV32" i="29"/>
  <c r="AU168" i="30"/>
  <c r="AU32" i="29"/>
  <c r="AT168" i="30"/>
  <c r="AT32" i="29"/>
  <c r="AS168" i="30"/>
  <c r="AS32" i="29"/>
  <c r="AR168" i="30"/>
  <c r="AR32" i="29"/>
  <c r="AQ168" i="30"/>
  <c r="AQ32" i="29"/>
  <c r="AP168" i="30"/>
  <c r="AP32" i="29"/>
  <c r="AO168" i="30"/>
  <c r="AO32" i="29"/>
  <c r="AN168" i="30"/>
  <c r="AN32" i="29"/>
  <c r="AM168" i="30"/>
  <c r="AM32" i="29"/>
  <c r="AL168" i="30"/>
  <c r="AL32" i="29"/>
  <c r="AK168" i="30"/>
  <c r="AK32" i="29"/>
  <c r="AJ168" i="30"/>
  <c r="AJ32" i="29"/>
  <c r="AI168" i="30"/>
  <c r="AI32" i="29"/>
  <c r="AH168" i="30"/>
  <c r="AH32" i="29"/>
  <c r="AG168" i="30"/>
  <c r="AG32" i="29"/>
  <c r="AF168" i="30"/>
  <c r="AF32" i="29"/>
  <c r="AE168" i="30"/>
  <c r="AE32" i="29"/>
  <c r="AD168" i="30"/>
  <c r="AD32" i="29"/>
  <c r="AC168" i="30"/>
  <c r="AC32" i="29"/>
  <c r="AB168" i="30"/>
  <c r="AB32" i="29"/>
  <c r="AA168" i="30"/>
  <c r="AA32" i="29"/>
  <c r="Z168" i="30"/>
  <c r="Z32" i="29"/>
  <c r="Y168" i="30"/>
  <c r="Y32" i="29"/>
  <c r="X168" i="30"/>
  <c r="X32" i="29"/>
  <c r="W168" i="30"/>
  <c r="W32" i="29"/>
  <c r="V168" i="30"/>
  <c r="V32" i="29"/>
  <c r="U168" i="30"/>
  <c r="U32" i="29"/>
  <c r="T168" i="30"/>
  <c r="T32" i="29"/>
  <c r="S168" i="30"/>
  <c r="S32" i="29"/>
  <c r="R168" i="30"/>
  <c r="R32" i="29"/>
  <c r="CR137" i="30"/>
  <c r="CR9" i="27"/>
  <c r="CR10" i="27"/>
  <c r="CR10" i="30"/>
  <c r="CR122" i="30"/>
  <c r="CR118" i="30"/>
  <c r="CR117" i="30"/>
  <c r="CR116" i="30"/>
  <c r="CR119" i="30"/>
  <c r="CR102" i="30"/>
  <c r="CQ102" i="30"/>
  <c r="CP102" i="30"/>
  <c r="CO102" i="30"/>
  <c r="CR101" i="30"/>
  <c r="CQ101" i="30"/>
  <c r="CP101" i="30"/>
  <c r="CR100" i="30"/>
  <c r="CQ100" i="30"/>
  <c r="CR99" i="30"/>
  <c r="S8" i="27"/>
  <c r="S8" i="30"/>
  <c r="S71" i="30"/>
  <c r="T8" i="27"/>
  <c r="T8" i="30"/>
  <c r="T71" i="30"/>
  <c r="U8" i="27"/>
  <c r="U8" i="30"/>
  <c r="U71" i="30"/>
  <c r="V8" i="27"/>
  <c r="V8" i="30"/>
  <c r="V71" i="30"/>
  <c r="W8" i="27"/>
  <c r="W8" i="30"/>
  <c r="W71" i="30"/>
  <c r="X8" i="27"/>
  <c r="X8" i="30"/>
  <c r="X71" i="30"/>
  <c r="Y8" i="27"/>
  <c r="Y8" i="30"/>
  <c r="Y71" i="30"/>
  <c r="Z8" i="27"/>
  <c r="Z8" i="30"/>
  <c r="Z71" i="30"/>
  <c r="AA8" i="27"/>
  <c r="AA8" i="30"/>
  <c r="AA71" i="30"/>
  <c r="AB8" i="27"/>
  <c r="AB8" i="30"/>
  <c r="AB71" i="30"/>
  <c r="AC8" i="27"/>
  <c r="AC8" i="30"/>
  <c r="AC71" i="30"/>
  <c r="AD8" i="27"/>
  <c r="AD8" i="30"/>
  <c r="AD71" i="30"/>
  <c r="AE8" i="27"/>
  <c r="AE8" i="30"/>
  <c r="AE71" i="30"/>
  <c r="AF8" i="27"/>
  <c r="AF8" i="30"/>
  <c r="AF71" i="30"/>
  <c r="AG8" i="27"/>
  <c r="AG8" i="30"/>
  <c r="AG71" i="30"/>
  <c r="AH8" i="27"/>
  <c r="AH8" i="30"/>
  <c r="AH71" i="30"/>
  <c r="AI8" i="27"/>
  <c r="AI8" i="30"/>
  <c r="AI71" i="30"/>
  <c r="AJ8" i="27"/>
  <c r="AJ8" i="30"/>
  <c r="AJ71" i="30"/>
  <c r="AK8" i="27"/>
  <c r="AK8" i="30"/>
  <c r="AK71" i="30"/>
  <c r="AL8" i="27"/>
  <c r="AL8" i="30"/>
  <c r="AL71" i="30"/>
  <c r="AM8" i="27"/>
  <c r="AM8" i="30"/>
  <c r="AM71" i="30"/>
  <c r="AN8" i="27"/>
  <c r="AN8" i="30"/>
  <c r="AN71" i="30"/>
  <c r="AO8" i="27"/>
  <c r="AO8" i="30"/>
  <c r="AO71" i="30"/>
  <c r="AP8" i="27"/>
  <c r="AP8" i="30"/>
  <c r="AP71" i="30"/>
  <c r="AQ8" i="27"/>
  <c r="AQ8" i="30"/>
  <c r="AQ71" i="30"/>
  <c r="AR8" i="27"/>
  <c r="AR8" i="30"/>
  <c r="AR71" i="30"/>
  <c r="AS8" i="27"/>
  <c r="AS8" i="30"/>
  <c r="AS71" i="30"/>
  <c r="AT8" i="27"/>
  <c r="AT8" i="30"/>
  <c r="AT71" i="30"/>
  <c r="AU8" i="27"/>
  <c r="AU8" i="30"/>
  <c r="AU71" i="30"/>
  <c r="AV8" i="27"/>
  <c r="AV8" i="30"/>
  <c r="AV71" i="30"/>
  <c r="AW8" i="27"/>
  <c r="AW8" i="30"/>
  <c r="AW71" i="30"/>
  <c r="AX8" i="27"/>
  <c r="AX8" i="30"/>
  <c r="AX71" i="30"/>
  <c r="AY8" i="27"/>
  <c r="AY8" i="30"/>
  <c r="AY71" i="30"/>
  <c r="AZ8" i="27"/>
  <c r="AZ8" i="30"/>
  <c r="AZ71" i="30"/>
  <c r="BA8" i="27"/>
  <c r="BA8" i="30"/>
  <c r="BA71" i="30"/>
  <c r="BB8" i="27"/>
  <c r="BB8" i="30"/>
  <c r="BB71" i="30"/>
  <c r="BC8" i="27"/>
  <c r="BC8" i="30"/>
  <c r="BC71" i="30"/>
  <c r="BD8" i="27"/>
  <c r="BD8" i="30"/>
  <c r="BD71" i="30"/>
  <c r="BE8" i="27"/>
  <c r="BE8" i="30"/>
  <c r="BE71" i="30"/>
  <c r="BF8" i="27"/>
  <c r="BF8" i="30"/>
  <c r="BF71" i="30"/>
  <c r="BG8" i="27"/>
  <c r="BG8" i="30"/>
  <c r="BG71" i="30"/>
  <c r="BH8" i="27"/>
  <c r="BH8" i="30"/>
  <c r="BH71" i="30"/>
  <c r="BI8" i="27"/>
  <c r="BI8" i="30"/>
  <c r="BI71" i="30"/>
  <c r="BJ8" i="27"/>
  <c r="BJ8" i="30"/>
  <c r="BJ71" i="30"/>
  <c r="BK8" i="27"/>
  <c r="BK8" i="30"/>
  <c r="BK71" i="30"/>
  <c r="BL8" i="27"/>
  <c r="BL8" i="30"/>
  <c r="BL71" i="30"/>
  <c r="BM8" i="27"/>
  <c r="BM8" i="30"/>
  <c r="BM71" i="30"/>
  <c r="BN8" i="27"/>
  <c r="BN8" i="30"/>
  <c r="BN71" i="30"/>
  <c r="BO8" i="27"/>
  <c r="BO8" i="30"/>
  <c r="BO71" i="30"/>
  <c r="BP8" i="27"/>
  <c r="BP8" i="30"/>
  <c r="BP71" i="30"/>
  <c r="BQ8" i="27"/>
  <c r="BQ8" i="30"/>
  <c r="BQ71" i="30"/>
  <c r="BR8" i="27"/>
  <c r="BR8" i="30"/>
  <c r="BR71" i="30"/>
  <c r="BS8" i="27"/>
  <c r="BS8" i="30"/>
  <c r="BS71" i="30"/>
  <c r="BT8" i="27"/>
  <c r="BT8" i="30"/>
  <c r="BT71" i="30"/>
  <c r="BU8" i="27"/>
  <c r="BU8" i="30"/>
  <c r="BU71" i="30"/>
  <c r="BV8" i="27"/>
  <c r="BV8" i="30"/>
  <c r="BV71" i="30"/>
  <c r="BW8" i="27"/>
  <c r="BW8" i="30"/>
  <c r="BW71" i="30"/>
  <c r="BX8" i="27"/>
  <c r="BX8" i="30"/>
  <c r="BX71" i="30"/>
  <c r="BY8" i="27"/>
  <c r="BY8" i="30"/>
  <c r="BY71" i="30"/>
  <c r="BZ8" i="27"/>
  <c r="BZ8" i="30"/>
  <c r="BZ71" i="30"/>
  <c r="CA8" i="27"/>
  <c r="CA8" i="30"/>
  <c r="CA71" i="30"/>
  <c r="CB8" i="27"/>
  <c r="CB8" i="30"/>
  <c r="CB71" i="30"/>
  <c r="CC8" i="27"/>
  <c r="CC8" i="30"/>
  <c r="CC71" i="30"/>
  <c r="CD8" i="27"/>
  <c r="CD8" i="30"/>
  <c r="CD71" i="30"/>
  <c r="CE8" i="27"/>
  <c r="CE8" i="30"/>
  <c r="CE71" i="30"/>
  <c r="CF8" i="27"/>
  <c r="CF8" i="30"/>
  <c r="CF71" i="30"/>
  <c r="CG8" i="27"/>
  <c r="CG8" i="30"/>
  <c r="CG71" i="30"/>
  <c r="CH8" i="27"/>
  <c r="CH8" i="30"/>
  <c r="CH71" i="30"/>
  <c r="CI8" i="27"/>
  <c r="CI8" i="30"/>
  <c r="CI71" i="30"/>
  <c r="CJ8" i="27"/>
  <c r="CJ8" i="30"/>
  <c r="CJ71" i="30"/>
  <c r="CK8" i="27"/>
  <c r="CK8" i="30"/>
  <c r="CK71" i="30"/>
  <c r="CL8" i="27"/>
  <c r="CL8" i="30"/>
  <c r="CL71" i="30"/>
  <c r="CM8" i="27"/>
  <c r="CM8" i="30"/>
  <c r="CM71" i="30"/>
  <c r="CN8" i="27"/>
  <c r="CN8" i="30"/>
  <c r="CN71" i="30"/>
  <c r="CO8" i="27"/>
  <c r="CO8" i="30"/>
  <c r="CO71" i="30"/>
  <c r="CP8" i="27"/>
  <c r="CP8" i="30"/>
  <c r="CP71" i="30"/>
  <c r="CQ8" i="27"/>
  <c r="CQ8" i="30"/>
  <c r="CQ71" i="30"/>
  <c r="CR8" i="27"/>
  <c r="CR8" i="30"/>
  <c r="CR71" i="30"/>
  <c r="R8" i="27"/>
  <c r="R8" i="30"/>
  <c r="R72" i="30"/>
  <c r="X72" i="30"/>
  <c r="Y72" i="30"/>
  <c r="Z72" i="30"/>
  <c r="AA72" i="30"/>
  <c r="AB72" i="30"/>
  <c r="AC72" i="30"/>
  <c r="AD72" i="30"/>
  <c r="AE72" i="30"/>
  <c r="AF72" i="30"/>
  <c r="AG72" i="30"/>
  <c r="AH72" i="30"/>
  <c r="AI72" i="30"/>
  <c r="AJ72" i="30"/>
  <c r="AK72" i="30"/>
  <c r="AL72" i="30"/>
  <c r="AM72" i="30"/>
  <c r="AN72" i="30"/>
  <c r="AO72" i="30"/>
  <c r="AP72" i="30"/>
  <c r="AQ72" i="30"/>
  <c r="AR72" i="30"/>
  <c r="AS72" i="30"/>
  <c r="AT72" i="30"/>
  <c r="AU72" i="30"/>
  <c r="AV72" i="30"/>
  <c r="AW72" i="30"/>
  <c r="AX72" i="30"/>
  <c r="AY72" i="30"/>
  <c r="AZ72" i="30"/>
  <c r="BA72" i="30"/>
  <c r="BB72" i="30"/>
  <c r="BC72" i="30"/>
  <c r="BD72" i="30"/>
  <c r="BE72" i="30"/>
  <c r="BF72" i="30"/>
  <c r="BG72" i="30"/>
  <c r="BH72" i="30"/>
  <c r="BI72" i="30"/>
  <c r="BJ72" i="30"/>
  <c r="BK72" i="30"/>
  <c r="BL72" i="30"/>
  <c r="BM72" i="30"/>
  <c r="BN72" i="30"/>
  <c r="BO72" i="30"/>
  <c r="BP72" i="30"/>
  <c r="BQ72" i="30"/>
  <c r="BR72" i="30"/>
  <c r="BS72" i="30"/>
  <c r="BT72" i="30"/>
  <c r="BU72" i="30"/>
  <c r="BV72" i="30"/>
  <c r="BW72" i="30"/>
  <c r="BX72" i="30"/>
  <c r="BY72" i="30"/>
  <c r="BZ72" i="30"/>
  <c r="CA72" i="30"/>
  <c r="CB72" i="30"/>
  <c r="CC72" i="30"/>
  <c r="CD72" i="30"/>
  <c r="CE72" i="30"/>
  <c r="CF72" i="30"/>
  <c r="CG72" i="30"/>
  <c r="CH72" i="30"/>
  <c r="CI72" i="30"/>
  <c r="CJ72" i="30"/>
  <c r="CK72" i="30"/>
  <c r="CL72" i="30"/>
  <c r="CM72" i="30"/>
  <c r="CN72" i="30"/>
  <c r="CO72" i="30"/>
  <c r="CP72" i="30"/>
  <c r="CQ72" i="30"/>
  <c r="CR72" i="30"/>
  <c r="R73" i="30"/>
  <c r="S73" i="30"/>
  <c r="T73" i="30"/>
  <c r="U73" i="30"/>
  <c r="V73" i="30"/>
  <c r="W73" i="30"/>
  <c r="CR54" i="30"/>
  <c r="CR73" i="30"/>
  <c r="CQ54" i="30"/>
  <c r="CQ73" i="30"/>
  <c r="CP54" i="30"/>
  <c r="CP73" i="30"/>
  <c r="CO54" i="30"/>
  <c r="CO73" i="30"/>
  <c r="CN54" i="30"/>
  <c r="CN73" i="30"/>
  <c r="CM54" i="30"/>
  <c r="CM73" i="30"/>
  <c r="CL54" i="30"/>
  <c r="CL73" i="30"/>
  <c r="CK54" i="30"/>
  <c r="CK73" i="30"/>
  <c r="CJ54" i="30"/>
  <c r="CJ73" i="30"/>
  <c r="CI54" i="30"/>
  <c r="CI73" i="30"/>
  <c r="CH54" i="30"/>
  <c r="CH73" i="30"/>
  <c r="CG54" i="30"/>
  <c r="CG73" i="30"/>
  <c r="CF54" i="30"/>
  <c r="CF73" i="30"/>
  <c r="CE54" i="30"/>
  <c r="CE73" i="30"/>
  <c r="CD54" i="30"/>
  <c r="CD73" i="30"/>
  <c r="CC54" i="30"/>
  <c r="CC73" i="30"/>
  <c r="CB54" i="30"/>
  <c r="CB73" i="30"/>
  <c r="CA54" i="30"/>
  <c r="CA73" i="30"/>
  <c r="BZ54" i="30"/>
  <c r="BZ73" i="30"/>
  <c r="BY54" i="30"/>
  <c r="BY73" i="30"/>
  <c r="BX54" i="30"/>
  <c r="BX73" i="30"/>
  <c r="BW54" i="30"/>
  <c r="BW73" i="30"/>
  <c r="BV54" i="30"/>
  <c r="BV73" i="30"/>
  <c r="BU54" i="30"/>
  <c r="BU73" i="30"/>
  <c r="BT54" i="30"/>
  <c r="BT73" i="30"/>
  <c r="BS54" i="30"/>
  <c r="BS73" i="30"/>
  <c r="BR54" i="30"/>
  <c r="BR73" i="30"/>
  <c r="BQ54" i="30"/>
  <c r="BQ73" i="30"/>
  <c r="BP54" i="30"/>
  <c r="BP73" i="30"/>
  <c r="BO54" i="30"/>
  <c r="BO73" i="30"/>
  <c r="BN54" i="30"/>
  <c r="BN73" i="30"/>
  <c r="BM54" i="30"/>
  <c r="BM73" i="30"/>
  <c r="BL54" i="30"/>
  <c r="BL73" i="30"/>
  <c r="BK54" i="30"/>
  <c r="BK73" i="30"/>
  <c r="BJ54" i="30"/>
  <c r="BJ73" i="30"/>
  <c r="BI54" i="30"/>
  <c r="BI73" i="30"/>
  <c r="BH54" i="30"/>
  <c r="BH73" i="30"/>
  <c r="BG54" i="30"/>
  <c r="BG73" i="30"/>
  <c r="BF54" i="30"/>
  <c r="BF73" i="30"/>
  <c r="BE54" i="30"/>
  <c r="BD54" i="30"/>
  <c r="BC54" i="30"/>
  <c r="BB54" i="30"/>
  <c r="BA54" i="30"/>
  <c r="AZ54" i="30"/>
  <c r="AY54" i="30"/>
  <c r="AX54" i="30"/>
  <c r="AW54" i="30"/>
  <c r="AV54" i="30"/>
  <c r="AT54" i="30"/>
  <c r="AS54" i="30"/>
  <c r="AR54" i="30"/>
  <c r="AQ54" i="30"/>
  <c r="AO54" i="30"/>
  <c r="AN54" i="30"/>
  <c r="AM54" i="30"/>
  <c r="AL54" i="30"/>
  <c r="AK54" i="30"/>
  <c r="AJ54" i="30"/>
  <c r="AI54" i="30"/>
  <c r="AH54" i="30"/>
  <c r="AG54" i="30"/>
  <c r="AF54" i="30"/>
  <c r="AE54" i="30"/>
  <c r="AD54" i="30"/>
  <c r="AC54" i="30"/>
  <c r="AB54" i="30"/>
  <c r="AA54" i="30"/>
  <c r="Z54" i="30"/>
  <c r="Y54" i="30"/>
  <c r="X54" i="30"/>
  <c r="W54" i="30"/>
  <c r="V54" i="30"/>
  <c r="U54" i="30"/>
  <c r="T54" i="30"/>
  <c r="S54" i="30"/>
  <c r="R54" i="30"/>
  <c r="CR26" i="30"/>
  <c r="CQ26" i="30"/>
  <c r="CP26" i="30"/>
  <c r="CO26" i="30"/>
  <c r="CN26" i="30"/>
  <c r="CM26" i="30"/>
  <c r="CL26" i="30"/>
  <c r="CK26" i="30"/>
  <c r="CJ26" i="30"/>
  <c r="CI26" i="30"/>
  <c r="CH26" i="30"/>
  <c r="CG26" i="30"/>
  <c r="CF26" i="30"/>
  <c r="CE26" i="30"/>
  <c r="CD26" i="30"/>
  <c r="CC26" i="30"/>
  <c r="CB26" i="30"/>
  <c r="CA26" i="30"/>
  <c r="BZ26" i="30"/>
  <c r="BY26" i="30"/>
  <c r="BX26" i="30"/>
  <c r="BW26" i="30"/>
  <c r="BV26" i="30"/>
  <c r="BU26" i="30"/>
  <c r="BT26" i="30"/>
  <c r="BS26" i="30"/>
  <c r="BR26" i="30"/>
  <c r="BQ26" i="30"/>
  <c r="BP26" i="30"/>
  <c r="BO26" i="30"/>
  <c r="BN26" i="30"/>
  <c r="BM26" i="30"/>
  <c r="BL26" i="30"/>
  <c r="BK26" i="30"/>
  <c r="BJ26" i="30"/>
  <c r="BI26" i="30"/>
  <c r="BH26" i="30"/>
  <c r="BG26" i="30"/>
  <c r="BF26" i="30"/>
  <c r="BE26" i="30"/>
  <c r="BD26" i="30"/>
  <c r="BC26" i="30"/>
  <c r="BB26" i="30"/>
  <c r="BA26" i="30"/>
  <c r="AZ26" i="30"/>
  <c r="AY26" i="30"/>
  <c r="AX26" i="30"/>
  <c r="AW26" i="30"/>
  <c r="AV26" i="30"/>
  <c r="AT26" i="30"/>
  <c r="AS26" i="30"/>
  <c r="AR26" i="30"/>
  <c r="AQ26" i="30"/>
  <c r="AO26" i="30"/>
  <c r="AN26" i="30"/>
  <c r="AM26" i="30"/>
  <c r="AL26" i="30"/>
  <c r="AK26" i="30"/>
  <c r="AJ26" i="30"/>
  <c r="AI26" i="30"/>
  <c r="AH26" i="30"/>
  <c r="AG26" i="30"/>
  <c r="AF26" i="30"/>
  <c r="AE26" i="30"/>
  <c r="AD26" i="30"/>
  <c r="AC26" i="30"/>
  <c r="AB26" i="30"/>
  <c r="AA26" i="30"/>
  <c r="Z26" i="30"/>
  <c r="Y26" i="30"/>
  <c r="X26" i="30"/>
  <c r="W26" i="30"/>
  <c r="V26" i="30"/>
  <c r="U26" i="30"/>
  <c r="T26" i="30"/>
  <c r="S26" i="30"/>
  <c r="R26" i="30"/>
  <c r="CR25" i="30"/>
  <c r="CQ25" i="30"/>
  <c r="CP25" i="30"/>
  <c r="CO25" i="30"/>
  <c r="CN25" i="30"/>
  <c r="CM25" i="30"/>
  <c r="CL25" i="30"/>
  <c r="CK25" i="30"/>
  <c r="CJ25" i="30"/>
  <c r="CI25" i="30"/>
  <c r="CH25" i="30"/>
  <c r="CG25" i="30"/>
  <c r="CF25" i="30"/>
  <c r="CE25" i="30"/>
  <c r="CD25" i="30"/>
  <c r="CC25" i="30"/>
  <c r="CB25" i="30"/>
  <c r="CA25" i="30"/>
  <c r="BZ25" i="30"/>
  <c r="BY25" i="30"/>
  <c r="BX25" i="30"/>
  <c r="BW25" i="30"/>
  <c r="BV25" i="30"/>
  <c r="BU25" i="30"/>
  <c r="BT25" i="30"/>
  <c r="BS25" i="30"/>
  <c r="BR25" i="30"/>
  <c r="BQ25" i="30"/>
  <c r="BP25" i="30"/>
  <c r="BO25" i="30"/>
  <c r="BN25" i="30"/>
  <c r="BM25" i="30"/>
  <c r="BL25" i="30"/>
  <c r="BK25" i="30"/>
  <c r="BJ25" i="30"/>
  <c r="BI25" i="30"/>
  <c r="BH25" i="30"/>
  <c r="BG25" i="30"/>
  <c r="BF25" i="30"/>
  <c r="BE25" i="30"/>
  <c r="BD25" i="30"/>
  <c r="BC25" i="30"/>
  <c r="BB25" i="30"/>
  <c r="BA25" i="30"/>
  <c r="AZ25" i="30"/>
  <c r="AY25" i="30"/>
  <c r="AX25" i="30"/>
  <c r="AW25" i="30"/>
  <c r="AV25" i="30"/>
  <c r="AU25" i="30"/>
  <c r="AT25" i="30"/>
  <c r="AS25" i="30"/>
  <c r="AR25" i="30"/>
  <c r="AQ25" i="30"/>
  <c r="AP25" i="30"/>
  <c r="AO25" i="30"/>
  <c r="AN25" i="30"/>
  <c r="AM25" i="30"/>
  <c r="AL25" i="30"/>
  <c r="AK25" i="30"/>
  <c r="AJ25" i="30"/>
  <c r="AI25" i="30"/>
  <c r="AH25" i="30"/>
  <c r="AG25" i="30"/>
  <c r="AF25" i="30"/>
  <c r="AE25" i="30"/>
  <c r="AD25" i="30"/>
  <c r="AC25" i="30"/>
  <c r="AB25" i="30"/>
  <c r="AA25" i="30"/>
  <c r="Z25" i="30"/>
  <c r="Y25" i="30"/>
  <c r="X25" i="30"/>
  <c r="W25" i="30"/>
  <c r="V25" i="30"/>
  <c r="U25" i="30"/>
  <c r="T25" i="30"/>
  <c r="S25" i="30"/>
  <c r="R25" i="30"/>
  <c r="CR13" i="27"/>
  <c r="CQ13" i="27"/>
  <c r="CP13" i="27"/>
  <c r="CO13" i="27"/>
  <c r="CN13" i="27"/>
  <c r="CM13" i="27"/>
  <c r="CL13" i="27"/>
  <c r="CK13" i="27"/>
  <c r="CJ13" i="27"/>
  <c r="CI13" i="27"/>
  <c r="CH13" i="27"/>
  <c r="CG13" i="27"/>
  <c r="CF13" i="27"/>
  <c r="CE13" i="27"/>
  <c r="CD13" i="27"/>
  <c r="CC13" i="27"/>
  <c r="CB13" i="27"/>
  <c r="CA13" i="27"/>
  <c r="BZ13" i="27"/>
  <c r="BY13" i="27"/>
  <c r="BX13" i="27"/>
  <c r="BW13" i="27"/>
  <c r="BV13" i="27"/>
  <c r="BU13" i="27"/>
  <c r="BT13" i="27"/>
  <c r="BS13" i="27"/>
  <c r="BR13" i="27"/>
  <c r="BQ13" i="27"/>
  <c r="BP13" i="27"/>
  <c r="BO13" i="27"/>
  <c r="BN13" i="27"/>
  <c r="BM13" i="27"/>
  <c r="BL13" i="27"/>
  <c r="BK13" i="27"/>
  <c r="BJ13" i="27"/>
  <c r="BI13" i="27"/>
  <c r="BH13" i="27"/>
  <c r="BG13" i="27"/>
  <c r="BF13" i="27"/>
  <c r="BE13" i="27"/>
  <c r="BD13" i="27"/>
  <c r="BC13" i="27"/>
  <c r="BB13" i="27"/>
  <c r="BA13" i="27"/>
  <c r="AZ13" i="27"/>
  <c r="AY13" i="27"/>
  <c r="AX13" i="27"/>
  <c r="AW13" i="27"/>
  <c r="AV13" i="27"/>
  <c r="AU13" i="27"/>
  <c r="AT13" i="27"/>
  <c r="AS13" i="27"/>
  <c r="AR13" i="27"/>
  <c r="AQ13" i="27"/>
  <c r="AP13" i="27"/>
  <c r="AO13" i="27"/>
  <c r="AN13" i="27"/>
  <c r="AM13" i="27"/>
  <c r="AL13" i="27"/>
  <c r="AK13" i="27"/>
  <c r="AJ13" i="27"/>
  <c r="AI13" i="27"/>
  <c r="AH13" i="27"/>
  <c r="AG13" i="27"/>
  <c r="AF13" i="27"/>
  <c r="AE13" i="27"/>
  <c r="AD13" i="27"/>
  <c r="AC13" i="27"/>
  <c r="AB13" i="27"/>
  <c r="AA13" i="27"/>
  <c r="Z13" i="27"/>
  <c r="Y13" i="27"/>
  <c r="X13" i="27"/>
  <c r="W13" i="27"/>
  <c r="V13" i="27"/>
  <c r="U13" i="27"/>
  <c r="T13" i="27"/>
  <c r="S13" i="27"/>
  <c r="R13" i="27"/>
  <c r="CR12" i="27"/>
  <c r="CQ12" i="27"/>
  <c r="CP12" i="27"/>
  <c r="CO12" i="27"/>
  <c r="CN12" i="27"/>
  <c r="CM12" i="27"/>
  <c r="CL12" i="27"/>
  <c r="CK12" i="27"/>
  <c r="CJ12" i="27"/>
  <c r="CI12" i="27"/>
  <c r="CH12" i="27"/>
  <c r="CG12" i="27"/>
  <c r="CF12" i="27"/>
  <c r="CE12" i="27"/>
  <c r="CD12" i="27"/>
  <c r="CC12" i="27"/>
  <c r="CB12" i="27"/>
  <c r="CA12" i="27"/>
  <c r="BZ12" i="27"/>
  <c r="BY12" i="27"/>
  <c r="BX12" i="27"/>
  <c r="BW12" i="27"/>
  <c r="BV12" i="27"/>
  <c r="BU12" i="27"/>
  <c r="BT12" i="27"/>
  <c r="BS12" i="27"/>
  <c r="BR12" i="27"/>
  <c r="BQ12" i="27"/>
  <c r="BP12" i="27"/>
  <c r="BO12" i="27"/>
  <c r="BN12" i="27"/>
  <c r="BM12" i="27"/>
  <c r="BL12" i="27"/>
  <c r="BK12" i="27"/>
  <c r="BJ12" i="27"/>
  <c r="BI12" i="27"/>
  <c r="BH12" i="27"/>
  <c r="BG12" i="27"/>
  <c r="BF12" i="27"/>
  <c r="BE12" i="27"/>
  <c r="BD12" i="27"/>
  <c r="BC12" i="27"/>
  <c r="BB12" i="27"/>
  <c r="BA12" i="27"/>
  <c r="AZ12" i="27"/>
  <c r="AY12" i="27"/>
  <c r="AX12" i="27"/>
  <c r="AW12" i="27"/>
  <c r="AV12" i="27"/>
  <c r="AU12" i="27"/>
  <c r="AT12" i="27"/>
  <c r="AS12" i="27"/>
  <c r="AR12" i="27"/>
  <c r="AQ12" i="27"/>
  <c r="AP12" i="27"/>
  <c r="AO12" i="27"/>
  <c r="AN12" i="27"/>
  <c r="AM12" i="27"/>
  <c r="AL12" i="27"/>
  <c r="AK12" i="27"/>
  <c r="AJ12" i="27"/>
  <c r="AI12" i="27"/>
  <c r="AH12" i="27"/>
  <c r="AG12" i="27"/>
  <c r="AF12" i="27"/>
  <c r="AE12" i="27"/>
  <c r="AD12" i="27"/>
  <c r="AC12" i="27"/>
  <c r="AB12" i="27"/>
  <c r="AA12" i="27"/>
  <c r="Z12" i="27"/>
  <c r="Y12" i="27"/>
  <c r="X12" i="27"/>
  <c r="W12" i="27"/>
  <c r="V12" i="27"/>
  <c r="U12" i="27"/>
  <c r="T12" i="27"/>
  <c r="S12" i="27"/>
  <c r="R12" i="27"/>
  <c r="AD45" i="30"/>
  <c r="BZ45" i="30"/>
  <c r="U45" i="30"/>
  <c r="BY45" i="30"/>
  <c r="AX45" i="30"/>
  <c r="CL45" i="30"/>
  <c r="R45" i="30"/>
  <c r="BR45" i="30"/>
  <c r="AW45" i="30"/>
  <c r="AO45" i="30"/>
  <c r="BQ45" i="30"/>
  <c r="BI45" i="30"/>
  <c r="AG45" i="30"/>
  <c r="BE45" i="30"/>
  <c r="BX45" i="30"/>
  <c r="CG45" i="30"/>
  <c r="AP45" i="30"/>
  <c r="BB45" i="30"/>
  <c r="BJ45" i="30"/>
  <c r="BV45" i="30"/>
  <c r="CD45" i="30"/>
  <c r="CP45" i="30"/>
  <c r="V45" i="30"/>
  <c r="AH45" i="30"/>
  <c r="AT45" i="30"/>
  <c r="BN45" i="30"/>
  <c r="Z45" i="30"/>
  <c r="AL45" i="30"/>
  <c r="BF45" i="30"/>
  <c r="CH45" i="30"/>
  <c r="AB45" i="30"/>
  <c r="Y45" i="30"/>
  <c r="AS45" i="30"/>
  <c r="BA45" i="30"/>
  <c r="BH45" i="30"/>
  <c r="CC45" i="30"/>
  <c r="CK45" i="30"/>
  <c r="CN45" i="30"/>
  <c r="AC45" i="30"/>
  <c r="AK45" i="30"/>
  <c r="AR45" i="30"/>
  <c r="BM45" i="30"/>
  <c r="BU45" i="30"/>
  <c r="CO45" i="30"/>
  <c r="AF45" i="30"/>
  <c r="AV45" i="30"/>
  <c r="BL45" i="30"/>
  <c r="CB45" i="30"/>
  <c r="CR45" i="30"/>
  <c r="X45" i="30"/>
  <c r="AN45" i="30"/>
  <c r="BD45" i="30"/>
  <c r="BT45" i="30"/>
  <c r="CJ45" i="30"/>
  <c r="T45" i="30"/>
  <c r="AJ45" i="30"/>
  <c r="AZ45" i="30"/>
  <c r="BP45" i="30"/>
  <c r="CF45" i="30"/>
  <c r="S45" i="30"/>
  <c r="W45" i="30"/>
  <c r="AA45" i="30"/>
  <c r="AE45" i="30"/>
  <c r="AI45" i="30"/>
  <c r="AM45" i="30"/>
  <c r="AQ45" i="30"/>
  <c r="AU45" i="30"/>
  <c r="AY45" i="30"/>
  <c r="BC45" i="30"/>
  <c r="BG45" i="30"/>
  <c r="BK45" i="30"/>
  <c r="BO45" i="30"/>
  <c r="BS45" i="30"/>
  <c r="BW45" i="30"/>
  <c r="CA45" i="30"/>
  <c r="CE45" i="30"/>
  <c r="CI45" i="30"/>
  <c r="CM45" i="30"/>
  <c r="CQ45" i="30"/>
  <c r="CP36" i="26"/>
  <c r="CL36" i="26"/>
  <c r="CH36" i="26"/>
  <c r="CD36" i="26"/>
  <c r="BZ36" i="26"/>
  <c r="BV36" i="26"/>
  <c r="BR36" i="26"/>
  <c r="BN36" i="26"/>
  <c r="BJ36" i="26"/>
  <c r="BF36" i="26"/>
  <c r="CO36" i="26"/>
  <c r="CK36" i="26"/>
  <c r="CG36" i="26"/>
  <c r="CC36" i="26"/>
  <c r="BY36" i="26"/>
  <c r="BU36" i="26"/>
  <c r="BQ36" i="26"/>
  <c r="BM36" i="26"/>
  <c r="BI36" i="26"/>
  <c r="CR36" i="26"/>
  <c r="CN36" i="26"/>
  <c r="CJ36" i="26"/>
  <c r="CF36" i="26"/>
  <c r="CB36" i="26"/>
  <c r="BX36" i="26"/>
  <c r="BT36" i="26"/>
  <c r="BP36" i="26"/>
  <c r="BL36" i="26"/>
  <c r="BH36" i="26"/>
  <c r="CQ36" i="26"/>
  <c r="CM36" i="26"/>
  <c r="CI36" i="26"/>
  <c r="CE36" i="26"/>
  <c r="CA36" i="26"/>
  <c r="BW36" i="26"/>
  <c r="BS36" i="26"/>
  <c r="BO36" i="26"/>
  <c r="BK36" i="26"/>
  <c r="BG36" i="26"/>
  <c r="U34" i="26"/>
  <c r="Y34" i="26"/>
  <c r="AC34" i="26"/>
  <c r="AG34" i="26"/>
  <c r="AK34" i="26"/>
  <c r="AO34" i="26"/>
  <c r="AS34" i="26"/>
  <c r="AW34" i="26"/>
  <c r="BA34" i="26"/>
  <c r="BE34" i="26"/>
  <c r="BI34" i="26"/>
  <c r="BM34" i="26"/>
  <c r="BQ34" i="26"/>
  <c r="BU34" i="26"/>
  <c r="BY34" i="26"/>
  <c r="CC34" i="26"/>
  <c r="CG34" i="26"/>
  <c r="CK34" i="26"/>
  <c r="CO34" i="26"/>
  <c r="R34" i="26"/>
  <c r="V34" i="26"/>
  <c r="Z34" i="26"/>
  <c r="AD34" i="26"/>
  <c r="AH34" i="26"/>
  <c r="AL34" i="26"/>
  <c r="AP34" i="26"/>
  <c r="AT34" i="26"/>
  <c r="AX34" i="26"/>
  <c r="BB34" i="26"/>
  <c r="BF34" i="26"/>
  <c r="BJ34" i="26"/>
  <c r="BN34" i="26"/>
  <c r="BR34" i="26"/>
  <c r="BV34" i="26"/>
  <c r="BZ34" i="26"/>
  <c r="CD34" i="26"/>
  <c r="CH34" i="26"/>
  <c r="CL34" i="26"/>
  <c r="CP34" i="26"/>
  <c r="S34" i="26"/>
  <c r="W34" i="26"/>
  <c r="AA34" i="26"/>
  <c r="AE34" i="26"/>
  <c r="AI34" i="26"/>
  <c r="AM34" i="26"/>
  <c r="AQ34" i="26"/>
  <c r="AU34" i="26"/>
  <c r="AY34" i="26"/>
  <c r="BC34" i="26"/>
  <c r="BG34" i="26"/>
  <c r="BK34" i="26"/>
  <c r="BO34" i="26"/>
  <c r="BS34" i="26"/>
  <c r="BW34" i="26"/>
  <c r="CA34" i="26"/>
  <c r="CE34" i="26"/>
  <c r="CI34" i="26"/>
  <c r="CM34" i="26"/>
  <c r="CQ34" i="26"/>
  <c r="T34" i="26"/>
  <c r="X34" i="26"/>
  <c r="AB34" i="26"/>
  <c r="AF34" i="26"/>
  <c r="AJ34" i="26"/>
  <c r="AN34" i="26"/>
  <c r="AR34" i="26"/>
  <c r="AV34" i="26"/>
  <c r="AZ34" i="26"/>
  <c r="BD34" i="26"/>
  <c r="BH34" i="26"/>
  <c r="BL34" i="26"/>
  <c r="BP34" i="26"/>
  <c r="BT34" i="26"/>
  <c r="BX34" i="26"/>
  <c r="CB34" i="26"/>
  <c r="CF34" i="26"/>
  <c r="CJ34" i="26"/>
  <c r="CN34" i="26"/>
  <c r="CR34" i="26"/>
  <c r="CR103" i="30"/>
  <c r="H106" i="30"/>
  <c r="CR106" i="30"/>
  <c r="O121" i="4"/>
  <c r="P82" i="27"/>
  <c r="CR10" i="28"/>
  <c r="CQ10" i="28"/>
  <c r="CP10" i="28"/>
  <c r="CO10" i="28"/>
  <c r="CN10" i="28"/>
  <c r="CM10" i="28"/>
  <c r="CL10" i="28"/>
  <c r="CK10" i="28"/>
  <c r="CJ10" i="28"/>
  <c r="CI10" i="28"/>
  <c r="CH10" i="28"/>
  <c r="CG10" i="28"/>
  <c r="CF10" i="28"/>
  <c r="CE10" i="28"/>
  <c r="CD10" i="28"/>
  <c r="CC10" i="28"/>
  <c r="CB10" i="28"/>
  <c r="CA10" i="28"/>
  <c r="BZ10" i="28"/>
  <c r="BY10" i="28"/>
  <c r="BX10" i="28"/>
  <c r="BW10" i="28"/>
  <c r="BV10" i="28"/>
  <c r="BU10" i="28"/>
  <c r="BT10" i="28"/>
  <c r="BS10" i="28"/>
  <c r="BR10" i="28"/>
  <c r="BQ10" i="28"/>
  <c r="BP10" i="28"/>
  <c r="BO10" i="28"/>
  <c r="BN10" i="28"/>
  <c r="BM10" i="28"/>
  <c r="BL10" i="28"/>
  <c r="BK10" i="28"/>
  <c r="BJ10" i="28"/>
  <c r="BI10" i="28"/>
  <c r="BH10" i="28"/>
  <c r="BG10" i="28"/>
  <c r="BF10" i="28"/>
  <c r="BE10" i="28"/>
  <c r="BD10" i="28"/>
  <c r="BC10" i="28"/>
  <c r="BB10" i="28"/>
  <c r="BA10" i="28"/>
  <c r="AZ10" i="28"/>
  <c r="AY10" i="28"/>
  <c r="AX10" i="28"/>
  <c r="AW10" i="28"/>
  <c r="AV10" i="28"/>
  <c r="AU10" i="28"/>
  <c r="AT10" i="28"/>
  <c r="AS10" i="28"/>
  <c r="AR10" i="28"/>
  <c r="AQ10" i="28"/>
  <c r="AP10" i="28"/>
  <c r="AO10" i="28"/>
  <c r="AN10" i="28"/>
  <c r="AM10" i="28"/>
  <c r="AL10" i="28"/>
  <c r="AK10" i="28"/>
  <c r="AJ10" i="28"/>
  <c r="AI10" i="28"/>
  <c r="AH10" i="28"/>
  <c r="AG10" i="28"/>
  <c r="AF10" i="28"/>
  <c r="AE10" i="28"/>
  <c r="AD10" i="28"/>
  <c r="AC10" i="28"/>
  <c r="AB10" i="28"/>
  <c r="AA10" i="28"/>
  <c r="Z10" i="28"/>
  <c r="Y10" i="28"/>
  <c r="X10" i="28"/>
  <c r="W10" i="28"/>
  <c r="V10" i="28"/>
  <c r="U10" i="28"/>
  <c r="T10" i="28"/>
  <c r="S10" i="28"/>
  <c r="R10" i="28"/>
  <c r="Q10" i="28"/>
  <c r="P10" i="28"/>
  <c r="O10" i="28"/>
  <c r="CR9" i="28"/>
  <c r="CQ9" i="28"/>
  <c r="CP9" i="28"/>
  <c r="CO9" i="28"/>
  <c r="CN9" i="28"/>
  <c r="CM9" i="28"/>
  <c r="CL9" i="28"/>
  <c r="CK9" i="28"/>
  <c r="CJ9" i="28"/>
  <c r="CI9" i="28"/>
  <c r="CH9" i="28"/>
  <c r="CG9" i="28"/>
  <c r="CF9" i="28"/>
  <c r="CE9" i="28"/>
  <c r="CD9" i="28"/>
  <c r="CC9" i="28"/>
  <c r="CB9" i="28"/>
  <c r="CA9" i="28"/>
  <c r="BZ9" i="28"/>
  <c r="BY9" i="28"/>
  <c r="BX9" i="28"/>
  <c r="BW9" i="28"/>
  <c r="BV9" i="28"/>
  <c r="BU9" i="28"/>
  <c r="BT9" i="28"/>
  <c r="BS9" i="28"/>
  <c r="BR9" i="28"/>
  <c r="BQ9" i="28"/>
  <c r="BP9" i="28"/>
  <c r="BO9" i="28"/>
  <c r="BN9" i="28"/>
  <c r="BM9" i="28"/>
  <c r="BL9" i="28"/>
  <c r="BK9" i="28"/>
  <c r="BJ9" i="28"/>
  <c r="BI9" i="28"/>
  <c r="BH9" i="28"/>
  <c r="BG9" i="28"/>
  <c r="BF9" i="28"/>
  <c r="BE9" i="28"/>
  <c r="BD9" i="28"/>
  <c r="BC9" i="28"/>
  <c r="BB9" i="28"/>
  <c r="BA9" i="28"/>
  <c r="AZ9" i="28"/>
  <c r="AY9" i="28"/>
  <c r="AX9" i="28"/>
  <c r="AW9" i="28"/>
  <c r="AV9" i="28"/>
  <c r="AU9" i="28"/>
  <c r="AT9" i="28"/>
  <c r="AS9" i="28"/>
  <c r="AR9" i="28"/>
  <c r="AQ9" i="28"/>
  <c r="AP9" i="28"/>
  <c r="AO9" i="28"/>
  <c r="AN9" i="28"/>
  <c r="AM9" i="28"/>
  <c r="AL9" i="28"/>
  <c r="AK9" i="28"/>
  <c r="AJ9" i="28"/>
  <c r="AI9" i="28"/>
  <c r="AH9" i="28"/>
  <c r="AG9" i="28"/>
  <c r="AF9" i="28"/>
  <c r="AE9" i="28"/>
  <c r="AD9" i="28"/>
  <c r="AC9" i="28"/>
  <c r="AB9" i="28"/>
  <c r="AA9" i="28"/>
  <c r="Z9" i="28"/>
  <c r="Y9" i="28"/>
  <c r="X9" i="28"/>
  <c r="W9" i="28"/>
  <c r="V9" i="28"/>
  <c r="U9" i="28"/>
  <c r="T9" i="28"/>
  <c r="S9" i="28"/>
  <c r="R9" i="28"/>
  <c r="Q9" i="28"/>
  <c r="P9" i="28"/>
  <c r="O9" i="28"/>
  <c r="CR8" i="28"/>
  <c r="CQ8" i="28"/>
  <c r="CP8" i="28"/>
  <c r="CO8" i="28"/>
  <c r="CN8" i="28"/>
  <c r="CM8" i="28"/>
  <c r="CL8" i="28"/>
  <c r="CK8" i="28"/>
  <c r="CJ8" i="28"/>
  <c r="CI8" i="28"/>
  <c r="CH8" i="28"/>
  <c r="CG8" i="28"/>
  <c r="CF8" i="28"/>
  <c r="CE8" i="28"/>
  <c r="CD8" i="28"/>
  <c r="CC8" i="28"/>
  <c r="CB8" i="28"/>
  <c r="CA8" i="28"/>
  <c r="BZ8" i="28"/>
  <c r="BY8" i="28"/>
  <c r="BX8" i="28"/>
  <c r="BW8" i="28"/>
  <c r="BV8" i="28"/>
  <c r="BU8" i="28"/>
  <c r="BT8" i="28"/>
  <c r="BS8" i="28"/>
  <c r="BR8" i="28"/>
  <c r="BQ8" i="28"/>
  <c r="BP8" i="28"/>
  <c r="BO8" i="28"/>
  <c r="BN8" i="28"/>
  <c r="BM8" i="28"/>
  <c r="BL8" i="28"/>
  <c r="BK8" i="28"/>
  <c r="BJ8" i="28"/>
  <c r="BI8" i="28"/>
  <c r="BH8" i="28"/>
  <c r="BG8" i="28"/>
  <c r="BF8" i="28"/>
  <c r="BE8" i="28"/>
  <c r="BD8" i="28"/>
  <c r="BC8" i="28"/>
  <c r="BB8" i="28"/>
  <c r="BA8" i="28"/>
  <c r="AZ8" i="28"/>
  <c r="AY8" i="28"/>
  <c r="AX8" i="28"/>
  <c r="AW8" i="28"/>
  <c r="AV8" i="28"/>
  <c r="AU8" i="28"/>
  <c r="AT8" i="28"/>
  <c r="AS8" i="28"/>
  <c r="AR8" i="28"/>
  <c r="AQ8" i="28"/>
  <c r="AP8" i="28"/>
  <c r="AO8" i="28"/>
  <c r="AN8" i="28"/>
  <c r="AM8" i="28"/>
  <c r="AL8" i="28"/>
  <c r="AK8" i="28"/>
  <c r="AJ8" i="28"/>
  <c r="AI8" i="28"/>
  <c r="AH8" i="28"/>
  <c r="AG8" i="28"/>
  <c r="AF8" i="28"/>
  <c r="AE8" i="28"/>
  <c r="AD8" i="28"/>
  <c r="AC8" i="28"/>
  <c r="AB8" i="28"/>
  <c r="AA8" i="28"/>
  <c r="Z8" i="28"/>
  <c r="Y8" i="28"/>
  <c r="X8" i="28"/>
  <c r="W8" i="28"/>
  <c r="V8" i="28"/>
  <c r="U8" i="28"/>
  <c r="T8" i="28"/>
  <c r="S8" i="28"/>
  <c r="R8" i="28"/>
  <c r="Q8" i="27"/>
  <c r="Q8" i="28"/>
  <c r="P8" i="27"/>
  <c r="P8" i="28"/>
  <c r="O8" i="27"/>
  <c r="O8" i="28"/>
  <c r="CR10" i="32"/>
  <c r="CQ10" i="32"/>
  <c r="CP10" i="32"/>
  <c r="CO10" i="32"/>
  <c r="CN10" i="32"/>
  <c r="CM10" i="32"/>
  <c r="CL10" i="32"/>
  <c r="CK10" i="32"/>
  <c r="CJ10" i="32"/>
  <c r="CI10" i="32"/>
  <c r="CH10" i="32"/>
  <c r="CG10" i="32"/>
  <c r="CF10" i="32"/>
  <c r="CE10" i="32"/>
  <c r="CD10" i="32"/>
  <c r="CC10" i="32"/>
  <c r="CB10" i="32"/>
  <c r="CA10" i="32"/>
  <c r="BZ10" i="32"/>
  <c r="BY10" i="32"/>
  <c r="BX10" i="32"/>
  <c r="BW10" i="32"/>
  <c r="BV10" i="32"/>
  <c r="BU10" i="32"/>
  <c r="BT10" i="32"/>
  <c r="BS10" i="32"/>
  <c r="BR10" i="32"/>
  <c r="BQ10" i="32"/>
  <c r="BP10" i="32"/>
  <c r="BO10" i="32"/>
  <c r="BN10" i="32"/>
  <c r="BM10" i="32"/>
  <c r="BL10" i="32"/>
  <c r="BK10" i="32"/>
  <c r="BJ10" i="32"/>
  <c r="BI10" i="32"/>
  <c r="BH10" i="32"/>
  <c r="BG10" i="32"/>
  <c r="BF10" i="32"/>
  <c r="BE10" i="32"/>
  <c r="BD10" i="32"/>
  <c r="BC10" i="32"/>
  <c r="BB10" i="32"/>
  <c r="BA10" i="32"/>
  <c r="AZ10" i="32"/>
  <c r="AY10" i="32"/>
  <c r="AX10" i="32"/>
  <c r="AW10" i="32"/>
  <c r="AV10" i="32"/>
  <c r="AU10" i="32"/>
  <c r="AT10" i="32"/>
  <c r="AS10" i="32"/>
  <c r="AR10" i="32"/>
  <c r="AQ10" i="32"/>
  <c r="AP10" i="32"/>
  <c r="AO10" i="32"/>
  <c r="AN10" i="32"/>
  <c r="AM10" i="32"/>
  <c r="AL10" i="32"/>
  <c r="AK10" i="32"/>
  <c r="AJ10" i="32"/>
  <c r="AI10" i="32"/>
  <c r="AH10" i="32"/>
  <c r="AG10" i="32"/>
  <c r="AF10" i="32"/>
  <c r="AE10" i="32"/>
  <c r="AD10" i="32"/>
  <c r="AC10" i="32"/>
  <c r="AB10" i="32"/>
  <c r="AA10" i="32"/>
  <c r="Z10" i="32"/>
  <c r="Y10" i="32"/>
  <c r="X10" i="32"/>
  <c r="W10" i="32"/>
  <c r="V10" i="32"/>
  <c r="U10" i="32"/>
  <c r="T10" i="32"/>
  <c r="S10" i="32"/>
  <c r="R10" i="32"/>
  <c r="Q10" i="32"/>
  <c r="P10" i="32"/>
  <c r="O10" i="32"/>
  <c r="CR9" i="32"/>
  <c r="CQ9" i="32"/>
  <c r="CP9" i="32"/>
  <c r="CO9" i="32"/>
  <c r="CN9" i="32"/>
  <c r="CM9" i="32"/>
  <c r="CL9" i="32"/>
  <c r="CK9" i="32"/>
  <c r="CJ9" i="32"/>
  <c r="CI9" i="32"/>
  <c r="CH9" i="32"/>
  <c r="CG9" i="32"/>
  <c r="CF9" i="32"/>
  <c r="CE9" i="32"/>
  <c r="CD9" i="32"/>
  <c r="CC9" i="32"/>
  <c r="CB9" i="32"/>
  <c r="CA9" i="32"/>
  <c r="BZ9" i="32"/>
  <c r="BY9" i="32"/>
  <c r="BX9" i="32"/>
  <c r="BW9" i="32"/>
  <c r="BV9" i="32"/>
  <c r="BU9" i="32"/>
  <c r="BT9" i="32"/>
  <c r="BS9" i="32"/>
  <c r="BR9" i="32"/>
  <c r="BQ9" i="32"/>
  <c r="BP9" i="32"/>
  <c r="BO9" i="32"/>
  <c r="BN9" i="32"/>
  <c r="BM9" i="32"/>
  <c r="BL9" i="32"/>
  <c r="BK9" i="32"/>
  <c r="BJ9" i="32"/>
  <c r="BI9" i="32"/>
  <c r="BH9" i="32"/>
  <c r="BG9" i="32"/>
  <c r="BF9" i="32"/>
  <c r="BE9" i="32"/>
  <c r="BD9" i="32"/>
  <c r="BC9" i="32"/>
  <c r="BB9" i="32"/>
  <c r="BA9" i="32"/>
  <c r="AZ9" i="32"/>
  <c r="AY9" i="32"/>
  <c r="AX9" i="32"/>
  <c r="AW9" i="32"/>
  <c r="AV9" i="32"/>
  <c r="AU9" i="32"/>
  <c r="AT9" i="32"/>
  <c r="AS9" i="32"/>
  <c r="AR9" i="32"/>
  <c r="AQ9" i="32"/>
  <c r="AP9" i="32"/>
  <c r="AO9" i="32"/>
  <c r="AN9" i="32"/>
  <c r="AM9" i="32"/>
  <c r="AL9" i="32"/>
  <c r="AK9" i="32"/>
  <c r="AJ9" i="32"/>
  <c r="AI9" i="32"/>
  <c r="AH9" i="32"/>
  <c r="AG9" i="32"/>
  <c r="AF9" i="32"/>
  <c r="AE9" i="32"/>
  <c r="AD9" i="32"/>
  <c r="AC9" i="32"/>
  <c r="AB9" i="32"/>
  <c r="AA9" i="32"/>
  <c r="Z9" i="32"/>
  <c r="Y9" i="32"/>
  <c r="X9" i="32"/>
  <c r="W9" i="32"/>
  <c r="V9" i="32"/>
  <c r="U9" i="32"/>
  <c r="T9" i="32"/>
  <c r="S9" i="32"/>
  <c r="R9" i="32"/>
  <c r="Q9" i="32"/>
  <c r="P9" i="32"/>
  <c r="O9" i="32"/>
  <c r="CR8" i="32"/>
  <c r="CQ8" i="32"/>
  <c r="CP8" i="32"/>
  <c r="CO8" i="32"/>
  <c r="CN8" i="32"/>
  <c r="CM8" i="32"/>
  <c r="CL8" i="32"/>
  <c r="CK8" i="32"/>
  <c r="CJ8" i="32"/>
  <c r="CI8" i="32"/>
  <c r="CH8" i="32"/>
  <c r="CG8" i="32"/>
  <c r="CF8" i="32"/>
  <c r="CE8" i="32"/>
  <c r="CD8" i="32"/>
  <c r="CC8" i="32"/>
  <c r="CB8" i="32"/>
  <c r="CA8" i="32"/>
  <c r="BZ8" i="32"/>
  <c r="BY8" i="32"/>
  <c r="BX8" i="32"/>
  <c r="BW8" i="32"/>
  <c r="BV8" i="32"/>
  <c r="BU8" i="32"/>
  <c r="BT8" i="32"/>
  <c r="BS8" i="32"/>
  <c r="BR8" i="32"/>
  <c r="BQ8" i="32"/>
  <c r="BP8" i="32"/>
  <c r="BO8" i="32"/>
  <c r="BN8" i="32"/>
  <c r="BM8" i="32"/>
  <c r="BL8" i="32"/>
  <c r="BK8" i="32"/>
  <c r="BJ8" i="32"/>
  <c r="BI8" i="32"/>
  <c r="BH8" i="32"/>
  <c r="BG8" i="32"/>
  <c r="BF8" i="32"/>
  <c r="BE8" i="32"/>
  <c r="BD8" i="32"/>
  <c r="BC8" i="32"/>
  <c r="BB8" i="32"/>
  <c r="BA8" i="32"/>
  <c r="AZ8" i="32"/>
  <c r="AY8" i="32"/>
  <c r="AX8" i="32"/>
  <c r="AW8" i="32"/>
  <c r="AV8" i="32"/>
  <c r="AU8" i="32"/>
  <c r="AT8" i="32"/>
  <c r="AS8" i="32"/>
  <c r="AR8" i="32"/>
  <c r="AQ8" i="32"/>
  <c r="AP8" i="32"/>
  <c r="AO8" i="32"/>
  <c r="AN8" i="32"/>
  <c r="AM8" i="32"/>
  <c r="AL8" i="32"/>
  <c r="AK8" i="32"/>
  <c r="AJ8" i="32"/>
  <c r="AI8" i="32"/>
  <c r="AH8" i="32"/>
  <c r="AG8" i="32"/>
  <c r="AF8" i="32"/>
  <c r="AE8" i="32"/>
  <c r="AD8" i="32"/>
  <c r="AC8" i="32"/>
  <c r="AB8" i="32"/>
  <c r="AA8" i="32"/>
  <c r="Z8" i="32"/>
  <c r="Y8" i="32"/>
  <c r="X8" i="32"/>
  <c r="W8" i="32"/>
  <c r="V8" i="32"/>
  <c r="U8" i="32"/>
  <c r="T8" i="32"/>
  <c r="S8" i="32"/>
  <c r="R8" i="32"/>
  <c r="Q8" i="32"/>
  <c r="P8" i="32"/>
  <c r="O8" i="32"/>
  <c r="CR10" i="29"/>
  <c r="CQ10" i="29"/>
  <c r="CP10" i="29"/>
  <c r="CO10" i="29"/>
  <c r="CN10" i="29"/>
  <c r="CM10" i="29"/>
  <c r="CL10" i="29"/>
  <c r="CK10" i="29"/>
  <c r="CJ10" i="29"/>
  <c r="CI10" i="29"/>
  <c r="CH10" i="29"/>
  <c r="CG10" i="29"/>
  <c r="CF10" i="29"/>
  <c r="CE10" i="29"/>
  <c r="CD10" i="29"/>
  <c r="CC10" i="29"/>
  <c r="CB10" i="29"/>
  <c r="CA10" i="29"/>
  <c r="BZ10" i="29"/>
  <c r="BY10" i="29"/>
  <c r="BX10" i="29"/>
  <c r="BW10" i="29"/>
  <c r="BV10" i="29"/>
  <c r="BU10" i="29"/>
  <c r="BT10" i="29"/>
  <c r="BS10" i="29"/>
  <c r="BR10" i="29"/>
  <c r="BQ10" i="29"/>
  <c r="BP10" i="29"/>
  <c r="BO10" i="29"/>
  <c r="BN10" i="29"/>
  <c r="BM10" i="29"/>
  <c r="BL10" i="29"/>
  <c r="BK10" i="29"/>
  <c r="BJ10" i="29"/>
  <c r="BI10" i="29"/>
  <c r="BH10" i="29"/>
  <c r="BG10" i="29"/>
  <c r="BF10" i="29"/>
  <c r="BE10" i="29"/>
  <c r="BD10" i="29"/>
  <c r="BC10" i="29"/>
  <c r="BB10" i="29"/>
  <c r="BA10" i="29"/>
  <c r="AZ10" i="29"/>
  <c r="AY10" i="29"/>
  <c r="AX10" i="29"/>
  <c r="AW10" i="29"/>
  <c r="AV10" i="29"/>
  <c r="AU10" i="29"/>
  <c r="AT10" i="29"/>
  <c r="AS10" i="29"/>
  <c r="AR10" i="29"/>
  <c r="AQ10" i="29"/>
  <c r="AP10" i="29"/>
  <c r="AO10" i="29"/>
  <c r="AN10" i="29"/>
  <c r="AM10" i="29"/>
  <c r="AL10" i="29"/>
  <c r="AK10" i="29"/>
  <c r="AJ10" i="29"/>
  <c r="AI10" i="29"/>
  <c r="AH10" i="29"/>
  <c r="AG10" i="29"/>
  <c r="AF10" i="29"/>
  <c r="AE10" i="29"/>
  <c r="AD10" i="29"/>
  <c r="AC10" i="29"/>
  <c r="AB10" i="29"/>
  <c r="AA10" i="29"/>
  <c r="Z10" i="29"/>
  <c r="Y10" i="29"/>
  <c r="X10" i="29"/>
  <c r="W10" i="29"/>
  <c r="V10" i="29"/>
  <c r="U10" i="29"/>
  <c r="T10" i="29"/>
  <c r="S10" i="29"/>
  <c r="R10" i="29"/>
  <c r="Q10" i="29"/>
  <c r="P10" i="29"/>
  <c r="O10" i="29"/>
  <c r="CR9" i="29"/>
  <c r="CQ9" i="29"/>
  <c r="CP9" i="29"/>
  <c r="CO9" i="29"/>
  <c r="CN9" i="29"/>
  <c r="CM9" i="29"/>
  <c r="CL9" i="29"/>
  <c r="CK9" i="29"/>
  <c r="CJ9" i="29"/>
  <c r="CI9" i="29"/>
  <c r="CH9" i="29"/>
  <c r="CG9" i="29"/>
  <c r="CF9" i="29"/>
  <c r="CE9" i="29"/>
  <c r="CD9" i="29"/>
  <c r="CC9" i="29"/>
  <c r="CB9" i="29"/>
  <c r="CA9" i="29"/>
  <c r="BZ9" i="29"/>
  <c r="BY9" i="29"/>
  <c r="BX9" i="29"/>
  <c r="BW9" i="29"/>
  <c r="BV9" i="29"/>
  <c r="BU9" i="29"/>
  <c r="BT9" i="29"/>
  <c r="BS9" i="29"/>
  <c r="BR9" i="29"/>
  <c r="BQ9" i="29"/>
  <c r="BP9" i="29"/>
  <c r="BO9" i="29"/>
  <c r="BN9" i="29"/>
  <c r="BM9" i="29"/>
  <c r="BL9" i="29"/>
  <c r="BK9" i="29"/>
  <c r="BJ9" i="29"/>
  <c r="BI9" i="29"/>
  <c r="BH9" i="29"/>
  <c r="BG9" i="29"/>
  <c r="BF9" i="29"/>
  <c r="BE9" i="29"/>
  <c r="BD9" i="29"/>
  <c r="BC9" i="29"/>
  <c r="BB9" i="29"/>
  <c r="BA9" i="29"/>
  <c r="AZ9" i="29"/>
  <c r="AY9" i="29"/>
  <c r="AX9" i="29"/>
  <c r="AW9" i="29"/>
  <c r="AV9" i="29"/>
  <c r="AU9" i="29"/>
  <c r="AT9" i="29"/>
  <c r="AS9" i="29"/>
  <c r="AR9" i="29"/>
  <c r="AQ9" i="29"/>
  <c r="AP9" i="29"/>
  <c r="AO9" i="29"/>
  <c r="AN9" i="29"/>
  <c r="AM9" i="29"/>
  <c r="AL9" i="29"/>
  <c r="AK9" i="29"/>
  <c r="AJ9" i="29"/>
  <c r="AI9" i="29"/>
  <c r="AH9" i="29"/>
  <c r="AG9" i="29"/>
  <c r="AF9" i="29"/>
  <c r="AE9" i="29"/>
  <c r="AD9" i="29"/>
  <c r="AC9" i="29"/>
  <c r="AB9" i="29"/>
  <c r="AA9" i="29"/>
  <c r="Z9" i="29"/>
  <c r="Y9" i="29"/>
  <c r="X9" i="29"/>
  <c r="W9" i="29"/>
  <c r="V9" i="29"/>
  <c r="U9" i="29"/>
  <c r="T9" i="29"/>
  <c r="S9" i="29"/>
  <c r="R9" i="29"/>
  <c r="Q9" i="29"/>
  <c r="P9" i="29"/>
  <c r="O9" i="29"/>
  <c r="CR8" i="29"/>
  <c r="CQ8" i="29"/>
  <c r="CP8" i="29"/>
  <c r="CO8" i="29"/>
  <c r="CN8" i="29"/>
  <c r="CM8" i="29"/>
  <c r="CL8" i="29"/>
  <c r="CK8" i="29"/>
  <c r="CJ8" i="29"/>
  <c r="CI8" i="29"/>
  <c r="CH8" i="29"/>
  <c r="CG8" i="29"/>
  <c r="CF8" i="29"/>
  <c r="CE8" i="29"/>
  <c r="CD8" i="29"/>
  <c r="CC8" i="29"/>
  <c r="CB8" i="29"/>
  <c r="CA8" i="29"/>
  <c r="BZ8" i="29"/>
  <c r="BY8" i="29"/>
  <c r="BX8" i="29"/>
  <c r="BW8" i="29"/>
  <c r="BV8" i="29"/>
  <c r="BU8" i="29"/>
  <c r="BT8" i="29"/>
  <c r="BS8" i="29"/>
  <c r="BR8" i="29"/>
  <c r="BQ8" i="29"/>
  <c r="BP8" i="29"/>
  <c r="BO8" i="29"/>
  <c r="BN8" i="29"/>
  <c r="BM8" i="29"/>
  <c r="BL8" i="29"/>
  <c r="BK8" i="29"/>
  <c r="BJ8" i="29"/>
  <c r="BI8" i="29"/>
  <c r="BH8" i="29"/>
  <c r="BG8" i="29"/>
  <c r="BF8" i="29"/>
  <c r="BE8" i="29"/>
  <c r="BD8" i="29"/>
  <c r="BC8" i="29"/>
  <c r="BB8" i="29"/>
  <c r="BA8" i="29"/>
  <c r="AZ8" i="29"/>
  <c r="AY8" i="29"/>
  <c r="AX8" i="29"/>
  <c r="AW8" i="29"/>
  <c r="AV8" i="29"/>
  <c r="AU8" i="29"/>
  <c r="AT8" i="29"/>
  <c r="AS8" i="29"/>
  <c r="AR8" i="29"/>
  <c r="AQ8" i="29"/>
  <c r="AP8" i="29"/>
  <c r="AO8" i="29"/>
  <c r="AN8" i="29"/>
  <c r="AM8" i="29"/>
  <c r="AL8" i="29"/>
  <c r="AK8" i="29"/>
  <c r="AJ8" i="29"/>
  <c r="AI8" i="29"/>
  <c r="AH8" i="29"/>
  <c r="AG8" i="29"/>
  <c r="AF8" i="29"/>
  <c r="AE8" i="29"/>
  <c r="AD8" i="29"/>
  <c r="AC8" i="29"/>
  <c r="AB8" i="29"/>
  <c r="AA8" i="29"/>
  <c r="Z8" i="29"/>
  <c r="Y8" i="29"/>
  <c r="X8" i="29"/>
  <c r="W8" i="29"/>
  <c r="V8" i="29"/>
  <c r="U8" i="29"/>
  <c r="T8" i="29"/>
  <c r="S8" i="29"/>
  <c r="R8" i="29"/>
  <c r="Q8" i="29"/>
  <c r="P8" i="29"/>
  <c r="O8" i="29"/>
  <c r="CR10" i="26"/>
  <c r="Q10" i="26"/>
  <c r="P10" i="26"/>
  <c r="O10" i="26"/>
  <c r="CR9" i="26"/>
  <c r="CQ9" i="26"/>
  <c r="CP9" i="26"/>
  <c r="CO9" i="26"/>
  <c r="CN9" i="26"/>
  <c r="CM9" i="26"/>
  <c r="CL9" i="26"/>
  <c r="CK9" i="26"/>
  <c r="CJ9" i="26"/>
  <c r="CI9" i="26"/>
  <c r="CH9" i="26"/>
  <c r="CG9" i="26"/>
  <c r="CF9" i="26"/>
  <c r="CE9" i="26"/>
  <c r="CD9" i="26"/>
  <c r="CC9" i="26"/>
  <c r="CB9" i="26"/>
  <c r="CA9" i="26"/>
  <c r="BZ9" i="26"/>
  <c r="BY9" i="26"/>
  <c r="BX9" i="26"/>
  <c r="BW9" i="26"/>
  <c r="BV9" i="26"/>
  <c r="BU9" i="26"/>
  <c r="BT9" i="26"/>
  <c r="BS9" i="26"/>
  <c r="BR9" i="26"/>
  <c r="BQ9" i="26"/>
  <c r="BP9" i="26"/>
  <c r="BO9" i="26"/>
  <c r="BN9" i="26"/>
  <c r="BM9" i="26"/>
  <c r="BL9" i="26"/>
  <c r="BK9" i="26"/>
  <c r="BJ9" i="26"/>
  <c r="BI9" i="26"/>
  <c r="BH9" i="26"/>
  <c r="BG9" i="26"/>
  <c r="BF9" i="26"/>
  <c r="BE9" i="26"/>
  <c r="BD9" i="26"/>
  <c r="BC9" i="26"/>
  <c r="BB9" i="26"/>
  <c r="BA9" i="26"/>
  <c r="AZ9" i="26"/>
  <c r="AY9" i="26"/>
  <c r="AX9" i="26"/>
  <c r="AW9" i="26"/>
  <c r="AV9" i="26"/>
  <c r="AU9" i="26"/>
  <c r="AT9" i="26"/>
  <c r="AS9" i="26"/>
  <c r="AR9" i="26"/>
  <c r="AQ9" i="26"/>
  <c r="AP9" i="26"/>
  <c r="AO9" i="26"/>
  <c r="AN9" i="26"/>
  <c r="AM9" i="26"/>
  <c r="AL9" i="26"/>
  <c r="AK9" i="26"/>
  <c r="AJ9" i="26"/>
  <c r="AI9" i="26"/>
  <c r="AH9" i="26"/>
  <c r="AG9" i="26"/>
  <c r="AF9" i="26"/>
  <c r="AE9" i="26"/>
  <c r="AD9" i="26"/>
  <c r="AC9" i="26"/>
  <c r="AB9" i="26"/>
  <c r="AA9" i="26"/>
  <c r="Z9" i="26"/>
  <c r="Y9" i="26"/>
  <c r="X9" i="26"/>
  <c r="W9" i="26"/>
  <c r="V9" i="26"/>
  <c r="U9" i="26"/>
  <c r="T9" i="26"/>
  <c r="S9" i="26"/>
  <c r="R9" i="26"/>
  <c r="Q9" i="26"/>
  <c r="P9" i="26"/>
  <c r="O9" i="26"/>
  <c r="CR8" i="26"/>
  <c r="CQ8" i="26"/>
  <c r="CP8" i="26"/>
  <c r="CO8" i="26"/>
  <c r="CN8" i="26"/>
  <c r="CM8" i="26"/>
  <c r="CL8" i="26"/>
  <c r="CK8" i="26"/>
  <c r="CJ8" i="26"/>
  <c r="CI8" i="26"/>
  <c r="CH8" i="26"/>
  <c r="CG8" i="26"/>
  <c r="CF8" i="26"/>
  <c r="CE8" i="26"/>
  <c r="CD8" i="26"/>
  <c r="CC8" i="26"/>
  <c r="CB8" i="26"/>
  <c r="CA8" i="26"/>
  <c r="BZ8" i="26"/>
  <c r="BY8" i="26"/>
  <c r="BX8" i="26"/>
  <c r="BW8" i="26"/>
  <c r="BV8" i="26"/>
  <c r="BU8" i="26"/>
  <c r="BT8" i="26"/>
  <c r="BS8" i="26"/>
  <c r="BR8" i="26"/>
  <c r="BQ8" i="26"/>
  <c r="BP8" i="26"/>
  <c r="BO8" i="26"/>
  <c r="BN8" i="26"/>
  <c r="BM8" i="26"/>
  <c r="BL8" i="26"/>
  <c r="BK8" i="26"/>
  <c r="BJ8" i="26"/>
  <c r="BI8" i="26"/>
  <c r="BH8" i="26"/>
  <c r="BG8" i="26"/>
  <c r="BF8" i="26"/>
  <c r="BE8" i="26"/>
  <c r="BD8" i="26"/>
  <c r="BC8" i="26"/>
  <c r="BB8" i="26"/>
  <c r="BA8" i="26"/>
  <c r="AZ8" i="26"/>
  <c r="AY8" i="26"/>
  <c r="AX8" i="26"/>
  <c r="AW8" i="26"/>
  <c r="AV8" i="26"/>
  <c r="AU8" i="26"/>
  <c r="AT8" i="26"/>
  <c r="AS8" i="26"/>
  <c r="AR8" i="26"/>
  <c r="AQ8" i="26"/>
  <c r="AP8" i="26"/>
  <c r="AO8" i="26"/>
  <c r="AN8" i="26"/>
  <c r="AM8" i="26"/>
  <c r="AL8" i="26"/>
  <c r="AK8" i="26"/>
  <c r="AJ8" i="26"/>
  <c r="AI8" i="26"/>
  <c r="AH8" i="26"/>
  <c r="AG8" i="26"/>
  <c r="AF8" i="26"/>
  <c r="AE8" i="26"/>
  <c r="AD8" i="26"/>
  <c r="AC8" i="26"/>
  <c r="AB8" i="26"/>
  <c r="AA8" i="26"/>
  <c r="Z8" i="26"/>
  <c r="Y8" i="26"/>
  <c r="X8" i="26"/>
  <c r="W8" i="26"/>
  <c r="V8" i="26"/>
  <c r="U8" i="26"/>
  <c r="T8" i="26"/>
  <c r="S8" i="26"/>
  <c r="R8" i="26"/>
  <c r="Q8" i="26"/>
  <c r="P8" i="26"/>
  <c r="O8" i="26"/>
  <c r="B27" i="4"/>
  <c r="AU54" i="30"/>
  <c r="AP54" i="30"/>
  <c r="AP26" i="30"/>
  <c r="AU26" i="30"/>
  <c r="BD74" i="30"/>
  <c r="BC74" i="30"/>
  <c r="BB74" i="30"/>
  <c r="BA74" i="30"/>
  <c r="AZ74" i="30"/>
  <c r="AY74" i="30"/>
  <c r="AX74" i="30"/>
  <c r="AW74" i="30"/>
  <c r="AV74" i="30"/>
  <c r="AU74" i="30"/>
  <c r="AU38" i="26"/>
  <c r="AT74" i="30"/>
  <c r="AS74" i="30"/>
  <c r="AR74" i="30"/>
  <c r="AQ74" i="30"/>
  <c r="AP74" i="30"/>
  <c r="AP38" i="26"/>
  <c r="AO74" i="30"/>
  <c r="AN74" i="30"/>
  <c r="AM74" i="30"/>
  <c r="AL74" i="30"/>
  <c r="AK74" i="30"/>
  <c r="AJ74" i="30"/>
  <c r="AI74" i="30"/>
  <c r="AH74" i="30"/>
  <c r="AG74" i="30"/>
  <c r="AF74" i="30"/>
  <c r="AE74" i="30"/>
  <c r="AD74" i="30"/>
  <c r="AC74" i="30"/>
  <c r="AB74" i="30"/>
  <c r="AA74" i="30"/>
  <c r="Z74" i="30"/>
  <c r="Y74" i="30"/>
  <c r="X74" i="30"/>
  <c r="W74" i="30"/>
  <c r="V74" i="30"/>
  <c r="U74" i="30"/>
  <c r="T74" i="30"/>
  <c r="S74" i="30"/>
  <c r="R74" i="30"/>
  <c r="R38" i="26"/>
  <c r="O86" i="30"/>
  <c r="CQ10" i="30"/>
  <c r="CP10" i="30"/>
  <c r="CO10" i="30"/>
  <c r="CN10" i="30"/>
  <c r="CM10" i="30"/>
  <c r="CL10" i="30"/>
  <c r="CK10" i="30"/>
  <c r="CJ10" i="30"/>
  <c r="CI10" i="30"/>
  <c r="CH10" i="30"/>
  <c r="CG10" i="30"/>
  <c r="CF10" i="30"/>
  <c r="CE10" i="30"/>
  <c r="CD10" i="30"/>
  <c r="CC10" i="30"/>
  <c r="CB10" i="30"/>
  <c r="CA10" i="30"/>
  <c r="BZ10" i="30"/>
  <c r="BY10" i="30"/>
  <c r="BX10" i="30"/>
  <c r="BW10" i="30"/>
  <c r="BV10" i="30"/>
  <c r="BU10" i="30"/>
  <c r="BT10" i="30"/>
  <c r="BS10" i="30"/>
  <c r="BR10" i="30"/>
  <c r="BQ10" i="30"/>
  <c r="BP10" i="30"/>
  <c r="BO10" i="30"/>
  <c r="BN10" i="30"/>
  <c r="BM10" i="30"/>
  <c r="BL10" i="30"/>
  <c r="BK10" i="30"/>
  <c r="BJ10" i="30"/>
  <c r="BI10" i="30"/>
  <c r="BH10" i="30"/>
  <c r="BG10" i="30"/>
  <c r="BF10" i="30"/>
  <c r="BE10" i="30"/>
  <c r="BD10" i="30"/>
  <c r="BC10" i="30"/>
  <c r="BB10" i="30"/>
  <c r="BA10" i="30"/>
  <c r="AZ10" i="30"/>
  <c r="AY10" i="30"/>
  <c r="AX10" i="30"/>
  <c r="AW10" i="30"/>
  <c r="AV10" i="30"/>
  <c r="AU10" i="30"/>
  <c r="AT10" i="30"/>
  <c r="AS10" i="30"/>
  <c r="AR10" i="30"/>
  <c r="AQ10" i="30"/>
  <c r="AP10" i="30"/>
  <c r="AO10" i="30"/>
  <c r="AN10" i="30"/>
  <c r="AM10" i="30"/>
  <c r="AL10" i="30"/>
  <c r="AK10" i="30"/>
  <c r="AJ10" i="30"/>
  <c r="AI10" i="30"/>
  <c r="AH10" i="30"/>
  <c r="AG10" i="30"/>
  <c r="AF10" i="30"/>
  <c r="AE10" i="30"/>
  <c r="AD10" i="30"/>
  <c r="AC10" i="30"/>
  <c r="AB10" i="30"/>
  <c r="AA10" i="30"/>
  <c r="Z10" i="30"/>
  <c r="Y10" i="30"/>
  <c r="X10" i="30"/>
  <c r="W10" i="30"/>
  <c r="V10" i="30"/>
  <c r="U10" i="30"/>
  <c r="T10" i="30"/>
  <c r="S10" i="30"/>
  <c r="R10" i="30"/>
  <c r="Q10" i="30"/>
  <c r="P10" i="30"/>
  <c r="O10" i="30"/>
  <c r="CR9" i="30"/>
  <c r="CQ9" i="30"/>
  <c r="CP9" i="30"/>
  <c r="CO9" i="30"/>
  <c r="CN9" i="30"/>
  <c r="CM9" i="30"/>
  <c r="CL9" i="30"/>
  <c r="CK9" i="30"/>
  <c r="CJ9" i="30"/>
  <c r="CI9" i="30"/>
  <c r="CH9" i="30"/>
  <c r="CG9" i="30"/>
  <c r="CF9" i="30"/>
  <c r="CE9" i="30"/>
  <c r="CD9" i="30"/>
  <c r="CC9" i="30"/>
  <c r="CB9" i="30"/>
  <c r="CA9" i="30"/>
  <c r="BZ9" i="30"/>
  <c r="BY9" i="30"/>
  <c r="BX9" i="30"/>
  <c r="BW9" i="30"/>
  <c r="BV9" i="30"/>
  <c r="BU9" i="30"/>
  <c r="BT9" i="30"/>
  <c r="BS9" i="30"/>
  <c r="BR9" i="30"/>
  <c r="BQ9" i="30"/>
  <c r="BP9" i="30"/>
  <c r="BO9" i="30"/>
  <c r="BN9" i="30"/>
  <c r="BM9" i="30"/>
  <c r="BL9" i="30"/>
  <c r="BK9" i="30"/>
  <c r="BJ9" i="30"/>
  <c r="BI9" i="30"/>
  <c r="BH9" i="30"/>
  <c r="BG9" i="30"/>
  <c r="BF9" i="30"/>
  <c r="BE9" i="30"/>
  <c r="BD9" i="30"/>
  <c r="BC9" i="30"/>
  <c r="BB9" i="30"/>
  <c r="BA9" i="30"/>
  <c r="AZ9" i="30"/>
  <c r="AY9" i="30"/>
  <c r="AX9" i="30"/>
  <c r="AW9" i="30"/>
  <c r="AV9" i="30"/>
  <c r="AU9" i="30"/>
  <c r="AT9" i="30"/>
  <c r="AS9" i="30"/>
  <c r="AR9" i="30"/>
  <c r="AQ9" i="30"/>
  <c r="AP9" i="30"/>
  <c r="AO9" i="30"/>
  <c r="AN9" i="30"/>
  <c r="AM9" i="30"/>
  <c r="AL9" i="30"/>
  <c r="AK9" i="30"/>
  <c r="AJ9" i="30"/>
  <c r="AI9" i="30"/>
  <c r="AH9" i="30"/>
  <c r="AG9" i="30"/>
  <c r="AF9" i="30"/>
  <c r="AE9" i="30"/>
  <c r="AD9" i="30"/>
  <c r="AC9" i="30"/>
  <c r="AB9" i="30"/>
  <c r="AA9" i="30"/>
  <c r="Z9" i="30"/>
  <c r="Y9" i="30"/>
  <c r="X9" i="30"/>
  <c r="W9" i="30"/>
  <c r="V9" i="30"/>
  <c r="U9" i="30"/>
  <c r="T9" i="30"/>
  <c r="S9" i="30"/>
  <c r="R9" i="30"/>
  <c r="Q9" i="30"/>
  <c r="P9" i="30"/>
  <c r="O9" i="30"/>
  <c r="Q8" i="30"/>
  <c r="P8" i="30"/>
  <c r="O8" i="30"/>
  <c r="B61" i="4"/>
  <c r="B46" i="4"/>
  <c r="B45" i="4"/>
  <c r="T38" i="26"/>
  <c r="X38" i="26"/>
  <c r="AB38" i="26"/>
  <c r="AF38" i="26"/>
  <c r="AJ38" i="26"/>
  <c r="AN38" i="26"/>
  <c r="AR38" i="26"/>
  <c r="AV38" i="26"/>
  <c r="AZ38" i="26"/>
  <c r="BD38" i="26"/>
  <c r="U38" i="26"/>
  <c r="Y38" i="26"/>
  <c r="AC38" i="26"/>
  <c r="AG38" i="26"/>
  <c r="AK38" i="26"/>
  <c r="AO38" i="26"/>
  <c r="AS38" i="26"/>
  <c r="AW38" i="26"/>
  <c r="BA38" i="26"/>
  <c r="V38" i="26"/>
  <c r="Z38" i="26"/>
  <c r="AD38" i="26"/>
  <c r="AH38" i="26"/>
  <c r="AL38" i="26"/>
  <c r="AT38" i="26"/>
  <c r="AX38" i="26"/>
  <c r="BB38" i="26"/>
  <c r="CO85" i="30"/>
  <c r="CK85" i="30"/>
  <c r="CG85" i="30"/>
  <c r="CC85" i="30"/>
  <c r="BY85" i="30"/>
  <c r="BU85" i="30"/>
  <c r="BQ85" i="30"/>
  <c r="BM85" i="30"/>
  <c r="BI85" i="30"/>
  <c r="BE85" i="30"/>
  <c r="BA85" i="30"/>
  <c r="AW85" i="30"/>
  <c r="AS85" i="30"/>
  <c r="AO85" i="30"/>
  <c r="AK85" i="30"/>
  <c r="AG85" i="30"/>
  <c r="AC85" i="30"/>
  <c r="Y85" i="30"/>
  <c r="U85" i="30"/>
  <c r="CR85" i="30"/>
  <c r="CN85" i="30"/>
  <c r="CJ85" i="30"/>
  <c r="CF85" i="30"/>
  <c r="CB85" i="30"/>
  <c r="BX85" i="30"/>
  <c r="BT85" i="30"/>
  <c r="BP85" i="30"/>
  <c r="BL85" i="30"/>
  <c r="BH85" i="30"/>
  <c r="BD85" i="30"/>
  <c r="AZ85" i="30"/>
  <c r="AV85" i="30"/>
  <c r="AR85" i="30"/>
  <c r="AN85" i="30"/>
  <c r="AJ85" i="30"/>
  <c r="AF85" i="30"/>
  <c r="AB85" i="30"/>
  <c r="X85" i="30"/>
  <c r="T85" i="30"/>
  <c r="CQ85" i="30"/>
  <c r="CM85" i="30"/>
  <c r="CI85" i="30"/>
  <c r="CE85" i="30"/>
  <c r="CA85" i="30"/>
  <c r="BW85" i="30"/>
  <c r="BS85" i="30"/>
  <c r="BO85" i="30"/>
  <c r="BK85" i="30"/>
  <c r="BG85" i="30"/>
  <c r="BC85" i="30"/>
  <c r="AY85" i="30"/>
  <c r="AU85" i="30"/>
  <c r="AQ85" i="30"/>
  <c r="AM85" i="30"/>
  <c r="AI85" i="30"/>
  <c r="AE85" i="30"/>
  <c r="AA85" i="30"/>
  <c r="W85" i="30"/>
  <c r="S85" i="30"/>
  <c r="CP85" i="30"/>
  <c r="CL85" i="30"/>
  <c r="CH85" i="30"/>
  <c r="CD85" i="30"/>
  <c r="BZ85" i="30"/>
  <c r="BV85" i="30"/>
  <c r="BR85" i="30"/>
  <c r="BN85" i="30"/>
  <c r="BJ85" i="30"/>
  <c r="BF85" i="30"/>
  <c r="BB85" i="30"/>
  <c r="AX85" i="30"/>
  <c r="AT85" i="30"/>
  <c r="AP85" i="30"/>
  <c r="AL85" i="30"/>
  <c r="AH85" i="30"/>
  <c r="AD85" i="30"/>
  <c r="Z85" i="30"/>
  <c r="V85" i="30"/>
  <c r="R85" i="30"/>
  <c r="S38" i="26"/>
  <c r="W38" i="26"/>
  <c r="AA38" i="26"/>
  <c r="AE38" i="26"/>
  <c r="AI38" i="26"/>
  <c r="AM38" i="26"/>
  <c r="AQ38" i="26"/>
  <c r="AY38" i="26"/>
  <c r="BC38" i="26"/>
  <c r="P85" i="30"/>
  <c r="Q85" i="30"/>
  <c r="B80" i="4"/>
  <c r="B99" i="4"/>
  <c r="B164" i="4"/>
  <c r="B183" i="4"/>
  <c r="A168" i="4"/>
  <c r="A169" i="4"/>
  <c r="A170" i="4"/>
  <c r="A171" i="4"/>
  <c r="A172" i="4"/>
  <c r="A173" i="4"/>
  <c r="A174" i="4"/>
  <c r="A175" i="4"/>
  <c r="A176" i="4"/>
  <c r="A177" i="4"/>
  <c r="A178" i="4"/>
  <c r="A179" i="4"/>
  <c r="A180" i="4"/>
  <c r="A181" i="4"/>
  <c r="A182" i="4"/>
  <c r="A183" i="4"/>
  <c r="A149" i="4"/>
  <c r="A150" i="4"/>
  <c r="A151" i="4"/>
  <c r="A152" i="4"/>
  <c r="A153" i="4"/>
  <c r="A154" i="4"/>
  <c r="A155" i="4"/>
  <c r="A156" i="4"/>
  <c r="A157" i="4"/>
  <c r="A158" i="4"/>
  <c r="A159" i="4"/>
  <c r="A160" i="4"/>
  <c r="A161" i="4"/>
  <c r="A162" i="4"/>
  <c r="A163" i="4"/>
  <c r="A164" i="4"/>
  <c r="D124" i="31"/>
  <c r="O136" i="30"/>
  <c r="O75" i="30"/>
  <c r="O69" i="27"/>
  <c r="L249" i="4"/>
  <c r="L244" i="4"/>
  <c r="A113" i="4"/>
  <c r="A114" i="4"/>
  <c r="A115" i="4"/>
  <c r="A116" i="4"/>
  <c r="A117" i="4"/>
  <c r="A118" i="4"/>
  <c r="A119" i="4"/>
  <c r="A120" i="4"/>
  <c r="A121" i="4"/>
  <c r="A84" i="4"/>
  <c r="A85" i="4"/>
  <c r="A86" i="4"/>
  <c r="A87" i="4"/>
  <c r="A88" i="4"/>
  <c r="A89" i="4"/>
  <c r="A90" i="4"/>
  <c r="A91" i="4"/>
  <c r="A92" i="4"/>
  <c r="A93" i="4"/>
  <c r="A94" i="4"/>
  <c r="A95" i="4"/>
  <c r="A96" i="4"/>
  <c r="A97" i="4"/>
  <c r="A98" i="4"/>
  <c r="A99" i="4"/>
  <c r="A65" i="4"/>
  <c r="A66" i="4"/>
  <c r="A67" i="4"/>
  <c r="A68" i="4"/>
  <c r="A69" i="4"/>
  <c r="A70" i="4"/>
  <c r="A71" i="4"/>
  <c r="A72" i="4"/>
  <c r="A73" i="4"/>
  <c r="A74" i="4"/>
  <c r="A75" i="4"/>
  <c r="A76" i="4"/>
  <c r="A77" i="4"/>
  <c r="A78" i="4"/>
  <c r="A79" i="4"/>
  <c r="A80" i="4"/>
  <c r="A46" i="4"/>
  <c r="A47" i="4"/>
  <c r="A48" i="4"/>
  <c r="A49" i="4"/>
  <c r="A50" i="4"/>
  <c r="A51" i="4"/>
  <c r="A52" i="4"/>
  <c r="A53" i="4"/>
  <c r="A54" i="4"/>
  <c r="A55" i="4"/>
  <c r="A56" i="4"/>
  <c r="A57" i="4"/>
  <c r="A58" i="4"/>
  <c r="A59" i="4"/>
  <c r="A60" i="4"/>
  <c r="A61" i="4"/>
  <c r="A27" i="4"/>
  <c r="A28" i="4"/>
  <c r="A29" i="4"/>
  <c r="A30" i="4"/>
  <c r="A31" i="4"/>
  <c r="A32" i="4"/>
  <c r="A33" i="4"/>
  <c r="A34" i="4"/>
  <c r="A35" i="4"/>
  <c r="A36" i="4"/>
  <c r="A37" i="4"/>
  <c r="A38" i="4"/>
  <c r="A39" i="4"/>
  <c r="A40" i="4"/>
  <c r="A41" i="4"/>
  <c r="A42" i="4"/>
  <c r="B64" i="4"/>
  <c r="B65" i="4"/>
  <c r="B83" i="4"/>
  <c r="B28" i="4"/>
  <c r="B47" i="4"/>
  <c r="B112" i="4"/>
  <c r="B148" i="4"/>
  <c r="B29" i="4"/>
  <c r="B48" i="4"/>
  <c r="B84" i="4"/>
  <c r="B66" i="4"/>
  <c r="B167" i="4"/>
  <c r="B67" i="4"/>
  <c r="B113" i="4"/>
  <c r="B149" i="4"/>
  <c r="B168" i="4"/>
  <c r="B85" i="4"/>
  <c r="B86" i="4"/>
  <c r="B30" i="4"/>
  <c r="B49" i="4"/>
  <c r="B115" i="4"/>
  <c r="B151" i="4"/>
  <c r="B170" i="4"/>
  <c r="B114" i="4"/>
  <c r="B150" i="4"/>
  <c r="B169" i="4"/>
  <c r="B31" i="4"/>
  <c r="B68" i="4"/>
  <c r="B50" i="4"/>
  <c r="B87" i="4"/>
  <c r="B32" i="4"/>
  <c r="B69" i="4"/>
  <c r="B51" i="4"/>
  <c r="B116" i="4"/>
  <c r="B152" i="4"/>
  <c r="B171" i="4"/>
  <c r="B88" i="4"/>
  <c r="B33" i="4"/>
  <c r="B70" i="4"/>
  <c r="B52" i="4"/>
  <c r="B117" i="4"/>
  <c r="B153" i="4"/>
  <c r="B172" i="4"/>
  <c r="B89" i="4"/>
  <c r="B34" i="4"/>
  <c r="B71" i="4"/>
  <c r="B53" i="4"/>
  <c r="B118" i="4"/>
  <c r="B154" i="4"/>
  <c r="B173" i="4"/>
  <c r="B90" i="4"/>
  <c r="B35" i="4"/>
  <c r="B72" i="4"/>
  <c r="B54" i="4"/>
  <c r="B119" i="4"/>
  <c r="B155" i="4"/>
  <c r="B174" i="4"/>
  <c r="B91" i="4"/>
  <c r="B36" i="4"/>
  <c r="B73" i="4"/>
  <c r="B55" i="4"/>
  <c r="B120" i="4"/>
  <c r="B156" i="4"/>
  <c r="B175" i="4"/>
  <c r="B92" i="4"/>
  <c r="B37" i="4"/>
  <c r="B74" i="4"/>
  <c r="P7" i="30"/>
  <c r="B56" i="4"/>
  <c r="B157" i="4"/>
  <c r="B176" i="4"/>
  <c r="B93" i="4"/>
  <c r="B38" i="4"/>
  <c r="B75" i="4"/>
  <c r="B57" i="4"/>
  <c r="B158" i="4"/>
  <c r="B177" i="4"/>
  <c r="B94" i="4"/>
  <c r="B39" i="4"/>
  <c r="B76" i="4"/>
  <c r="B58" i="4"/>
  <c r="B159" i="4"/>
  <c r="B178" i="4"/>
  <c r="B95" i="4"/>
  <c r="B40" i="4"/>
  <c r="B77" i="4"/>
  <c r="B59" i="4"/>
  <c r="B160" i="4"/>
  <c r="B179" i="4"/>
  <c r="B96" i="4"/>
  <c r="B41" i="4"/>
  <c r="B78" i="4"/>
  <c r="B60" i="4"/>
  <c r="B161" i="4"/>
  <c r="B180" i="4"/>
  <c r="B97" i="4"/>
  <c r="B79" i="4"/>
  <c r="O37" i="29"/>
  <c r="O33" i="29"/>
  <c r="O32" i="29"/>
  <c r="O31" i="29"/>
  <c r="O27" i="29"/>
  <c r="O22" i="29"/>
  <c r="O17" i="29"/>
  <c r="O70" i="29"/>
  <c r="O66" i="29"/>
  <c r="O65" i="29"/>
  <c r="O64" i="29"/>
  <c r="O63" i="29"/>
  <c r="O60" i="29"/>
  <c r="O59" i="29"/>
  <c r="O58" i="29"/>
  <c r="O51" i="29"/>
  <c r="O50" i="29"/>
  <c r="O49" i="29"/>
  <c r="O48" i="29"/>
  <c r="O47" i="29"/>
  <c r="O46" i="29"/>
  <c r="CP33" i="29"/>
  <c r="CL33" i="29"/>
  <c r="CH33" i="29"/>
  <c r="CD33" i="29"/>
  <c r="BZ33" i="29"/>
  <c r="BV33" i="29"/>
  <c r="BR33" i="29"/>
  <c r="BN33" i="29"/>
  <c r="BJ33" i="29"/>
  <c r="BF33" i="29"/>
  <c r="BB33" i="29"/>
  <c r="AX33" i="29"/>
  <c r="AT33" i="29"/>
  <c r="AP33" i="29"/>
  <c r="AL33" i="29"/>
  <c r="AH33" i="29"/>
  <c r="AD33" i="29"/>
  <c r="Z33" i="29"/>
  <c r="V33" i="29"/>
  <c r="R33" i="29"/>
  <c r="CO33" i="29"/>
  <c r="CK33" i="29"/>
  <c r="CG33" i="29"/>
  <c r="CC33" i="29"/>
  <c r="BY33" i="29"/>
  <c r="BU33" i="29"/>
  <c r="BQ33" i="29"/>
  <c r="BM33" i="29"/>
  <c r="BI33" i="29"/>
  <c r="BE33" i="29"/>
  <c r="BA33" i="29"/>
  <c r="AW33" i="29"/>
  <c r="AS33" i="29"/>
  <c r="AO33" i="29"/>
  <c r="AK33" i="29"/>
  <c r="AG33" i="29"/>
  <c r="AC33" i="29"/>
  <c r="Y33" i="29"/>
  <c r="U33" i="29"/>
  <c r="CR33" i="29"/>
  <c r="CN33" i="29"/>
  <c r="CJ33" i="29"/>
  <c r="CF33" i="29"/>
  <c r="CB33" i="29"/>
  <c r="BX33" i="29"/>
  <c r="BT33" i="29"/>
  <c r="BP33" i="29"/>
  <c r="BL33" i="29"/>
  <c r="BH33" i="29"/>
  <c r="BD33" i="29"/>
  <c r="AZ33" i="29"/>
  <c r="AV33" i="29"/>
  <c r="AR33" i="29"/>
  <c r="AN33" i="29"/>
  <c r="AJ33" i="29"/>
  <c r="AF33" i="29"/>
  <c r="AB33" i="29"/>
  <c r="X33" i="29"/>
  <c r="T33" i="29"/>
  <c r="CQ33" i="29"/>
  <c r="CM33" i="29"/>
  <c r="CI33" i="29"/>
  <c r="CE33" i="29"/>
  <c r="CA33" i="29"/>
  <c r="BW33" i="29"/>
  <c r="BS33" i="29"/>
  <c r="BO33" i="29"/>
  <c r="BK33" i="29"/>
  <c r="BG33" i="29"/>
  <c r="BC33" i="29"/>
  <c r="AY33" i="29"/>
  <c r="AU33" i="29"/>
  <c r="AQ33" i="29"/>
  <c r="AM33" i="29"/>
  <c r="AI33" i="29"/>
  <c r="AE33" i="29"/>
  <c r="AA33" i="29"/>
  <c r="W33" i="29"/>
  <c r="S33" i="29"/>
  <c r="Q33" i="29"/>
  <c r="P33" i="29"/>
  <c r="B162" i="4"/>
  <c r="B181" i="4"/>
  <c r="O62" i="29"/>
  <c r="O57" i="29"/>
  <c r="B98" i="4"/>
  <c r="B163" i="4"/>
  <c r="B182" i="4"/>
  <c r="G5" i="4"/>
  <c r="G5" i="29"/>
  <c r="G5" i="26"/>
  <c r="G5" i="27"/>
  <c r="J5" i="31"/>
  <c r="W3" i="31"/>
  <c r="G5" i="32"/>
  <c r="G5" i="30"/>
  <c r="G5" i="28"/>
  <c r="G85" i="29"/>
  <c r="B91" i="29"/>
  <c r="H52" i="32"/>
  <c r="C20" i="32"/>
  <c r="C19" i="32"/>
  <c r="C18" i="32"/>
  <c r="H150" i="30"/>
  <c r="H131" i="30"/>
  <c r="G131" i="30"/>
  <c r="H122" i="30"/>
  <c r="H83" i="30"/>
  <c r="H82" i="30"/>
  <c r="H81" i="30"/>
  <c r="H78" i="27"/>
  <c r="H81" i="27"/>
  <c r="H49" i="27"/>
  <c r="H55" i="27"/>
  <c r="H44" i="27"/>
  <c r="H28" i="27"/>
  <c r="L9" i="31"/>
  <c r="CR154" i="30"/>
  <c r="CN154" i="30"/>
  <c r="CJ154" i="30"/>
  <c r="CF154" i="30"/>
  <c r="CB154" i="30"/>
  <c r="BX154" i="30"/>
  <c r="BT154" i="30"/>
  <c r="BP154" i="30"/>
  <c r="BL154" i="30"/>
  <c r="BH154" i="30"/>
  <c r="BD154" i="30"/>
  <c r="AZ154" i="30"/>
  <c r="AV154" i="30"/>
  <c r="AR154" i="30"/>
  <c r="AN154" i="30"/>
  <c r="AJ154" i="30"/>
  <c r="AF154" i="30"/>
  <c r="AB154" i="30"/>
  <c r="X154" i="30"/>
  <c r="T154" i="30"/>
  <c r="CQ154" i="30"/>
  <c r="CM154" i="30"/>
  <c r="CI154" i="30"/>
  <c r="CE154" i="30"/>
  <c r="CA154" i="30"/>
  <c r="BW154" i="30"/>
  <c r="BS154" i="30"/>
  <c r="BO154" i="30"/>
  <c r="BK154" i="30"/>
  <c r="BG154" i="30"/>
  <c r="BC154" i="30"/>
  <c r="AY154" i="30"/>
  <c r="AU154" i="30"/>
  <c r="AQ154" i="30"/>
  <c r="AM154" i="30"/>
  <c r="AI154" i="30"/>
  <c r="AE154" i="30"/>
  <c r="AA154" i="30"/>
  <c r="W154" i="30"/>
  <c r="S154" i="30"/>
  <c r="CP154" i="30"/>
  <c r="CL154" i="30"/>
  <c r="CH154" i="30"/>
  <c r="CD154" i="30"/>
  <c r="BZ154" i="30"/>
  <c r="BV154" i="30"/>
  <c r="BR154" i="30"/>
  <c r="BN154" i="30"/>
  <c r="BJ154" i="30"/>
  <c r="BF154" i="30"/>
  <c r="BB154" i="30"/>
  <c r="AX154" i="30"/>
  <c r="AT154" i="30"/>
  <c r="AP154" i="30"/>
  <c r="AL154" i="30"/>
  <c r="AH154" i="30"/>
  <c r="AD154" i="30"/>
  <c r="Z154" i="30"/>
  <c r="V154" i="30"/>
  <c r="R154" i="30"/>
  <c r="CO154" i="30"/>
  <c r="CK154" i="30"/>
  <c r="CG154" i="30"/>
  <c r="CC154" i="30"/>
  <c r="BY154" i="30"/>
  <c r="BU154" i="30"/>
  <c r="BQ154" i="30"/>
  <c r="BM154" i="30"/>
  <c r="BI154" i="30"/>
  <c r="BE154" i="30"/>
  <c r="BA154" i="30"/>
  <c r="AW154" i="30"/>
  <c r="AS154" i="30"/>
  <c r="AO154" i="30"/>
  <c r="AK154" i="30"/>
  <c r="AG154" i="30"/>
  <c r="AC154" i="30"/>
  <c r="Y154" i="30"/>
  <c r="U154" i="30"/>
  <c r="CP23" i="27"/>
  <c r="CL23" i="27"/>
  <c r="CH23" i="27"/>
  <c r="CD23" i="27"/>
  <c r="BZ23" i="27"/>
  <c r="BV23" i="27"/>
  <c r="BR23" i="27"/>
  <c r="BN23" i="27"/>
  <c r="BJ23" i="27"/>
  <c r="BF23" i="27"/>
  <c r="BB23" i="27"/>
  <c r="AX23" i="27"/>
  <c r="AT23" i="27"/>
  <c r="AP23" i="27"/>
  <c r="AL23" i="27"/>
  <c r="AH23" i="27"/>
  <c r="AD23" i="27"/>
  <c r="Z23" i="27"/>
  <c r="V23" i="27"/>
  <c r="R23" i="27"/>
  <c r="CO23" i="27"/>
  <c r="CK23" i="27"/>
  <c r="CG23" i="27"/>
  <c r="CC23" i="27"/>
  <c r="BY23" i="27"/>
  <c r="BU23" i="27"/>
  <c r="BQ23" i="27"/>
  <c r="BM23" i="27"/>
  <c r="BI23" i="27"/>
  <c r="BE23" i="27"/>
  <c r="BA23" i="27"/>
  <c r="AW23" i="27"/>
  <c r="AS23" i="27"/>
  <c r="AO23" i="27"/>
  <c r="AK23" i="27"/>
  <c r="AG23" i="27"/>
  <c r="AC23" i="27"/>
  <c r="Y23" i="27"/>
  <c r="U23" i="27"/>
  <c r="CR23" i="27"/>
  <c r="CN23" i="27"/>
  <c r="CJ23" i="27"/>
  <c r="CF23" i="27"/>
  <c r="CB23" i="27"/>
  <c r="BX23" i="27"/>
  <c r="BT23" i="27"/>
  <c r="BP23" i="27"/>
  <c r="BL23" i="27"/>
  <c r="BH23" i="27"/>
  <c r="BD23" i="27"/>
  <c r="AZ23" i="27"/>
  <c r="AV23" i="27"/>
  <c r="AR23" i="27"/>
  <c r="AN23" i="27"/>
  <c r="AJ23" i="27"/>
  <c r="AF23" i="27"/>
  <c r="AB23" i="27"/>
  <c r="X23" i="27"/>
  <c r="T23" i="27"/>
  <c r="CQ23" i="27"/>
  <c r="CM23" i="27"/>
  <c r="CI23" i="27"/>
  <c r="CE23" i="27"/>
  <c r="CA23" i="27"/>
  <c r="BW23" i="27"/>
  <c r="BS23" i="27"/>
  <c r="BO23" i="27"/>
  <c r="BK23" i="27"/>
  <c r="BG23" i="27"/>
  <c r="BC23" i="27"/>
  <c r="AY23" i="27"/>
  <c r="AU23" i="27"/>
  <c r="AQ23" i="27"/>
  <c r="AM23" i="27"/>
  <c r="AI23" i="27"/>
  <c r="AE23" i="27"/>
  <c r="AA23" i="27"/>
  <c r="W23" i="27"/>
  <c r="S23" i="27"/>
  <c r="CR131" i="30"/>
  <c r="CR38" i="30"/>
  <c r="CN131" i="30"/>
  <c r="CJ131" i="30"/>
  <c r="CF131" i="30"/>
  <c r="CB131" i="30"/>
  <c r="BX131" i="30"/>
  <c r="BT131" i="30"/>
  <c r="BP131" i="30"/>
  <c r="BL131" i="30"/>
  <c r="BH131" i="30"/>
  <c r="BD131" i="30"/>
  <c r="AZ131" i="30"/>
  <c r="AV131" i="30"/>
  <c r="AR131" i="30"/>
  <c r="AN131" i="30"/>
  <c r="AJ131" i="30"/>
  <c r="AF131" i="30"/>
  <c r="AB131" i="30"/>
  <c r="X131" i="30"/>
  <c r="T131" i="30"/>
  <c r="CQ131" i="30"/>
  <c r="CM131" i="30"/>
  <c r="CI131" i="30"/>
  <c r="CE131" i="30"/>
  <c r="CA131" i="30"/>
  <c r="BW131" i="30"/>
  <c r="BS131" i="30"/>
  <c r="BO131" i="30"/>
  <c r="BK131" i="30"/>
  <c r="BG131" i="30"/>
  <c r="BC131" i="30"/>
  <c r="AY131" i="30"/>
  <c r="AU131" i="30"/>
  <c r="AQ131" i="30"/>
  <c r="AM131" i="30"/>
  <c r="AI131" i="30"/>
  <c r="AE131" i="30"/>
  <c r="AA131" i="30"/>
  <c r="W131" i="30"/>
  <c r="S131" i="30"/>
  <c r="CP131" i="30"/>
  <c r="CL131" i="30"/>
  <c r="CH131" i="30"/>
  <c r="CD131" i="30"/>
  <c r="BZ131" i="30"/>
  <c r="BV131" i="30"/>
  <c r="BR131" i="30"/>
  <c r="BN131" i="30"/>
  <c r="BJ131" i="30"/>
  <c r="BF131" i="30"/>
  <c r="BB131" i="30"/>
  <c r="AX131" i="30"/>
  <c r="AT131" i="30"/>
  <c r="AP131" i="30"/>
  <c r="AL131" i="30"/>
  <c r="AH131" i="30"/>
  <c r="AD131" i="30"/>
  <c r="Z131" i="30"/>
  <c r="V131" i="30"/>
  <c r="R131" i="30"/>
  <c r="CO131" i="30"/>
  <c r="CK131" i="30"/>
  <c r="CG131" i="30"/>
  <c r="CC131" i="30"/>
  <c r="BY131" i="30"/>
  <c r="BU131" i="30"/>
  <c r="BQ131" i="30"/>
  <c r="BM131" i="30"/>
  <c r="BI131" i="30"/>
  <c r="BE131" i="30"/>
  <c r="BA131" i="30"/>
  <c r="AW131" i="30"/>
  <c r="AS131" i="30"/>
  <c r="AO131" i="30"/>
  <c r="AK131" i="30"/>
  <c r="AG131" i="30"/>
  <c r="AC131" i="30"/>
  <c r="Y131" i="30"/>
  <c r="U131" i="30"/>
  <c r="CO150" i="30"/>
  <c r="CK150" i="30"/>
  <c r="CG150" i="30"/>
  <c r="CC150" i="30"/>
  <c r="BY150" i="30"/>
  <c r="BU150" i="30"/>
  <c r="BQ150" i="30"/>
  <c r="BM150" i="30"/>
  <c r="BI150" i="30"/>
  <c r="BE150" i="30"/>
  <c r="BA150" i="30"/>
  <c r="AW150" i="30"/>
  <c r="AS150" i="30"/>
  <c r="AO150" i="30"/>
  <c r="AK150" i="30"/>
  <c r="AG150" i="30"/>
  <c r="CR150" i="30"/>
  <c r="CN150" i="30"/>
  <c r="CJ150" i="30"/>
  <c r="CF150" i="30"/>
  <c r="CB150" i="30"/>
  <c r="BX150" i="30"/>
  <c r="BT150" i="30"/>
  <c r="BP150" i="30"/>
  <c r="BL150" i="30"/>
  <c r="BH150" i="30"/>
  <c r="BD150" i="30"/>
  <c r="AZ150" i="30"/>
  <c r="AV150" i="30"/>
  <c r="AR150" i="30"/>
  <c r="AN150" i="30"/>
  <c r="CQ150" i="30"/>
  <c r="CM150" i="30"/>
  <c r="CI150" i="30"/>
  <c r="CE150" i="30"/>
  <c r="CA150" i="30"/>
  <c r="BW150" i="30"/>
  <c r="BS150" i="30"/>
  <c r="BO150" i="30"/>
  <c r="BK150" i="30"/>
  <c r="BG150" i="30"/>
  <c r="BC150" i="30"/>
  <c r="AY150" i="30"/>
  <c r="AU150" i="30"/>
  <c r="AQ150" i="30"/>
  <c r="AM150" i="30"/>
  <c r="CP150" i="30"/>
  <c r="CL150" i="30"/>
  <c r="CH150" i="30"/>
  <c r="CD150" i="30"/>
  <c r="BZ150" i="30"/>
  <c r="BV150" i="30"/>
  <c r="BR150" i="30"/>
  <c r="BN150" i="30"/>
  <c r="BJ150" i="30"/>
  <c r="BF150" i="30"/>
  <c r="BB150" i="30"/>
  <c r="AX150" i="30"/>
  <c r="AT150" i="30"/>
  <c r="AP150" i="30"/>
  <c r="AL150" i="30"/>
  <c r="AH150" i="30"/>
  <c r="AD150" i="30"/>
  <c r="Z150" i="30"/>
  <c r="V150" i="30"/>
  <c r="R150" i="30"/>
  <c r="AI150" i="30"/>
  <c r="AB150" i="30"/>
  <c r="W150" i="30"/>
  <c r="AF150" i="30"/>
  <c r="AA150" i="30"/>
  <c r="U150" i="30"/>
  <c r="AE150" i="30"/>
  <c r="Y150" i="30"/>
  <c r="T150" i="30"/>
  <c r="AJ150" i="30"/>
  <c r="AC150" i="30"/>
  <c r="X150" i="30"/>
  <c r="S150" i="30"/>
  <c r="C22" i="32"/>
  <c r="Q154" i="30"/>
  <c r="P154" i="30"/>
  <c r="Q23" i="27"/>
  <c r="C24" i="32"/>
  <c r="H37" i="29"/>
  <c r="O150" i="30"/>
  <c r="X157" i="30"/>
  <c r="W46" i="29"/>
  <c r="W41" i="30"/>
  <c r="BC157" i="30"/>
  <c r="BB46" i="29"/>
  <c r="BB41" i="30"/>
  <c r="AR157" i="30"/>
  <c r="AQ46" i="29"/>
  <c r="AQ41" i="30"/>
  <c r="AV46" i="29"/>
  <c r="AW157" i="30"/>
  <c r="AV41" i="30"/>
  <c r="AT157" i="30"/>
  <c r="AS46" i="29"/>
  <c r="AS41" i="30"/>
  <c r="CP157" i="30"/>
  <c r="CO46" i="29"/>
  <c r="CO41" i="30"/>
  <c r="BN45" i="26"/>
  <c r="BN159" i="30"/>
  <c r="BM38" i="30"/>
  <c r="AI45" i="26"/>
  <c r="AI159" i="30"/>
  <c r="AH38" i="30"/>
  <c r="T45" i="26"/>
  <c r="T159" i="30"/>
  <c r="S38" i="30"/>
  <c r="CF45" i="26"/>
  <c r="CF159" i="30"/>
  <c r="CE38" i="30"/>
  <c r="BQ45" i="26"/>
  <c r="BQ159" i="30"/>
  <c r="BP38" i="30"/>
  <c r="AK157" i="30"/>
  <c r="AJ46" i="29"/>
  <c r="AJ41" i="30"/>
  <c r="U46" i="29"/>
  <c r="V157" i="30"/>
  <c r="U41" i="30"/>
  <c r="AB46" i="29"/>
  <c r="AC157" i="30"/>
  <c r="AB41" i="30"/>
  <c r="Z46" i="29"/>
  <c r="AA157" i="30"/>
  <c r="Z41" i="30"/>
  <c r="AQ157" i="30"/>
  <c r="AP46" i="29"/>
  <c r="AP41" i="30"/>
  <c r="BF46" i="29"/>
  <c r="BG157" i="30"/>
  <c r="BF41" i="30"/>
  <c r="BW157" i="30"/>
  <c r="BV46" i="29"/>
  <c r="BV41" i="30"/>
  <c r="CL46" i="29"/>
  <c r="CM157" i="30"/>
  <c r="CL41" i="30"/>
  <c r="AV157" i="30"/>
  <c r="AU46" i="29"/>
  <c r="AU41" i="30"/>
  <c r="BL157" i="30"/>
  <c r="BK46" i="29"/>
  <c r="BK41" i="30"/>
  <c r="CB157" i="30"/>
  <c r="CA46" i="29"/>
  <c r="CA41" i="30"/>
  <c r="CR157" i="30"/>
  <c r="CQ46" i="29"/>
  <c r="CQ41" i="30"/>
  <c r="BA157" i="30"/>
  <c r="AZ46" i="29"/>
  <c r="AZ41" i="30"/>
  <c r="BQ157" i="30"/>
  <c r="BP46" i="29"/>
  <c r="BP41" i="30"/>
  <c r="CG157" i="30"/>
  <c r="CF46" i="29"/>
  <c r="CF41" i="30"/>
  <c r="AG46" i="29"/>
  <c r="AH157" i="30"/>
  <c r="AG41" i="30"/>
  <c r="AW46" i="29"/>
  <c r="AX157" i="30"/>
  <c r="AW41" i="30"/>
  <c r="BM46" i="29"/>
  <c r="BN157" i="30"/>
  <c r="BM41" i="30"/>
  <c r="CC46" i="29"/>
  <c r="CD157" i="30"/>
  <c r="CC41" i="30"/>
  <c r="V45" i="26"/>
  <c r="V159" i="30"/>
  <c r="U38" i="30"/>
  <c r="AL45" i="26"/>
  <c r="AL159" i="30"/>
  <c r="AK38" i="30"/>
  <c r="BB45" i="26"/>
  <c r="BB159" i="30"/>
  <c r="BA38" i="30"/>
  <c r="BR45" i="26"/>
  <c r="BR159" i="30"/>
  <c r="BQ38" i="30"/>
  <c r="CH45" i="26"/>
  <c r="CH159" i="30"/>
  <c r="CG38" i="30"/>
  <c r="W45" i="26"/>
  <c r="W159" i="30"/>
  <c r="V38" i="30"/>
  <c r="AM45" i="26"/>
  <c r="AM159" i="30"/>
  <c r="AL38" i="30"/>
  <c r="BC45" i="26"/>
  <c r="BC159" i="30"/>
  <c r="BB38" i="30"/>
  <c r="BS45" i="26"/>
  <c r="BS159" i="30"/>
  <c r="BR38" i="30"/>
  <c r="CI45" i="26"/>
  <c r="CI159" i="30"/>
  <c r="CH38" i="30"/>
  <c r="X45" i="26"/>
  <c r="X159" i="30"/>
  <c r="W38" i="30"/>
  <c r="AN45" i="26"/>
  <c r="AN159" i="30"/>
  <c r="AM38" i="30"/>
  <c r="BD45" i="26"/>
  <c r="BD159" i="30"/>
  <c r="BC38" i="30"/>
  <c r="BT45" i="26"/>
  <c r="BT159" i="30"/>
  <c r="BS38" i="30"/>
  <c r="CJ45" i="26"/>
  <c r="CJ159" i="30"/>
  <c r="CI38" i="30"/>
  <c r="Y45" i="26"/>
  <c r="Y159" i="30"/>
  <c r="X38" i="30"/>
  <c r="AO45" i="26"/>
  <c r="AO159" i="30"/>
  <c r="AN38" i="30"/>
  <c r="BE45" i="26"/>
  <c r="BE159" i="30"/>
  <c r="BD38" i="30"/>
  <c r="BU45" i="26"/>
  <c r="BU159" i="30"/>
  <c r="BT38" i="30"/>
  <c r="CK45" i="26"/>
  <c r="CK159" i="30"/>
  <c r="CJ38" i="30"/>
  <c r="AD157" i="30"/>
  <c r="AC46" i="29"/>
  <c r="AC41" i="30"/>
  <c r="W157" i="30"/>
  <c r="V46" i="29"/>
  <c r="V41" i="30"/>
  <c r="CI157" i="30"/>
  <c r="CH46" i="29"/>
  <c r="CH41" i="30"/>
  <c r="BX157" i="30"/>
  <c r="BW46" i="29"/>
  <c r="BW41" i="30"/>
  <c r="BL46" i="29"/>
  <c r="BM157" i="30"/>
  <c r="BL41" i="30"/>
  <c r="CR46" i="29"/>
  <c r="CR41" i="30"/>
  <c r="BZ157" i="30"/>
  <c r="BY46" i="29"/>
  <c r="BY41" i="30"/>
  <c r="AX45" i="26"/>
  <c r="AX159" i="30"/>
  <c r="AW38" i="30"/>
  <c r="CD45" i="26"/>
  <c r="CD159" i="30"/>
  <c r="CC38" i="30"/>
  <c r="AY45" i="26"/>
  <c r="AY159" i="30"/>
  <c r="AX38" i="30"/>
  <c r="CE45" i="26"/>
  <c r="CE159" i="30"/>
  <c r="CD38" i="30"/>
  <c r="AZ45" i="26"/>
  <c r="AZ159" i="30"/>
  <c r="AY38" i="30"/>
  <c r="AK45" i="26"/>
  <c r="AK159" i="30"/>
  <c r="AJ38" i="30"/>
  <c r="CG45" i="26"/>
  <c r="CG159" i="30"/>
  <c r="CF38" i="30"/>
  <c r="T157" i="30"/>
  <c r="S46" i="29"/>
  <c r="S41" i="30"/>
  <c r="U157" i="30"/>
  <c r="T46" i="29"/>
  <c r="T41" i="30"/>
  <c r="AB157" i="30"/>
  <c r="AA46" i="29"/>
  <c r="AA41" i="30"/>
  <c r="AJ157" i="30"/>
  <c r="AI46" i="29"/>
  <c r="AI41" i="30"/>
  <c r="AE157" i="30"/>
  <c r="AD46" i="29"/>
  <c r="AD41" i="30"/>
  <c r="AU157" i="30"/>
  <c r="AT46" i="29"/>
  <c r="AT41" i="30"/>
  <c r="BK157" i="30"/>
  <c r="BJ46" i="29"/>
  <c r="BJ41" i="30"/>
  <c r="CA157" i="30"/>
  <c r="BZ46" i="29"/>
  <c r="BZ41" i="30"/>
  <c r="CQ157" i="30"/>
  <c r="CP46" i="29"/>
  <c r="CP41" i="30"/>
  <c r="AZ157" i="30"/>
  <c r="AY46" i="29"/>
  <c r="AY41" i="30"/>
  <c r="BP157" i="30"/>
  <c r="BO46" i="29"/>
  <c r="BO41" i="30"/>
  <c r="CF157" i="30"/>
  <c r="CE46" i="29"/>
  <c r="CE41" i="30"/>
  <c r="AO157" i="30"/>
  <c r="AN46" i="29"/>
  <c r="AN41" i="30"/>
  <c r="BE157" i="30"/>
  <c r="BD46" i="29"/>
  <c r="BD41" i="30"/>
  <c r="BU157" i="30"/>
  <c r="BT46" i="29"/>
  <c r="BT41" i="30"/>
  <c r="CK157" i="30"/>
  <c r="CJ46" i="29"/>
  <c r="CJ41" i="30"/>
  <c r="AK46" i="29"/>
  <c r="AL157" i="30"/>
  <c r="AK41" i="30"/>
  <c r="BA46" i="29"/>
  <c r="BB157" i="30"/>
  <c r="BA41" i="30"/>
  <c r="BQ46" i="29"/>
  <c r="BR157" i="30"/>
  <c r="BQ41" i="30"/>
  <c r="CG46" i="29"/>
  <c r="CH157" i="30"/>
  <c r="CG41" i="30"/>
  <c r="Z45" i="26"/>
  <c r="Z159" i="30"/>
  <c r="Y38" i="30"/>
  <c r="AP45" i="26"/>
  <c r="AP159" i="30"/>
  <c r="AO38" i="30"/>
  <c r="BF45" i="26"/>
  <c r="BF159" i="30"/>
  <c r="BE38" i="30"/>
  <c r="BV45" i="26"/>
  <c r="BV159" i="30"/>
  <c r="BU38" i="30"/>
  <c r="CL45" i="26"/>
  <c r="CL159" i="30"/>
  <c r="CK38" i="30"/>
  <c r="AA45" i="26"/>
  <c r="AA159" i="30"/>
  <c r="Z38" i="30"/>
  <c r="AQ45" i="26"/>
  <c r="AQ159" i="30"/>
  <c r="AP38" i="30"/>
  <c r="BG45" i="26"/>
  <c r="BG159" i="30"/>
  <c r="BF38" i="30"/>
  <c r="BW45" i="26"/>
  <c r="BW159" i="30"/>
  <c r="BV38" i="30"/>
  <c r="CM45" i="26"/>
  <c r="CM159" i="30"/>
  <c r="CL38" i="30"/>
  <c r="AB45" i="26"/>
  <c r="AB159" i="30"/>
  <c r="AA38" i="30"/>
  <c r="AR45" i="26"/>
  <c r="AR159" i="30"/>
  <c r="AQ38" i="30"/>
  <c r="BH45" i="26"/>
  <c r="BH159" i="30"/>
  <c r="BG38" i="30"/>
  <c r="BX45" i="26"/>
  <c r="BX159" i="30"/>
  <c r="BW38" i="30"/>
  <c r="CN45" i="26"/>
  <c r="CN159" i="30"/>
  <c r="CM38" i="30"/>
  <c r="AC45" i="26"/>
  <c r="AC159" i="30"/>
  <c r="AB38" i="30"/>
  <c r="AS45" i="26"/>
  <c r="AS159" i="30"/>
  <c r="AR38" i="30"/>
  <c r="BI45" i="26"/>
  <c r="BI159" i="30"/>
  <c r="BH38" i="30"/>
  <c r="BY45" i="26"/>
  <c r="BY159" i="30"/>
  <c r="BX38" i="30"/>
  <c r="CO45" i="26"/>
  <c r="CO159" i="30"/>
  <c r="CN38" i="30"/>
  <c r="AF157" i="30"/>
  <c r="AE46" i="29"/>
  <c r="AE41" i="30"/>
  <c r="AM157" i="30"/>
  <c r="AL46" i="29"/>
  <c r="AL41" i="30"/>
  <c r="BS157" i="30"/>
  <c r="BR46" i="29"/>
  <c r="BR41" i="30"/>
  <c r="BH157" i="30"/>
  <c r="BG46" i="29"/>
  <c r="BG41" i="30"/>
  <c r="CN157" i="30"/>
  <c r="CM46" i="29"/>
  <c r="CM41" i="30"/>
  <c r="CB46" i="29"/>
  <c r="CC157" i="30"/>
  <c r="CB41" i="30"/>
  <c r="BJ157" i="30"/>
  <c r="BI46" i="29"/>
  <c r="BI41" i="30"/>
  <c r="AH45" i="26"/>
  <c r="AH159" i="30"/>
  <c r="AG38" i="30"/>
  <c r="S45" i="26"/>
  <c r="S159" i="30"/>
  <c r="R38" i="30"/>
  <c r="BO45" i="26"/>
  <c r="BO159" i="30"/>
  <c r="BN38" i="30"/>
  <c r="AJ45" i="26"/>
  <c r="AJ159" i="30"/>
  <c r="AI38" i="30"/>
  <c r="BP45" i="26"/>
  <c r="BP159" i="30"/>
  <c r="BO38" i="30"/>
  <c r="U45" i="26"/>
  <c r="U159" i="30"/>
  <c r="T38" i="30"/>
  <c r="BA45" i="26"/>
  <c r="BA159" i="30"/>
  <c r="AZ38" i="30"/>
  <c r="Y157" i="30"/>
  <c r="X46" i="29"/>
  <c r="X41" i="30"/>
  <c r="Z157" i="30"/>
  <c r="Y46" i="29"/>
  <c r="Y41" i="30"/>
  <c r="AF46" i="29"/>
  <c r="AG157" i="30"/>
  <c r="AF41" i="30"/>
  <c r="S157" i="30"/>
  <c r="R46" i="29"/>
  <c r="R41" i="30"/>
  <c r="AI157" i="30"/>
  <c r="AH46" i="29"/>
  <c r="AH41" i="30"/>
  <c r="AY157" i="30"/>
  <c r="AX46" i="29"/>
  <c r="AX41" i="30"/>
  <c r="BO157" i="30"/>
  <c r="BN46" i="29"/>
  <c r="BN41" i="30"/>
  <c r="CE157" i="30"/>
  <c r="CD46" i="29"/>
  <c r="CD41" i="30"/>
  <c r="AN157" i="30"/>
  <c r="AM46" i="29"/>
  <c r="AM41" i="30"/>
  <c r="BD157" i="30"/>
  <c r="BC46" i="29"/>
  <c r="BC41" i="30"/>
  <c r="BT157" i="30"/>
  <c r="BS46" i="29"/>
  <c r="BS41" i="30"/>
  <c r="CJ157" i="30"/>
  <c r="CI46" i="29"/>
  <c r="CI41" i="30"/>
  <c r="AR46" i="29"/>
  <c r="AS157" i="30"/>
  <c r="AR41" i="30"/>
  <c r="BH46" i="29"/>
  <c r="BI157" i="30"/>
  <c r="BH41" i="30"/>
  <c r="BX46" i="29"/>
  <c r="BY157" i="30"/>
  <c r="BX41" i="30"/>
  <c r="CN46" i="29"/>
  <c r="CO157" i="30"/>
  <c r="CN41" i="30"/>
  <c r="AP157" i="30"/>
  <c r="AO46" i="29"/>
  <c r="AO41" i="30"/>
  <c r="BF157" i="30"/>
  <c r="BE46" i="29"/>
  <c r="BE41" i="30"/>
  <c r="BV157" i="30"/>
  <c r="BU46" i="29"/>
  <c r="BU41" i="30"/>
  <c r="CL157" i="30"/>
  <c r="CK46" i="29"/>
  <c r="CK41" i="30"/>
  <c r="AD45" i="26"/>
  <c r="AD159" i="30"/>
  <c r="AC38" i="30"/>
  <c r="AT45" i="26"/>
  <c r="AT159" i="30"/>
  <c r="AS38" i="30"/>
  <c r="BJ45" i="26"/>
  <c r="BJ159" i="30"/>
  <c r="BI38" i="30"/>
  <c r="BZ45" i="26"/>
  <c r="BZ159" i="30"/>
  <c r="BY38" i="30"/>
  <c r="CP45" i="26"/>
  <c r="CP159" i="30"/>
  <c r="CO38" i="30"/>
  <c r="AE45" i="26"/>
  <c r="AE159" i="30"/>
  <c r="AD38" i="30"/>
  <c r="AU45" i="26"/>
  <c r="AU159" i="30"/>
  <c r="AT38" i="30"/>
  <c r="BK45" i="26"/>
  <c r="BK159" i="30"/>
  <c r="BJ38" i="30"/>
  <c r="CA45" i="26"/>
  <c r="CA159" i="30"/>
  <c r="BZ38" i="30"/>
  <c r="CQ45" i="26"/>
  <c r="CQ159" i="30"/>
  <c r="CP38" i="30"/>
  <c r="AF45" i="26"/>
  <c r="AF159" i="30"/>
  <c r="AE38" i="30"/>
  <c r="AV45" i="26"/>
  <c r="AV159" i="30"/>
  <c r="AU38" i="30"/>
  <c r="BL45" i="26"/>
  <c r="BL159" i="30"/>
  <c r="BK38" i="30"/>
  <c r="CB45" i="26"/>
  <c r="CB159" i="30"/>
  <c r="CA38" i="30"/>
  <c r="CR45" i="26"/>
  <c r="CR159" i="30"/>
  <c r="CQ38" i="30"/>
  <c r="AG45" i="26"/>
  <c r="AG159" i="30"/>
  <c r="AF38" i="30"/>
  <c r="AW45" i="26"/>
  <c r="AW159" i="30"/>
  <c r="AV38" i="30"/>
  <c r="BM45" i="26"/>
  <c r="BM159" i="30"/>
  <c r="BL38" i="30"/>
  <c r="CC45" i="26"/>
  <c r="CC159" i="30"/>
  <c r="CB38" i="30"/>
  <c r="M46" i="26"/>
  <c r="O12" i="32"/>
  <c r="P12" i="32"/>
  <c r="Q12" i="32"/>
  <c r="P13" i="32"/>
  <c r="P26" i="32"/>
  <c r="O13" i="32"/>
  <c r="O26" i="32"/>
  <c r="Q13" i="32"/>
  <c r="R12" i="32"/>
  <c r="Q26" i="32"/>
  <c r="C21" i="32"/>
  <c r="D122" i="31"/>
  <c r="S12" i="32"/>
  <c r="R13" i="32"/>
  <c r="R26" i="32"/>
  <c r="T12" i="32"/>
  <c r="S13" i="32"/>
  <c r="S26" i="32"/>
  <c r="U12" i="32"/>
  <c r="T13" i="32"/>
  <c r="T26" i="32"/>
  <c r="D110" i="31"/>
  <c r="D109" i="31"/>
  <c r="D108"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E105" i="31"/>
  <c r="F105" i="31"/>
  <c r="G105" i="31"/>
  <c r="H105" i="31"/>
  <c r="I105" i="31"/>
  <c r="J105" i="31"/>
  <c r="K105" i="31"/>
  <c r="L105" i="31"/>
  <c r="M105" i="31"/>
  <c r="N105" i="31"/>
  <c r="O105" i="31"/>
  <c r="P105" i="31"/>
  <c r="Q105" i="31"/>
  <c r="R105" i="31"/>
  <c r="S105" i="31"/>
  <c r="T105" i="31"/>
  <c r="U105" i="31"/>
  <c r="V105" i="31"/>
  <c r="W105" i="31"/>
  <c r="X105" i="31"/>
  <c r="Y105" i="31"/>
  <c r="Z105" i="31"/>
  <c r="AA105" i="31"/>
  <c r="AB105" i="31"/>
  <c r="AC105" i="31"/>
  <c r="AD105" i="31"/>
  <c r="AE105" i="31"/>
  <c r="AF105" i="31"/>
  <c r="AG105" i="31"/>
  <c r="AH105" i="31"/>
  <c r="AI105" i="31"/>
  <c r="AJ105" i="31"/>
  <c r="AK105" i="31"/>
  <c r="AL105" i="31"/>
  <c r="AM105" i="31"/>
  <c r="AN105" i="31"/>
  <c r="AO105" i="31"/>
  <c r="AP105" i="31"/>
  <c r="AQ105" i="31"/>
  <c r="AR105" i="31"/>
  <c r="AS105" i="31"/>
  <c r="AT105" i="31"/>
  <c r="AU105" i="31"/>
  <c r="AV105" i="31"/>
  <c r="AW105" i="31"/>
  <c r="AX105" i="31"/>
  <c r="AY105" i="31"/>
  <c r="AZ105" i="31"/>
  <c r="BA105" i="31"/>
  <c r="BB105" i="31"/>
  <c r="BC105" i="31"/>
  <c r="BD105" i="31"/>
  <c r="BE105" i="31"/>
  <c r="BF105" i="31"/>
  <c r="BG105" i="31"/>
  <c r="BH105" i="31"/>
  <c r="BI105" i="31"/>
  <c r="BJ105" i="31"/>
  <c r="BK105" i="31"/>
  <c r="BL105" i="31"/>
  <c r="BM105" i="31"/>
  <c r="BN105" i="31"/>
  <c r="BO105" i="31"/>
  <c r="BP105" i="31"/>
  <c r="BQ105" i="31"/>
  <c r="BR105" i="31"/>
  <c r="BS105" i="31"/>
  <c r="BT105" i="31"/>
  <c r="BU105" i="31"/>
  <c r="BV105" i="31"/>
  <c r="BW105" i="31"/>
  <c r="BX105" i="31"/>
  <c r="BY105" i="31"/>
  <c r="BZ105" i="31"/>
  <c r="CA105" i="31"/>
  <c r="CB105" i="31"/>
  <c r="CC105" i="31"/>
  <c r="CD105" i="31"/>
  <c r="CE105" i="31"/>
  <c r="CF105" i="31"/>
  <c r="CG105" i="31"/>
  <c r="CH105" i="31"/>
  <c r="P160" i="30"/>
  <c r="P157" i="30"/>
  <c r="B41" i="30"/>
  <c r="B40" i="30"/>
  <c r="B39" i="30"/>
  <c r="B38" i="30"/>
  <c r="B37" i="30"/>
  <c r="B36" i="30"/>
  <c r="Q25" i="30"/>
  <c r="V12" i="32"/>
  <c r="U26" i="32"/>
  <c r="U13" i="32"/>
  <c r="W12" i="32"/>
  <c r="V13" i="32"/>
  <c r="V26" i="32"/>
  <c r="X12" i="32"/>
  <c r="W13" i="32"/>
  <c r="W26" i="32"/>
  <c r="O33" i="30"/>
  <c r="CT88" i="30"/>
  <c r="Y12" i="32"/>
  <c r="X26" i="32"/>
  <c r="X13" i="32"/>
  <c r="P30" i="30"/>
  <c r="Q168" i="30"/>
  <c r="Q45" i="30"/>
  <c r="P168" i="30"/>
  <c r="P25" i="28"/>
  <c r="O25" i="28"/>
  <c r="A100" i="30"/>
  <c r="O131" i="30"/>
  <c r="P66" i="29"/>
  <c r="Q66" i="29"/>
  <c r="R66" i="29"/>
  <c r="S66" i="29"/>
  <c r="T66" i="29"/>
  <c r="U66" i="29"/>
  <c r="V66" i="29"/>
  <c r="W66" i="29"/>
  <c r="X66" i="29"/>
  <c r="Y66" i="29"/>
  <c r="Z66" i="29"/>
  <c r="AA66" i="29"/>
  <c r="AB66" i="29"/>
  <c r="AC66" i="29"/>
  <c r="AD66" i="29"/>
  <c r="AE66" i="29"/>
  <c r="AF66" i="29"/>
  <c r="AG66" i="29"/>
  <c r="AH66" i="29"/>
  <c r="AI66" i="29"/>
  <c r="AJ66" i="29"/>
  <c r="AK66" i="29"/>
  <c r="AL66" i="29"/>
  <c r="AM66" i="29"/>
  <c r="AN66" i="29"/>
  <c r="AO66" i="29"/>
  <c r="AP66" i="29"/>
  <c r="AQ66" i="29"/>
  <c r="AR66" i="29"/>
  <c r="AS66" i="29"/>
  <c r="AT66" i="29"/>
  <c r="AU66" i="29"/>
  <c r="AV66" i="29"/>
  <c r="AW66" i="29"/>
  <c r="AX66" i="29"/>
  <c r="AY66" i="29"/>
  <c r="AZ66" i="29"/>
  <c r="BA66" i="29"/>
  <c r="BB66" i="29"/>
  <c r="BC66" i="29"/>
  <c r="BD66" i="29"/>
  <c r="BE66" i="29"/>
  <c r="BF66" i="29"/>
  <c r="BG66" i="29"/>
  <c r="BH66" i="29"/>
  <c r="BI66" i="29"/>
  <c r="BJ66" i="29"/>
  <c r="BK66" i="29"/>
  <c r="BL66" i="29"/>
  <c r="BM66" i="29"/>
  <c r="BN66" i="29"/>
  <c r="BO66" i="29"/>
  <c r="BP66" i="29"/>
  <c r="BQ66" i="29"/>
  <c r="BR66" i="29"/>
  <c r="BS66" i="29"/>
  <c r="BT66" i="29"/>
  <c r="BU66" i="29"/>
  <c r="BV66" i="29"/>
  <c r="BW66" i="29"/>
  <c r="BX66" i="29"/>
  <c r="BY66" i="29"/>
  <c r="BZ66" i="29"/>
  <c r="CA66" i="29"/>
  <c r="CB66" i="29"/>
  <c r="CC66" i="29"/>
  <c r="CD66" i="29"/>
  <c r="CE66" i="29"/>
  <c r="CF66" i="29"/>
  <c r="CG66" i="29"/>
  <c r="CH66" i="29"/>
  <c r="CI66" i="29"/>
  <c r="CJ66" i="29"/>
  <c r="CK66" i="29"/>
  <c r="CL66" i="29"/>
  <c r="CM66" i="29"/>
  <c r="CN66" i="29"/>
  <c r="CO66" i="29"/>
  <c r="CP66" i="29"/>
  <c r="CQ66" i="29"/>
  <c r="CR66" i="29"/>
  <c r="O12" i="30"/>
  <c r="P73" i="30"/>
  <c r="P159" i="30"/>
  <c r="O12" i="29"/>
  <c r="P45" i="30"/>
  <c r="M168" i="30"/>
  <c r="Z12" i="32"/>
  <c r="Y26" i="32"/>
  <c r="Y13" i="32"/>
  <c r="O13" i="29"/>
  <c r="P12" i="30"/>
  <c r="O13" i="30"/>
  <c r="P158" i="30"/>
  <c r="Q32" i="29"/>
  <c r="Q173" i="30"/>
  <c r="Q34" i="26"/>
  <c r="F117" i="31"/>
  <c r="AC173" i="30"/>
  <c r="R117" i="31"/>
  <c r="AK173" i="30"/>
  <c r="Z117" i="31"/>
  <c r="AW173" i="30"/>
  <c r="AL117" i="31"/>
  <c r="BI173" i="30"/>
  <c r="AX117" i="31"/>
  <c r="BU173" i="30"/>
  <c r="BJ117" i="31"/>
  <c r="CG173" i="30"/>
  <c r="BV117" i="31"/>
  <c r="CK173" i="30"/>
  <c r="BZ117" i="31"/>
  <c r="P32" i="29"/>
  <c r="P34" i="26"/>
  <c r="T173" i="30"/>
  <c r="I117" i="31"/>
  <c r="X173" i="30"/>
  <c r="M117" i="31"/>
  <c r="AB173" i="30"/>
  <c r="Q117" i="31"/>
  <c r="AF173" i="30"/>
  <c r="U117" i="31"/>
  <c r="AJ173" i="30"/>
  <c r="Y117" i="31"/>
  <c r="AN173" i="30"/>
  <c r="AC117" i="31"/>
  <c r="AR173" i="30"/>
  <c r="AG117" i="31"/>
  <c r="AV173" i="30"/>
  <c r="AK117" i="31"/>
  <c r="AZ173" i="30"/>
  <c r="AO117" i="31"/>
  <c r="BD173" i="30"/>
  <c r="AS117" i="31"/>
  <c r="BH173" i="30"/>
  <c r="AW117" i="31"/>
  <c r="BL173" i="30"/>
  <c r="BA117" i="31"/>
  <c r="BP173" i="30"/>
  <c r="BE117" i="31"/>
  <c r="BT173" i="30"/>
  <c r="BI117" i="31"/>
  <c r="BX173" i="30"/>
  <c r="BM117" i="31"/>
  <c r="CB173" i="30"/>
  <c r="BQ117" i="31"/>
  <c r="CF173" i="30"/>
  <c r="BU117" i="31"/>
  <c r="CJ173" i="30"/>
  <c r="BY117" i="31"/>
  <c r="CN173" i="30"/>
  <c r="CC117" i="31"/>
  <c r="CR173" i="30"/>
  <c r="CG117" i="31"/>
  <c r="U173" i="30"/>
  <c r="J117" i="31"/>
  <c r="AO173" i="30"/>
  <c r="AD117" i="31"/>
  <c r="BA173" i="30"/>
  <c r="AP117" i="31"/>
  <c r="BM173" i="30"/>
  <c r="BB117" i="31"/>
  <c r="BY173" i="30"/>
  <c r="BN117" i="31"/>
  <c r="CH117" i="31"/>
  <c r="R173" i="30"/>
  <c r="G117" i="31"/>
  <c r="V173" i="30"/>
  <c r="K117" i="31"/>
  <c r="Z173" i="30"/>
  <c r="O117" i="31"/>
  <c r="AD173" i="30"/>
  <c r="S117" i="31"/>
  <c r="AH173" i="30"/>
  <c r="W117" i="31"/>
  <c r="AL173" i="30"/>
  <c r="AA117" i="31"/>
  <c r="AP173" i="30"/>
  <c r="AE117" i="31"/>
  <c r="AT173" i="30"/>
  <c r="AI117" i="31"/>
  <c r="AX173" i="30"/>
  <c r="AM117" i="31"/>
  <c r="BB173" i="30"/>
  <c r="AQ117" i="31"/>
  <c r="BF173" i="30"/>
  <c r="AU117" i="31"/>
  <c r="BJ173" i="30"/>
  <c r="AY117" i="31"/>
  <c r="BN173" i="30"/>
  <c r="BC117" i="31"/>
  <c r="BR173" i="30"/>
  <c r="BG117" i="31"/>
  <c r="BV173" i="30"/>
  <c r="BK117" i="31"/>
  <c r="BZ173" i="30"/>
  <c r="BO117" i="31"/>
  <c r="CD173" i="30"/>
  <c r="BS117" i="31"/>
  <c r="CH173" i="30"/>
  <c r="BW117" i="31"/>
  <c r="CL173" i="30"/>
  <c r="CA117" i="31"/>
  <c r="CP173" i="30"/>
  <c r="CE117" i="31"/>
  <c r="Y173" i="30"/>
  <c r="N117" i="31"/>
  <c r="AG173" i="30"/>
  <c r="V117" i="31"/>
  <c r="AS173" i="30"/>
  <c r="AH117" i="31"/>
  <c r="BE173" i="30"/>
  <c r="AT117" i="31"/>
  <c r="BQ173" i="30"/>
  <c r="BF117" i="31"/>
  <c r="CC173" i="30"/>
  <c r="BR117" i="31"/>
  <c r="CO173" i="30"/>
  <c r="CD117" i="31"/>
  <c r="S173" i="30"/>
  <c r="H117" i="31"/>
  <c r="W173" i="30"/>
  <c r="L117" i="31"/>
  <c r="AA173" i="30"/>
  <c r="P117" i="31"/>
  <c r="AE173" i="30"/>
  <c r="T117" i="31"/>
  <c r="AI173" i="30"/>
  <c r="X117" i="31"/>
  <c r="AM173" i="30"/>
  <c r="AB117" i="31"/>
  <c r="AQ173" i="30"/>
  <c r="AF117" i="31"/>
  <c r="AU173" i="30"/>
  <c r="AJ117" i="31"/>
  <c r="AY173" i="30"/>
  <c r="AN117" i="31"/>
  <c r="BC173" i="30"/>
  <c r="AR117" i="31"/>
  <c r="BG173" i="30"/>
  <c r="AV117" i="31"/>
  <c r="BK173" i="30"/>
  <c r="AZ117" i="31"/>
  <c r="BO173" i="30"/>
  <c r="BD117" i="31"/>
  <c r="BS173" i="30"/>
  <c r="BH117" i="31"/>
  <c r="BW173" i="30"/>
  <c r="BL117" i="31"/>
  <c r="CA173" i="30"/>
  <c r="BP117" i="31"/>
  <c r="CE173" i="30"/>
  <c r="BT117" i="31"/>
  <c r="CI173" i="30"/>
  <c r="BX117" i="31"/>
  <c r="CM173" i="30"/>
  <c r="CB117" i="31"/>
  <c r="CQ173" i="30"/>
  <c r="CF117" i="31"/>
  <c r="P131" i="30"/>
  <c r="A101" i="30"/>
  <c r="P173" i="30"/>
  <c r="P86" i="30"/>
  <c r="Q7" i="30"/>
  <c r="P136" i="30"/>
  <c r="P138" i="30"/>
  <c r="P72" i="30"/>
  <c r="P150" i="30"/>
  <c r="P41" i="30"/>
  <c r="P12" i="29"/>
  <c r="E117" i="31"/>
  <c r="AA12" i="32"/>
  <c r="Z13" i="32"/>
  <c r="Z26" i="32"/>
  <c r="P13" i="29"/>
  <c r="P13" i="30"/>
  <c r="P38" i="30"/>
  <c r="Q159" i="30"/>
  <c r="P45" i="26"/>
  <c r="A102" i="30"/>
  <c r="Q12" i="29"/>
  <c r="P82" i="30"/>
  <c r="Q157" i="30"/>
  <c r="P46" i="29"/>
  <c r="Q12" i="30"/>
  <c r="P70" i="29"/>
  <c r="P59" i="29"/>
  <c r="AB12" i="32"/>
  <c r="AA13" i="32"/>
  <c r="AA26" i="32"/>
  <c r="Q13" i="29"/>
  <c r="P140" i="30"/>
  <c r="R12" i="29"/>
  <c r="Q13" i="30"/>
  <c r="Q72" i="30"/>
  <c r="Q150" i="30"/>
  <c r="R157" i="30"/>
  <c r="Q131" i="30"/>
  <c r="R7" i="30"/>
  <c r="Q73" i="30"/>
  <c r="Q136" i="30"/>
  <c r="R136" i="30"/>
  <c r="Q86" i="30"/>
  <c r="R86" i="30"/>
  <c r="R12" i="30"/>
  <c r="Q70" i="29"/>
  <c r="R70" i="29"/>
  <c r="S70" i="29"/>
  <c r="T70" i="29"/>
  <c r="U70" i="29"/>
  <c r="V70" i="29"/>
  <c r="W70" i="29"/>
  <c r="X70" i="29"/>
  <c r="Y70" i="29"/>
  <c r="Z70" i="29"/>
  <c r="AA70" i="29"/>
  <c r="AB70" i="29"/>
  <c r="AC70" i="29"/>
  <c r="AD70" i="29"/>
  <c r="AE70" i="29"/>
  <c r="AF70" i="29"/>
  <c r="AG70" i="29"/>
  <c r="AH70" i="29"/>
  <c r="AI70" i="29"/>
  <c r="AJ70" i="29"/>
  <c r="AK70" i="29"/>
  <c r="AL70" i="29"/>
  <c r="AM70" i="29"/>
  <c r="AN70" i="29"/>
  <c r="AO70" i="29"/>
  <c r="AP70" i="29"/>
  <c r="AQ70" i="29"/>
  <c r="AR70" i="29"/>
  <c r="AS70" i="29"/>
  <c r="AT70" i="29"/>
  <c r="AU70" i="29"/>
  <c r="AV70" i="29"/>
  <c r="AW70" i="29"/>
  <c r="AX70" i="29"/>
  <c r="AY70" i="29"/>
  <c r="AZ70" i="29"/>
  <c r="BA70" i="29"/>
  <c r="BB70" i="29"/>
  <c r="BC70" i="29"/>
  <c r="BD70" i="29"/>
  <c r="BE70" i="29"/>
  <c r="BF70" i="29"/>
  <c r="BG70" i="29"/>
  <c r="BH70" i="29"/>
  <c r="BI70" i="29"/>
  <c r="BJ70" i="29"/>
  <c r="BK70" i="29"/>
  <c r="BL70" i="29"/>
  <c r="BM70" i="29"/>
  <c r="BN70" i="29"/>
  <c r="BO70" i="29"/>
  <c r="BP70" i="29"/>
  <c r="BQ70" i="29"/>
  <c r="BR70" i="29"/>
  <c r="BS70" i="29"/>
  <c r="BT70" i="29"/>
  <c r="BU70" i="29"/>
  <c r="BV70" i="29"/>
  <c r="BW70" i="29"/>
  <c r="BX70" i="29"/>
  <c r="BY70" i="29"/>
  <c r="BZ70" i="29"/>
  <c r="CA70" i="29"/>
  <c r="CB70" i="29"/>
  <c r="CC70" i="29"/>
  <c r="CD70" i="29"/>
  <c r="CE70" i="29"/>
  <c r="CF70" i="29"/>
  <c r="CG70" i="29"/>
  <c r="CH70" i="29"/>
  <c r="CI70" i="29"/>
  <c r="CJ70" i="29"/>
  <c r="CK70" i="29"/>
  <c r="CL70" i="29"/>
  <c r="CM70" i="29"/>
  <c r="CN70" i="29"/>
  <c r="CO70" i="29"/>
  <c r="CP70" i="29"/>
  <c r="CQ70" i="29"/>
  <c r="CR70" i="29"/>
  <c r="Q58" i="29"/>
  <c r="R58" i="29"/>
  <c r="Q51" i="29"/>
  <c r="R51" i="29"/>
  <c r="S51" i="29"/>
  <c r="T51" i="29"/>
  <c r="U51" i="29"/>
  <c r="V51" i="29"/>
  <c r="W51" i="29"/>
  <c r="X51" i="29"/>
  <c r="Y51" i="29"/>
  <c r="Z51" i="29"/>
  <c r="AA51" i="29"/>
  <c r="AB51" i="29"/>
  <c r="AC51" i="29"/>
  <c r="AD51" i="29"/>
  <c r="AE51" i="29"/>
  <c r="AF51" i="29"/>
  <c r="AG51" i="29"/>
  <c r="AH51" i="29"/>
  <c r="AI51" i="29"/>
  <c r="AJ51" i="29"/>
  <c r="AK51" i="29"/>
  <c r="AL51" i="29"/>
  <c r="AM51" i="29"/>
  <c r="AN51" i="29"/>
  <c r="AO51" i="29"/>
  <c r="AP51" i="29"/>
  <c r="AQ51" i="29"/>
  <c r="AR51" i="29"/>
  <c r="AS51" i="29"/>
  <c r="AT51" i="29"/>
  <c r="AU51" i="29"/>
  <c r="AV51" i="29"/>
  <c r="AW51" i="29"/>
  <c r="AX51" i="29"/>
  <c r="AY51" i="29"/>
  <c r="AZ51" i="29"/>
  <c r="BA51" i="29"/>
  <c r="BB51" i="29"/>
  <c r="BC51" i="29"/>
  <c r="BD51" i="29"/>
  <c r="BE51" i="29"/>
  <c r="BF51" i="29"/>
  <c r="BG51" i="29"/>
  <c r="BH51" i="29"/>
  <c r="BI51" i="29"/>
  <c r="BJ51" i="29"/>
  <c r="BK51" i="29"/>
  <c r="BL51" i="29"/>
  <c r="BM51" i="29"/>
  <c r="BN51" i="29"/>
  <c r="BO51" i="29"/>
  <c r="BP51" i="29"/>
  <c r="BQ51" i="29"/>
  <c r="BR51" i="29"/>
  <c r="BS51" i="29"/>
  <c r="BT51" i="29"/>
  <c r="BU51" i="29"/>
  <c r="BV51" i="29"/>
  <c r="BW51" i="29"/>
  <c r="BX51" i="29"/>
  <c r="BY51" i="29"/>
  <c r="BZ51" i="29"/>
  <c r="CA51" i="29"/>
  <c r="CB51" i="29"/>
  <c r="CC51" i="29"/>
  <c r="CD51" i="29"/>
  <c r="CE51" i="29"/>
  <c r="CF51" i="29"/>
  <c r="CG51" i="29"/>
  <c r="CH51" i="29"/>
  <c r="CI51" i="29"/>
  <c r="CJ51" i="29"/>
  <c r="CK51" i="29"/>
  <c r="CL51" i="29"/>
  <c r="CM51" i="29"/>
  <c r="CN51" i="29"/>
  <c r="CO51" i="29"/>
  <c r="CP51" i="29"/>
  <c r="CQ51" i="29"/>
  <c r="CR51" i="29"/>
  <c r="Q64" i="29"/>
  <c r="R64" i="29"/>
  <c r="S64" i="29"/>
  <c r="T64" i="29"/>
  <c r="U64" i="29"/>
  <c r="V64" i="29"/>
  <c r="W64" i="29"/>
  <c r="X64" i="29"/>
  <c r="Y64" i="29"/>
  <c r="Z64" i="29"/>
  <c r="AA64" i="29"/>
  <c r="AB64" i="29"/>
  <c r="AC64" i="29"/>
  <c r="AD64" i="29"/>
  <c r="AE64" i="29"/>
  <c r="AF64" i="29"/>
  <c r="AG64" i="29"/>
  <c r="AH64" i="29"/>
  <c r="AI64" i="29"/>
  <c r="AJ64" i="29"/>
  <c r="AK64" i="29"/>
  <c r="AL64" i="29"/>
  <c r="AM64" i="29"/>
  <c r="AN64" i="29"/>
  <c r="AO64" i="29"/>
  <c r="AP64" i="29"/>
  <c r="AQ64" i="29"/>
  <c r="AR64" i="29"/>
  <c r="AS64" i="29"/>
  <c r="AT64" i="29"/>
  <c r="AU64" i="29"/>
  <c r="AV64" i="29"/>
  <c r="AW64" i="29"/>
  <c r="AX64" i="29"/>
  <c r="AY64" i="29"/>
  <c r="AZ64" i="29"/>
  <c r="BA64" i="29"/>
  <c r="BB64" i="29"/>
  <c r="BC64" i="29"/>
  <c r="BD64" i="29"/>
  <c r="BE64" i="29"/>
  <c r="BF64" i="29"/>
  <c r="BG64" i="29"/>
  <c r="BH64" i="29"/>
  <c r="BI64" i="29"/>
  <c r="BJ64" i="29"/>
  <c r="BK64" i="29"/>
  <c r="BL64" i="29"/>
  <c r="BM64" i="29"/>
  <c r="BN64" i="29"/>
  <c r="BO64" i="29"/>
  <c r="BP64" i="29"/>
  <c r="BQ64" i="29"/>
  <c r="BR64" i="29"/>
  <c r="BS64" i="29"/>
  <c r="BT64" i="29"/>
  <c r="BU64" i="29"/>
  <c r="BV64" i="29"/>
  <c r="BW64" i="29"/>
  <c r="BX64" i="29"/>
  <c r="BY64" i="29"/>
  <c r="BZ64" i="29"/>
  <c r="CA64" i="29"/>
  <c r="CB64" i="29"/>
  <c r="CC64" i="29"/>
  <c r="CD64" i="29"/>
  <c r="CE64" i="29"/>
  <c r="CF64" i="29"/>
  <c r="CG64" i="29"/>
  <c r="CH64" i="29"/>
  <c r="CI64" i="29"/>
  <c r="CJ64" i="29"/>
  <c r="CK64" i="29"/>
  <c r="CL64" i="29"/>
  <c r="CM64" i="29"/>
  <c r="CN64" i="29"/>
  <c r="CO64" i="29"/>
  <c r="CP64" i="29"/>
  <c r="CQ64" i="29"/>
  <c r="CR64" i="29"/>
  <c r="P141" i="30"/>
  <c r="P44" i="26"/>
  <c r="E121" i="31"/>
  <c r="AC12" i="32"/>
  <c r="AB13" i="32"/>
  <c r="AB26" i="32"/>
  <c r="R13" i="29"/>
  <c r="S12" i="29"/>
  <c r="R45" i="26"/>
  <c r="R159" i="30"/>
  <c r="S58" i="29"/>
  <c r="S136" i="30"/>
  <c r="Q82" i="30"/>
  <c r="R82" i="30"/>
  <c r="S86" i="30"/>
  <c r="Q45" i="26"/>
  <c r="Q38" i="30"/>
  <c r="Q41" i="30"/>
  <c r="Q46" i="29"/>
  <c r="R13" i="30"/>
  <c r="S7" i="30"/>
  <c r="S12" i="30"/>
  <c r="P142" i="30"/>
  <c r="P49" i="29"/>
  <c r="AD12" i="32"/>
  <c r="AC26" i="32"/>
  <c r="AC13" i="32"/>
  <c r="S13" i="29"/>
  <c r="S13" i="30"/>
  <c r="T12" i="29"/>
  <c r="T58" i="29"/>
  <c r="T136" i="30"/>
  <c r="T86" i="30"/>
  <c r="T7" i="30"/>
  <c r="T12" i="30"/>
  <c r="P39" i="30"/>
  <c r="Q140" i="30"/>
  <c r="Q160" i="30"/>
  <c r="AE12" i="32"/>
  <c r="AD13" i="32"/>
  <c r="AD26" i="32"/>
  <c r="T13" i="29"/>
  <c r="P162" i="30"/>
  <c r="P109" i="30"/>
  <c r="P161" i="30"/>
  <c r="U12" i="29"/>
  <c r="U136" i="30"/>
  <c r="U58" i="29"/>
  <c r="U86" i="30"/>
  <c r="U7" i="30"/>
  <c r="T13" i="30"/>
  <c r="AF12" i="32"/>
  <c r="AE13" i="32"/>
  <c r="AE26" i="32"/>
  <c r="U13" i="29"/>
  <c r="P125" i="30"/>
  <c r="V12" i="29"/>
  <c r="V58" i="29"/>
  <c r="V136" i="30"/>
  <c r="V86" i="30"/>
  <c r="U12" i="30"/>
  <c r="U13" i="30"/>
  <c r="V12" i="30"/>
  <c r="AG12" i="32"/>
  <c r="AF13" i="32"/>
  <c r="AF26" i="32"/>
  <c r="V13" i="29"/>
  <c r="W12" i="29"/>
  <c r="W58" i="29"/>
  <c r="W136" i="30"/>
  <c r="W86" i="30"/>
  <c r="V7" i="30"/>
  <c r="W7" i="30"/>
  <c r="V13" i="30"/>
  <c r="W12" i="30"/>
  <c r="AH12" i="32"/>
  <c r="AG26" i="32"/>
  <c r="AG13" i="32"/>
  <c r="W13" i="29"/>
  <c r="X12" i="29"/>
  <c r="X58" i="29"/>
  <c r="X136" i="30"/>
  <c r="X86" i="30"/>
  <c r="X7" i="30"/>
  <c r="W13" i="30"/>
  <c r="AI12" i="32"/>
  <c r="AH13" i="32"/>
  <c r="AH26" i="32"/>
  <c r="X13" i="29"/>
  <c r="Y12" i="29"/>
  <c r="Y136" i="30"/>
  <c r="Y58" i="29"/>
  <c r="Y86" i="30"/>
  <c r="Y7" i="30"/>
  <c r="AJ12" i="32"/>
  <c r="AI26" i="32"/>
  <c r="AI13" i="32"/>
  <c r="Y13" i="29"/>
  <c r="Z12" i="29"/>
  <c r="Z136" i="30"/>
  <c r="Z58" i="29"/>
  <c r="Z86" i="30"/>
  <c r="X12" i="30"/>
  <c r="X13" i="30"/>
  <c r="AK12" i="32"/>
  <c r="AJ13" i="32"/>
  <c r="AJ26" i="32"/>
  <c r="Z13" i="29"/>
  <c r="AA12" i="29"/>
  <c r="AA136" i="30"/>
  <c r="AA58" i="29"/>
  <c r="AA86" i="30"/>
  <c r="AL12" i="32"/>
  <c r="AK26" i="32"/>
  <c r="AK13" i="32"/>
  <c r="AA13" i="29"/>
  <c r="AB12" i="29"/>
  <c r="AB58" i="29"/>
  <c r="AB136" i="30"/>
  <c r="AB86" i="30"/>
  <c r="Z7" i="30"/>
  <c r="Y12" i="30"/>
  <c r="Y13" i="30"/>
  <c r="AM12" i="32"/>
  <c r="AL13" i="32"/>
  <c r="AL26" i="32"/>
  <c r="AB13" i="29"/>
  <c r="AC12" i="29"/>
  <c r="AC136" i="30"/>
  <c r="AC58" i="29"/>
  <c r="AC86" i="30"/>
  <c r="AN12" i="32"/>
  <c r="AM13" i="32"/>
  <c r="AM26" i="32"/>
  <c r="AC13" i="29"/>
  <c r="AD12" i="29"/>
  <c r="AD58" i="29"/>
  <c r="AD136" i="30"/>
  <c r="AD86" i="30"/>
  <c r="Z12" i="30"/>
  <c r="Z13" i="30"/>
  <c r="AA7" i="30"/>
  <c r="AO12" i="32"/>
  <c r="AN13" i="32"/>
  <c r="AN26" i="32"/>
  <c r="AD13" i="29"/>
  <c r="AE12" i="29"/>
  <c r="AE136" i="30"/>
  <c r="AE58" i="29"/>
  <c r="AE86" i="30"/>
  <c r="AP12" i="32"/>
  <c r="AO26" i="32"/>
  <c r="AO13" i="32"/>
  <c r="AE13" i="29"/>
  <c r="AF12" i="29"/>
  <c r="AF58" i="29"/>
  <c r="AF136" i="30"/>
  <c r="AF86" i="30"/>
  <c r="AB7" i="30"/>
  <c r="AA12" i="30"/>
  <c r="AA13" i="30"/>
  <c r="AQ12" i="32"/>
  <c r="AP13" i="32"/>
  <c r="AP26" i="32"/>
  <c r="AF13" i="29"/>
  <c r="AG12" i="29"/>
  <c r="AG136" i="30"/>
  <c r="AG58" i="29"/>
  <c r="AG86" i="30"/>
  <c r="AR12" i="32"/>
  <c r="AQ13" i="32"/>
  <c r="AQ26" i="32"/>
  <c r="AG13" i="29"/>
  <c r="AH12" i="29"/>
  <c r="AH58" i="29"/>
  <c r="AH136" i="30"/>
  <c r="AH86" i="30"/>
  <c r="AB12" i="30"/>
  <c r="AB13" i="30"/>
  <c r="AC7" i="30"/>
  <c r="AS12" i="32"/>
  <c r="AR13" i="32"/>
  <c r="AR26" i="32"/>
  <c r="AH13" i="29"/>
  <c r="AI12" i="29"/>
  <c r="AI136" i="30"/>
  <c r="AI58" i="29"/>
  <c r="AI86" i="30"/>
  <c r="AT12" i="32"/>
  <c r="AS26" i="32"/>
  <c r="AS13" i="32"/>
  <c r="AI13" i="29"/>
  <c r="AJ12" i="29"/>
  <c r="AJ136" i="30"/>
  <c r="AJ58" i="29"/>
  <c r="AJ86" i="30"/>
  <c r="AC12" i="30"/>
  <c r="AC13" i="30"/>
  <c r="AD7" i="30"/>
  <c r="AU12" i="32"/>
  <c r="AT13" i="32"/>
  <c r="AT26" i="32"/>
  <c r="AJ13" i="29"/>
  <c r="AK12" i="29"/>
  <c r="AK58" i="29"/>
  <c r="AK136" i="30"/>
  <c r="AK86" i="30"/>
  <c r="AV12" i="32"/>
  <c r="AU13" i="32"/>
  <c r="AU26" i="32"/>
  <c r="AK13" i="29"/>
  <c r="AL12" i="29"/>
  <c r="AL136" i="30"/>
  <c r="AL58" i="29"/>
  <c r="AL86" i="30"/>
  <c r="AD12" i="30"/>
  <c r="AD13" i="30"/>
  <c r="AE7" i="30"/>
  <c r="AW12" i="32"/>
  <c r="AV13" i="32"/>
  <c r="AV26" i="32"/>
  <c r="AL13" i="29"/>
  <c r="AM12" i="29"/>
  <c r="AM136" i="30"/>
  <c r="AM58" i="29"/>
  <c r="AM86" i="30"/>
  <c r="AX12" i="32"/>
  <c r="AW26" i="32"/>
  <c r="AW13" i="32"/>
  <c r="AM13" i="29"/>
  <c r="AN12" i="29"/>
  <c r="AN136" i="30"/>
  <c r="AN58" i="29"/>
  <c r="AN86" i="30"/>
  <c r="AE12" i="30"/>
  <c r="AE13" i="30"/>
  <c r="AF7" i="30"/>
  <c r="AY12" i="32"/>
  <c r="AX13" i="32"/>
  <c r="AX26" i="32"/>
  <c r="AN13" i="29"/>
  <c r="AO12" i="29"/>
  <c r="AO136" i="30"/>
  <c r="AO58" i="29"/>
  <c r="AO86" i="30"/>
  <c r="AZ12" i="32"/>
  <c r="AY13" i="32"/>
  <c r="AY26" i="32"/>
  <c r="AO13" i="29"/>
  <c r="AP12" i="29"/>
  <c r="AP58" i="29"/>
  <c r="AP136" i="30"/>
  <c r="AP86" i="30"/>
  <c r="AF12" i="30"/>
  <c r="AF13" i="30"/>
  <c r="AG7" i="30"/>
  <c r="BA12" i="32"/>
  <c r="AZ13" i="32"/>
  <c r="AZ26" i="32"/>
  <c r="AP13" i="29"/>
  <c r="AQ12" i="29"/>
  <c r="AQ136" i="30"/>
  <c r="AQ58" i="29"/>
  <c r="AQ86" i="30"/>
  <c r="BB12" i="32"/>
  <c r="BA26" i="32"/>
  <c r="BA13" i="32"/>
  <c r="AQ13" i="29"/>
  <c r="AR12" i="29"/>
  <c r="AR58" i="29"/>
  <c r="AR136" i="30"/>
  <c r="AR86" i="30"/>
  <c r="AH7" i="30"/>
  <c r="AG12" i="30"/>
  <c r="AG13" i="30"/>
  <c r="BC12" i="32"/>
  <c r="BB13" i="32"/>
  <c r="BB26" i="32"/>
  <c r="AR13" i="29"/>
  <c r="AS12" i="29"/>
  <c r="AS58" i="29"/>
  <c r="AS136" i="30"/>
  <c r="AS86" i="30"/>
  <c r="BD12" i="32"/>
  <c r="BC13" i="32"/>
  <c r="BC26" i="32"/>
  <c r="AS13" i="29"/>
  <c r="AT12" i="29"/>
  <c r="AT136" i="30"/>
  <c r="AT58" i="29"/>
  <c r="AT86" i="30"/>
  <c r="AH12" i="30"/>
  <c r="AH13" i="30"/>
  <c r="AI7" i="30"/>
  <c r="BE12" i="32"/>
  <c r="BD26" i="32"/>
  <c r="BD13" i="32"/>
  <c r="AT13" i="29"/>
  <c r="AU12" i="29"/>
  <c r="AU58" i="29"/>
  <c r="AU136" i="30"/>
  <c r="AU86" i="30"/>
  <c r="BF12" i="32"/>
  <c r="BE26" i="32"/>
  <c r="BE13" i="32"/>
  <c r="AU13" i="29"/>
  <c r="AV12" i="29"/>
  <c r="AV136" i="30"/>
  <c r="AV58" i="29"/>
  <c r="AV86" i="30"/>
  <c r="AI12" i="30"/>
  <c r="AI13" i="30"/>
  <c r="AJ7" i="30"/>
  <c r="BG12" i="32"/>
  <c r="BF13" i="32"/>
  <c r="BF26" i="32"/>
  <c r="AV13" i="29"/>
  <c r="AW12" i="29"/>
  <c r="AW136" i="30"/>
  <c r="AW58" i="29"/>
  <c r="AW86" i="30"/>
  <c r="BH12" i="32"/>
  <c r="BG13" i="32"/>
  <c r="BG26" i="32"/>
  <c r="AW13" i="29"/>
  <c r="AX12" i="29"/>
  <c r="AX58" i="29"/>
  <c r="AX136" i="30"/>
  <c r="AX86" i="30"/>
  <c r="AJ12" i="30"/>
  <c r="AJ13" i="30"/>
  <c r="AK7" i="30"/>
  <c r="BI12" i="32"/>
  <c r="BH13" i="32"/>
  <c r="BH26" i="32"/>
  <c r="AX13" i="29"/>
  <c r="AY12" i="29"/>
  <c r="AY136" i="30"/>
  <c r="AY58" i="29"/>
  <c r="AY86" i="30"/>
  <c r="BJ12" i="32"/>
  <c r="BI26" i="32"/>
  <c r="BI13" i="32"/>
  <c r="AY13" i="29"/>
  <c r="AZ12" i="29"/>
  <c r="AZ58" i="29"/>
  <c r="AZ136" i="30"/>
  <c r="AZ86" i="30"/>
  <c r="AL7" i="30"/>
  <c r="AK12" i="30"/>
  <c r="AK13" i="30"/>
  <c r="BK12" i="32"/>
  <c r="BJ13" i="32"/>
  <c r="BJ26" i="32"/>
  <c r="AZ13" i="29"/>
  <c r="BA12" i="29"/>
  <c r="BA136" i="30"/>
  <c r="BA58" i="29"/>
  <c r="BA86" i="30"/>
  <c r="BL12" i="32"/>
  <c r="BK13" i="32"/>
  <c r="BK26" i="32"/>
  <c r="BA13" i="29"/>
  <c r="BB12" i="29"/>
  <c r="BB58" i="29"/>
  <c r="BB136" i="30"/>
  <c r="BB86" i="30"/>
  <c r="AM7" i="30"/>
  <c r="AL12" i="30"/>
  <c r="AL13" i="30"/>
  <c r="BM12" i="32"/>
  <c r="BL13" i="32"/>
  <c r="BL26" i="32"/>
  <c r="BB13" i="29"/>
  <c r="BC12" i="29"/>
  <c r="BC136" i="30"/>
  <c r="BC58" i="29"/>
  <c r="BC86" i="30"/>
  <c r="BN12" i="32"/>
  <c r="BM26" i="32"/>
  <c r="BM13" i="32"/>
  <c r="BC13" i="29"/>
  <c r="BD12" i="29"/>
  <c r="BD58" i="29"/>
  <c r="BD136" i="30"/>
  <c r="BD86" i="30"/>
  <c r="AN7" i="30"/>
  <c r="AM12" i="30"/>
  <c r="AM13" i="30"/>
  <c r="BO12" i="32"/>
  <c r="BN13" i="32"/>
  <c r="BN26" i="32"/>
  <c r="BD13" i="29"/>
  <c r="BE12" i="29"/>
  <c r="BE136" i="30"/>
  <c r="BE58" i="29"/>
  <c r="BE86" i="30"/>
  <c r="BP12" i="32"/>
  <c r="BO26" i="32"/>
  <c r="BO13" i="32"/>
  <c r="BE13" i="29"/>
  <c r="BF12" i="29"/>
  <c r="BF58" i="29"/>
  <c r="BF136" i="30"/>
  <c r="BF86" i="30"/>
  <c r="AN12" i="30"/>
  <c r="AN13" i="30"/>
  <c r="AO7" i="30"/>
  <c r="BQ12" i="32"/>
  <c r="BP13" i="32"/>
  <c r="BP26" i="32"/>
  <c r="BF13" i="29"/>
  <c r="BG12" i="29"/>
  <c r="BG136" i="30"/>
  <c r="BG58" i="29"/>
  <c r="BG86" i="30"/>
  <c r="BR12" i="32"/>
  <c r="BQ26" i="32"/>
  <c r="BQ13" i="32"/>
  <c r="BG13" i="29"/>
  <c r="BH12" i="29"/>
  <c r="BH58" i="29"/>
  <c r="BH136" i="30"/>
  <c r="BH86" i="30"/>
  <c r="AP7" i="30"/>
  <c r="AO12" i="30"/>
  <c r="AO13" i="30"/>
  <c r="BS12" i="32"/>
  <c r="BR13" i="32"/>
  <c r="BR26" i="32"/>
  <c r="BH13" i="29"/>
  <c r="BI12" i="29"/>
  <c r="BI136" i="30"/>
  <c r="BI58" i="29"/>
  <c r="BI86" i="30"/>
  <c r="BT12" i="32"/>
  <c r="BS13" i="32"/>
  <c r="BS26" i="32"/>
  <c r="BI13" i="29"/>
  <c r="BJ12" i="29"/>
  <c r="BJ58" i="29"/>
  <c r="BJ136" i="30"/>
  <c r="BJ86" i="30"/>
  <c r="AP12" i="30"/>
  <c r="AP13" i="30"/>
  <c r="AQ7" i="30"/>
  <c r="BU12" i="32"/>
  <c r="BT13" i="32"/>
  <c r="BT26" i="32"/>
  <c r="BJ13" i="29"/>
  <c r="BK12" i="29"/>
  <c r="BK136" i="30"/>
  <c r="BK58" i="29"/>
  <c r="BK86" i="30"/>
  <c r="BV12" i="32"/>
  <c r="BU26" i="32"/>
  <c r="BU13" i="32"/>
  <c r="BK13" i="29"/>
  <c r="BL12" i="29"/>
  <c r="BL58" i="29"/>
  <c r="BL136" i="30"/>
  <c r="BL86" i="30"/>
  <c r="AQ12" i="30"/>
  <c r="AQ13" i="30"/>
  <c r="AR7" i="30"/>
  <c r="BW12" i="32"/>
  <c r="BV13" i="32"/>
  <c r="BV26" i="32"/>
  <c r="BL13" i="29"/>
  <c r="BM12" i="29"/>
  <c r="BM136" i="30"/>
  <c r="BM58" i="29"/>
  <c r="BM86" i="30"/>
  <c r="BX12" i="32"/>
  <c r="BW13" i="32"/>
  <c r="BW26" i="32"/>
  <c r="BM13" i="29"/>
  <c r="BN12" i="29"/>
  <c r="BN58" i="29"/>
  <c r="BN136" i="30"/>
  <c r="BN86" i="30"/>
  <c r="AS7" i="30"/>
  <c r="AR12" i="30"/>
  <c r="AR13" i="30"/>
  <c r="BY12" i="32"/>
  <c r="BX13" i="32"/>
  <c r="BX26" i="32"/>
  <c r="BN13" i="29"/>
  <c r="BO12" i="29"/>
  <c r="BO136" i="30"/>
  <c r="BO58" i="29"/>
  <c r="BO86" i="30"/>
  <c r="BZ12" i="32"/>
  <c r="BY26" i="32"/>
  <c r="BY13" i="32"/>
  <c r="BO13" i="29"/>
  <c r="BP12" i="29"/>
  <c r="BP58" i="29"/>
  <c r="BP136" i="30"/>
  <c r="BP86" i="30"/>
  <c r="AS12" i="30"/>
  <c r="AS13" i="30"/>
  <c r="AT7" i="30"/>
  <c r="CA12" i="32"/>
  <c r="BZ13" i="32"/>
  <c r="BZ26" i="32"/>
  <c r="BP13" i="29"/>
  <c r="BQ12" i="29"/>
  <c r="BQ136" i="30"/>
  <c r="BQ58" i="29"/>
  <c r="BQ86" i="30"/>
  <c r="CB12" i="32"/>
  <c r="CA13" i="32"/>
  <c r="CA26" i="32"/>
  <c r="BQ13" i="29"/>
  <c r="BR12" i="29"/>
  <c r="BR58" i="29"/>
  <c r="BR136" i="30"/>
  <c r="BR86" i="30"/>
  <c r="AU7" i="30"/>
  <c r="AT12" i="30"/>
  <c r="AT13" i="30"/>
  <c r="CC12" i="32"/>
  <c r="CB13" i="32"/>
  <c r="CB26" i="32"/>
  <c r="BR13" i="29"/>
  <c r="BS12" i="29"/>
  <c r="BS136" i="30"/>
  <c r="BS58" i="29"/>
  <c r="BS86" i="30"/>
  <c r="CD12" i="32"/>
  <c r="CC26" i="32"/>
  <c r="CC13" i="32"/>
  <c r="BS13" i="29"/>
  <c r="BT12" i="29"/>
  <c r="BT58" i="29"/>
  <c r="BT136" i="30"/>
  <c r="BT86" i="30"/>
  <c r="AU12" i="30"/>
  <c r="AU13" i="30"/>
  <c r="AV7" i="30"/>
  <c r="CE12" i="32"/>
  <c r="CD13" i="32"/>
  <c r="CD26" i="32"/>
  <c r="BT13" i="29"/>
  <c r="BU12" i="29"/>
  <c r="BU136" i="30"/>
  <c r="BU58" i="29"/>
  <c r="BU86" i="30"/>
  <c r="CF12" i="32"/>
  <c r="CE13" i="32"/>
  <c r="CE26" i="32"/>
  <c r="BU13" i="29"/>
  <c r="BV12" i="29"/>
  <c r="BV136" i="30"/>
  <c r="BV58" i="29"/>
  <c r="BV86" i="30"/>
  <c r="AW7" i="30"/>
  <c r="AV12" i="30"/>
  <c r="AV13" i="30"/>
  <c r="CG12" i="32"/>
  <c r="CF13" i="32"/>
  <c r="CF26" i="32"/>
  <c r="BV13" i="29"/>
  <c r="BW12" i="29"/>
  <c r="BW58" i="29"/>
  <c r="BW136" i="30"/>
  <c r="BW86" i="30"/>
  <c r="CH12" i="32"/>
  <c r="CG26" i="32"/>
  <c r="CG13" i="32"/>
  <c r="BW13" i="29"/>
  <c r="BX12" i="29"/>
  <c r="BX136" i="30"/>
  <c r="BX58" i="29"/>
  <c r="BX86" i="30"/>
  <c r="AW12" i="30"/>
  <c r="AW13" i="30"/>
  <c r="AX7" i="30"/>
  <c r="CI12" i="32"/>
  <c r="CH13" i="32"/>
  <c r="CH26" i="32"/>
  <c r="BX13" i="29"/>
  <c r="BY12" i="29"/>
  <c r="BY58" i="29"/>
  <c r="BY136" i="30"/>
  <c r="BY86" i="30"/>
  <c r="CJ12" i="32"/>
  <c r="CI13" i="32"/>
  <c r="CI26" i="32"/>
  <c r="BY13" i="29"/>
  <c r="BZ12" i="29"/>
  <c r="BZ136" i="30"/>
  <c r="BZ58" i="29"/>
  <c r="BZ86" i="30"/>
  <c r="AY7" i="30"/>
  <c r="AX12" i="30"/>
  <c r="AX13" i="30"/>
  <c r="CK12" i="32"/>
  <c r="CJ26" i="32"/>
  <c r="CJ13" i="32"/>
  <c r="BZ13" i="29"/>
  <c r="CA12" i="29"/>
  <c r="CA58" i="29"/>
  <c r="CA136" i="30"/>
  <c r="CA86" i="30"/>
  <c r="CL12" i="32"/>
  <c r="CK26" i="32"/>
  <c r="CK13" i="32"/>
  <c r="CA13" i="29"/>
  <c r="CB12" i="29"/>
  <c r="CB136" i="30"/>
  <c r="CB58" i="29"/>
  <c r="CB86" i="30"/>
  <c r="AY12" i="30"/>
  <c r="AY13" i="30"/>
  <c r="AZ7" i="30"/>
  <c r="CM12" i="32"/>
  <c r="CL13" i="32"/>
  <c r="CL26" i="32"/>
  <c r="CB13" i="29"/>
  <c r="CC12" i="29"/>
  <c r="CC58" i="29"/>
  <c r="CC136" i="30"/>
  <c r="CC86" i="30"/>
  <c r="CN12" i="32"/>
  <c r="CM13" i="32"/>
  <c r="CM26" i="32"/>
  <c r="CC13" i="29"/>
  <c r="CD12" i="29"/>
  <c r="CD136" i="30"/>
  <c r="CD58" i="29"/>
  <c r="CD86" i="30"/>
  <c r="AZ12" i="30"/>
  <c r="AZ13" i="30"/>
  <c r="BA7" i="30"/>
  <c r="CO12" i="32"/>
  <c r="CN13" i="32"/>
  <c r="CN26" i="32"/>
  <c r="CD13" i="29"/>
  <c r="CE12" i="29"/>
  <c r="CE58" i="29"/>
  <c r="CE136" i="30"/>
  <c r="CE86" i="30"/>
  <c r="CP12" i="32"/>
  <c r="CO26" i="32"/>
  <c r="CO13" i="32"/>
  <c r="CE13" i="29"/>
  <c r="CF12" i="29"/>
  <c r="CF136" i="30"/>
  <c r="CF58" i="29"/>
  <c r="CF86" i="30"/>
  <c r="BA12" i="30"/>
  <c r="BA13" i="30"/>
  <c r="BB7" i="30"/>
  <c r="CQ12" i="32"/>
  <c r="CP13" i="32"/>
  <c r="CP26" i="32"/>
  <c r="CF13" i="29"/>
  <c r="CG12" i="29"/>
  <c r="CG58" i="29"/>
  <c r="CG136" i="30"/>
  <c r="CG86" i="30"/>
  <c r="CR12" i="32"/>
  <c r="CQ13" i="32"/>
  <c r="CQ26" i="32"/>
  <c r="CG13" i="29"/>
  <c r="CH12" i="29"/>
  <c r="CH58" i="29"/>
  <c r="CH136" i="30"/>
  <c r="CH86" i="30"/>
  <c r="BC7" i="30"/>
  <c r="BB12" i="30"/>
  <c r="BB13" i="30"/>
  <c r="CR13" i="32"/>
  <c r="CR26" i="32"/>
  <c r="CH13" i="29"/>
  <c r="CI12" i="29"/>
  <c r="CI58" i="29"/>
  <c r="CI136" i="30"/>
  <c r="CI86" i="30"/>
  <c r="CI13" i="29"/>
  <c r="CJ12" i="29"/>
  <c r="CJ58" i="29"/>
  <c r="CJ136" i="30"/>
  <c r="CJ86" i="30"/>
  <c r="BD7" i="30"/>
  <c r="BC12" i="30"/>
  <c r="BC13" i="30"/>
  <c r="CJ13" i="29"/>
  <c r="CK12" i="29"/>
  <c r="CK136" i="30"/>
  <c r="CK58" i="29"/>
  <c r="CK86" i="30"/>
  <c r="CK13" i="29"/>
  <c r="CL12" i="29"/>
  <c r="CL58" i="29"/>
  <c r="CL136" i="30"/>
  <c r="CL86" i="30"/>
  <c r="BE7" i="30"/>
  <c r="BD12" i="30"/>
  <c r="BD13" i="30"/>
  <c r="CL13" i="29"/>
  <c r="CM12" i="29"/>
  <c r="CM136" i="30"/>
  <c r="CM58" i="29"/>
  <c r="CM86" i="30"/>
  <c r="CM13" i="29"/>
  <c r="CN12" i="29"/>
  <c r="CN58" i="29"/>
  <c r="CN136" i="30"/>
  <c r="CN86" i="30"/>
  <c r="BE12" i="30"/>
  <c r="BE13" i="30"/>
  <c r="BF7" i="30"/>
  <c r="CN13" i="29"/>
  <c r="CO12" i="29"/>
  <c r="CO136" i="30"/>
  <c r="CO58" i="29"/>
  <c r="CO86" i="30"/>
  <c r="CO13" i="29"/>
  <c r="CP12" i="29"/>
  <c r="CP136" i="30"/>
  <c r="CP58" i="29"/>
  <c r="CP86" i="30"/>
  <c r="BF12" i="30"/>
  <c r="BF13" i="30"/>
  <c r="BG7" i="30"/>
  <c r="CP13" i="29"/>
  <c r="CQ12" i="29"/>
  <c r="CQ58" i="29"/>
  <c r="CQ136" i="30"/>
  <c r="CQ86" i="30"/>
  <c r="CQ13" i="29"/>
  <c r="CR12" i="29"/>
  <c r="CR136" i="30"/>
  <c r="CR138" i="30"/>
  <c r="CR58" i="29"/>
  <c r="CR86" i="30"/>
  <c r="BG12" i="30"/>
  <c r="BG13" i="30"/>
  <c r="BH7" i="30"/>
  <c r="CR13" i="29"/>
  <c r="BG31" i="30"/>
  <c r="BG19" i="30"/>
  <c r="BH12" i="30"/>
  <c r="BH13" i="30"/>
  <c r="BI7" i="30"/>
  <c r="M33" i="29"/>
  <c r="BH31" i="30"/>
  <c r="BH19" i="30"/>
  <c r="CR82" i="27"/>
  <c r="CR33" i="27"/>
  <c r="CQ82" i="27"/>
  <c r="CQ33" i="27"/>
  <c r="CP82" i="27"/>
  <c r="CP33" i="27"/>
  <c r="CO82" i="27"/>
  <c r="CO33" i="27"/>
  <c r="CN82" i="27"/>
  <c r="CN33" i="27"/>
  <c r="CM82" i="27"/>
  <c r="CM33" i="27"/>
  <c r="CL82" i="27"/>
  <c r="CL33" i="27"/>
  <c r="CK82" i="27"/>
  <c r="CK33" i="27"/>
  <c r="CJ82" i="27"/>
  <c r="CJ33" i="27"/>
  <c r="CI82" i="27"/>
  <c r="CI33" i="27"/>
  <c r="CH82" i="27"/>
  <c r="CH33" i="27"/>
  <c r="CG82" i="27"/>
  <c r="CG33" i="27"/>
  <c r="CF82" i="27"/>
  <c r="CF33" i="27"/>
  <c r="CE82" i="27"/>
  <c r="CE33" i="27"/>
  <c r="CD82" i="27"/>
  <c r="CD33" i="27"/>
  <c r="CC82" i="27"/>
  <c r="CC33" i="27"/>
  <c r="CB82" i="27"/>
  <c r="CB33" i="27"/>
  <c r="CA82" i="27"/>
  <c r="CA33" i="27"/>
  <c r="BZ82" i="27"/>
  <c r="BZ33" i="27"/>
  <c r="BY82" i="27"/>
  <c r="BY33" i="27"/>
  <c r="BX82" i="27"/>
  <c r="BX33" i="27"/>
  <c r="BW82" i="27"/>
  <c r="BW33" i="27"/>
  <c r="BV82" i="27"/>
  <c r="BV33" i="27"/>
  <c r="BU82" i="27"/>
  <c r="BU33" i="27"/>
  <c r="BT82" i="27"/>
  <c r="BT33" i="27"/>
  <c r="BS82" i="27"/>
  <c r="BS33" i="27"/>
  <c r="BR82" i="27"/>
  <c r="BR33" i="27"/>
  <c r="BQ82" i="27"/>
  <c r="BQ33" i="27"/>
  <c r="BP82" i="27"/>
  <c r="BP33" i="27"/>
  <c r="BO82" i="27"/>
  <c r="BO33" i="27"/>
  <c r="BN82" i="27"/>
  <c r="BN33" i="27"/>
  <c r="BM82" i="27"/>
  <c r="BM33" i="27"/>
  <c r="BL82" i="27"/>
  <c r="BL33" i="27"/>
  <c r="BK82" i="27"/>
  <c r="BK33" i="27"/>
  <c r="BJ82" i="27"/>
  <c r="BJ33" i="27"/>
  <c r="BI82" i="27"/>
  <c r="BI33" i="27"/>
  <c r="BH82" i="27"/>
  <c r="BH33" i="27"/>
  <c r="BG82" i="27"/>
  <c r="BG33" i="27"/>
  <c r="BF82" i="27"/>
  <c r="BF33" i="27"/>
  <c r="BE82" i="27"/>
  <c r="BE33" i="27"/>
  <c r="BD82" i="27"/>
  <c r="BD33" i="27"/>
  <c r="BC82" i="27"/>
  <c r="BC33" i="27"/>
  <c r="BB82" i="27"/>
  <c r="BB33" i="27"/>
  <c r="BA82" i="27"/>
  <c r="BA33" i="27"/>
  <c r="AZ82" i="27"/>
  <c r="AZ33" i="27"/>
  <c r="AY82" i="27"/>
  <c r="AY33" i="27"/>
  <c r="AX82" i="27"/>
  <c r="AX33" i="27"/>
  <c r="AW82" i="27"/>
  <c r="AW33" i="27"/>
  <c r="AV82" i="27"/>
  <c r="AV33" i="27"/>
  <c r="AU82" i="27"/>
  <c r="AU33" i="27"/>
  <c r="AT82" i="27"/>
  <c r="AT33" i="27"/>
  <c r="AS82" i="27"/>
  <c r="AS33" i="27"/>
  <c r="AR82" i="27"/>
  <c r="AR33" i="27"/>
  <c r="AQ82" i="27"/>
  <c r="AQ33" i="27"/>
  <c r="AP82" i="27"/>
  <c r="AP33" i="27"/>
  <c r="AO82" i="27"/>
  <c r="AO33" i="27"/>
  <c r="AN82" i="27"/>
  <c r="AN33" i="27"/>
  <c r="AM82" i="27"/>
  <c r="AM33" i="27"/>
  <c r="AL82" i="27"/>
  <c r="AL33" i="27"/>
  <c r="AK82" i="27"/>
  <c r="AK33" i="27"/>
  <c r="AJ82" i="27"/>
  <c r="AJ33" i="27"/>
  <c r="AI82" i="27"/>
  <c r="AI33" i="27"/>
  <c r="AH82" i="27"/>
  <c r="AH33" i="27"/>
  <c r="AG82" i="27"/>
  <c r="AG33" i="27"/>
  <c r="AF82" i="27"/>
  <c r="AF33" i="27"/>
  <c r="AE82" i="27"/>
  <c r="AE33" i="27"/>
  <c r="AD82" i="27"/>
  <c r="AD33" i="27"/>
  <c r="AC82" i="27"/>
  <c r="AC33" i="27"/>
  <c r="AB82" i="27"/>
  <c r="AB33" i="27"/>
  <c r="AA82" i="27"/>
  <c r="AA33" i="27"/>
  <c r="Z82" i="27"/>
  <c r="Z33" i="27"/>
  <c r="Y82" i="27"/>
  <c r="Y33" i="27"/>
  <c r="X82" i="27"/>
  <c r="X33" i="27"/>
  <c r="W82" i="27"/>
  <c r="W33" i="27"/>
  <c r="V82" i="27"/>
  <c r="V33" i="27"/>
  <c r="U82" i="27"/>
  <c r="U33" i="27"/>
  <c r="T82" i="27"/>
  <c r="T33" i="27"/>
  <c r="S82" i="27"/>
  <c r="S33" i="27"/>
  <c r="R82" i="27"/>
  <c r="R33" i="27"/>
  <c r="Q82" i="27"/>
  <c r="O82" i="27"/>
  <c r="GJ24" i="28"/>
  <c r="GI24" i="28"/>
  <c r="GH24" i="28"/>
  <c r="GG24" i="28"/>
  <c r="GF24" i="28"/>
  <c r="GE24" i="28"/>
  <c r="GD24" i="28"/>
  <c r="GC24" i="28"/>
  <c r="GB24" i="28"/>
  <c r="GA24" i="28"/>
  <c r="FZ24" i="28"/>
  <c r="FY24" i="28"/>
  <c r="FX24" i="28"/>
  <c r="FW24" i="28"/>
  <c r="FV24" i="28"/>
  <c r="FU24" i="28"/>
  <c r="FT24" i="28"/>
  <c r="FS24" i="28"/>
  <c r="FR24" i="28"/>
  <c r="FQ24" i="28"/>
  <c r="FP24" i="28"/>
  <c r="FO24" i="28"/>
  <c r="FN24" i="28"/>
  <c r="FM24" i="28"/>
  <c r="FL24" i="28"/>
  <c r="FK24" i="28"/>
  <c r="FJ24" i="28"/>
  <c r="FI24" i="28"/>
  <c r="FH24" i="28"/>
  <c r="FG24" i="28"/>
  <c r="FF24" i="28"/>
  <c r="FE24" i="28"/>
  <c r="FD24" i="28"/>
  <c r="FC24" i="28"/>
  <c r="FB24" i="28"/>
  <c r="FA24" i="28"/>
  <c r="EZ24" i="28"/>
  <c r="EY24" i="28"/>
  <c r="EX24" i="28"/>
  <c r="EW24" i="28"/>
  <c r="EV24" i="28"/>
  <c r="EU24" i="28"/>
  <c r="ET24" i="28"/>
  <c r="ES24" i="28"/>
  <c r="ER24" i="28"/>
  <c r="EQ24" i="28"/>
  <c r="EP24" i="28"/>
  <c r="EO24" i="28"/>
  <c r="EN24" i="28"/>
  <c r="EM24" i="28"/>
  <c r="EL24" i="28"/>
  <c r="EK24" i="28"/>
  <c r="EJ24" i="28"/>
  <c r="EI24" i="28"/>
  <c r="EH24" i="28"/>
  <c r="EG24" i="28"/>
  <c r="EF24" i="28"/>
  <c r="EE24" i="28"/>
  <c r="ED24" i="28"/>
  <c r="EC24" i="28"/>
  <c r="EB24" i="28"/>
  <c r="EA24" i="28"/>
  <c r="DZ24" i="28"/>
  <c r="DY24" i="28"/>
  <c r="DX24" i="28"/>
  <c r="DW24" i="28"/>
  <c r="DV24" i="28"/>
  <c r="DU24" i="28"/>
  <c r="DT24" i="28"/>
  <c r="DS24" i="28"/>
  <c r="DR24" i="28"/>
  <c r="DQ24" i="28"/>
  <c r="DP24" i="28"/>
  <c r="DO24" i="28"/>
  <c r="DN24" i="28"/>
  <c r="DM24" i="28"/>
  <c r="DL24" i="28"/>
  <c r="DK24" i="28"/>
  <c r="DJ24" i="28"/>
  <c r="DI24" i="28"/>
  <c r="DH24" i="28"/>
  <c r="DG24" i="28"/>
  <c r="DF24" i="28"/>
  <c r="DE24" i="28"/>
  <c r="DD24" i="28"/>
  <c r="DC24" i="28"/>
  <c r="DB24" i="28"/>
  <c r="DA24" i="28"/>
  <c r="CZ24" i="28"/>
  <c r="CY24" i="28"/>
  <c r="CX24" i="28"/>
  <c r="CW24" i="28"/>
  <c r="CV24" i="28"/>
  <c r="CU24" i="28"/>
  <c r="N32" i="28"/>
  <c r="B32" i="28"/>
  <c r="N31" i="28"/>
  <c r="B31" i="28"/>
  <c r="P24" i="28"/>
  <c r="P35" i="28"/>
  <c r="O24" i="28"/>
  <c r="O35" i="28"/>
  <c r="BI12" i="30"/>
  <c r="BI13" i="30"/>
  <c r="BJ7" i="30"/>
  <c r="O12" i="28"/>
  <c r="O13" i="28"/>
  <c r="M82" i="27"/>
  <c r="O74" i="27"/>
  <c r="Q33" i="27"/>
  <c r="P33" i="27"/>
  <c r="BI31" i="30"/>
  <c r="BI19" i="30"/>
  <c r="P12" i="28"/>
  <c r="P13" i="28"/>
  <c r="M33" i="27"/>
  <c r="BJ12" i="30"/>
  <c r="BJ13" i="30"/>
  <c r="BK7" i="30"/>
  <c r="O12" i="26"/>
  <c r="O13" i="26"/>
  <c r="Q12" i="28"/>
  <c r="Q13" i="28"/>
  <c r="P51" i="26"/>
  <c r="BJ31" i="30"/>
  <c r="BJ19" i="30"/>
  <c r="P12" i="26"/>
  <c r="P13" i="26"/>
  <c r="R13" i="28"/>
  <c r="R12" i="28"/>
  <c r="P6" i="26"/>
  <c r="P59" i="26"/>
  <c r="Q51" i="26"/>
  <c r="BL7" i="30"/>
  <c r="BK12" i="30"/>
  <c r="BK13" i="30"/>
  <c r="Q12" i="26"/>
  <c r="Q13" i="26"/>
  <c r="S12" i="28"/>
  <c r="S13" i="28"/>
  <c r="Q6" i="26"/>
  <c r="Q59" i="26"/>
  <c r="BK31" i="30"/>
  <c r="BK19" i="30"/>
  <c r="R12" i="26"/>
  <c r="R13" i="26"/>
  <c r="T12" i="28"/>
  <c r="T13" i="28"/>
  <c r="R6" i="26"/>
  <c r="R59" i="26"/>
  <c r="BL12" i="30"/>
  <c r="BL13" i="30"/>
  <c r="BM7" i="30"/>
  <c r="BL31" i="30"/>
  <c r="BL19" i="30"/>
  <c r="S6" i="26"/>
  <c r="S59" i="26"/>
  <c r="S12" i="26"/>
  <c r="S13" i="26"/>
  <c r="U12" i="28"/>
  <c r="U13" i="28"/>
  <c r="T6" i="26"/>
  <c r="T59" i="26"/>
  <c r="T12" i="26"/>
  <c r="T13" i="26"/>
  <c r="V13" i="28"/>
  <c r="V12" i="28"/>
  <c r="BN7" i="30"/>
  <c r="BM12" i="30"/>
  <c r="BM13" i="30"/>
  <c r="U6" i="26"/>
  <c r="U59" i="26"/>
  <c r="U12" i="26"/>
  <c r="U13" i="26"/>
  <c r="W12" i="28"/>
  <c r="W13" i="28"/>
  <c r="BM31" i="30"/>
  <c r="BM19" i="30"/>
  <c r="V6" i="26"/>
  <c r="V59" i="26"/>
  <c r="V12" i="26"/>
  <c r="V13" i="26"/>
  <c r="X12" i="28"/>
  <c r="X13" i="28"/>
  <c r="BN12" i="30"/>
  <c r="BN13" i="30"/>
  <c r="BO7" i="30"/>
  <c r="W6" i="26"/>
  <c r="W59" i="26"/>
  <c r="W12" i="26"/>
  <c r="W13" i="26"/>
  <c r="Y12" i="28"/>
  <c r="Y13" i="28"/>
  <c r="O72" i="27"/>
  <c r="P66" i="27"/>
  <c r="BN31" i="30"/>
  <c r="BN19" i="30"/>
  <c r="X6" i="26"/>
  <c r="X59" i="26"/>
  <c r="X12" i="26"/>
  <c r="X13" i="26"/>
  <c r="Z13" i="28"/>
  <c r="Z12" i="28"/>
  <c r="BO12" i="30"/>
  <c r="BO13" i="30"/>
  <c r="BP7" i="30"/>
  <c r="Y6" i="26"/>
  <c r="Y59" i="26"/>
  <c r="Y12" i="26"/>
  <c r="Y13" i="26"/>
  <c r="AA12" i="28"/>
  <c r="AA13" i="28"/>
  <c r="BO31" i="30"/>
  <c r="BO19" i="30"/>
  <c r="Z6" i="26"/>
  <c r="Z59" i="26"/>
  <c r="Z12" i="26"/>
  <c r="Z13" i="26"/>
  <c r="AB12" i="28"/>
  <c r="AB13" i="28"/>
  <c r="BP12" i="30"/>
  <c r="BP13" i="30"/>
  <c r="BQ7" i="30"/>
  <c r="AA6" i="26"/>
  <c r="AA59" i="26"/>
  <c r="AA12" i="26"/>
  <c r="AA13" i="26"/>
  <c r="AC12" i="28"/>
  <c r="AC13" i="28"/>
  <c r="BP31" i="30"/>
  <c r="BP19" i="30"/>
  <c r="AB6" i="26"/>
  <c r="AB59" i="26"/>
  <c r="AB12" i="26"/>
  <c r="AB13" i="26"/>
  <c r="AD13" i="28"/>
  <c r="AD12" i="28"/>
  <c r="BQ12" i="30"/>
  <c r="BQ13" i="30"/>
  <c r="BR7" i="30"/>
  <c r="AC6" i="26"/>
  <c r="AC59" i="26"/>
  <c r="AC12" i="26"/>
  <c r="AC13" i="26"/>
  <c r="AE12" i="28"/>
  <c r="AE13" i="28"/>
  <c r="BQ31" i="30"/>
  <c r="BQ19" i="30"/>
  <c r="AD6" i="26"/>
  <c r="AD59" i="26"/>
  <c r="AD12" i="26"/>
  <c r="AD13" i="26"/>
  <c r="AF12" i="28"/>
  <c r="AF13" i="28"/>
  <c r="BS7" i="30"/>
  <c r="BR12" i="30"/>
  <c r="BR13" i="30"/>
  <c r="AE6" i="26"/>
  <c r="AE59" i="26"/>
  <c r="AE12" i="26"/>
  <c r="AE13" i="26"/>
  <c r="AG12" i="28"/>
  <c r="AG13" i="28"/>
  <c r="BR31" i="30"/>
  <c r="BR19" i="30"/>
  <c r="AF6" i="26"/>
  <c r="AF59" i="26"/>
  <c r="AF12" i="26"/>
  <c r="AF13" i="26"/>
  <c r="AH13" i="28"/>
  <c r="AH12" i="28"/>
  <c r="BS12" i="30"/>
  <c r="BS13" i="30"/>
  <c r="BT7" i="30"/>
  <c r="AG6" i="26"/>
  <c r="AG59" i="26"/>
  <c r="AG12" i="26"/>
  <c r="AG13" i="26"/>
  <c r="AI12" i="28"/>
  <c r="AI13" i="28"/>
  <c r="BS31" i="30"/>
  <c r="BS19" i="30"/>
  <c r="AH6" i="26"/>
  <c r="AH59" i="26"/>
  <c r="AH12" i="26"/>
  <c r="AH13" i="26"/>
  <c r="AJ12" i="28"/>
  <c r="AJ13" i="28"/>
  <c r="BU7" i="30"/>
  <c r="BT31" i="30"/>
  <c r="BT19" i="30"/>
  <c r="BT12" i="30"/>
  <c r="BT13" i="30"/>
  <c r="AI6" i="26"/>
  <c r="AI59" i="26"/>
  <c r="AI12" i="26"/>
  <c r="AI13" i="26"/>
  <c r="AK12" i="28"/>
  <c r="AK13" i="28"/>
  <c r="AJ6" i="26"/>
  <c r="AJ59" i="26"/>
  <c r="AJ12" i="26"/>
  <c r="AJ13" i="26"/>
  <c r="AL13" i="28"/>
  <c r="AL12" i="28"/>
  <c r="BV7" i="30"/>
  <c r="BU31" i="30"/>
  <c r="BU19" i="30"/>
  <c r="BU12" i="30"/>
  <c r="BU13" i="30"/>
  <c r="AK6" i="26"/>
  <c r="AK59" i="26"/>
  <c r="AK12" i="26"/>
  <c r="AK13" i="26"/>
  <c r="AM12" i="28"/>
  <c r="AM13" i="28"/>
  <c r="AL6" i="26"/>
  <c r="AL59" i="26"/>
  <c r="AL12" i="26"/>
  <c r="AL13" i="26"/>
  <c r="AN12" i="28"/>
  <c r="AN13" i="28"/>
  <c r="BV12" i="30"/>
  <c r="BV13" i="30"/>
  <c r="BW7" i="30"/>
  <c r="AM6" i="26"/>
  <c r="AM59" i="26"/>
  <c r="AM12" i="26"/>
  <c r="AM13" i="26"/>
  <c r="AO12" i="28"/>
  <c r="AO13" i="28"/>
  <c r="BV31" i="30"/>
  <c r="BV19" i="30"/>
  <c r="AN6" i="26"/>
  <c r="AN59" i="26"/>
  <c r="AN12" i="26"/>
  <c r="AN13" i="26"/>
  <c r="AP13" i="28"/>
  <c r="AP12" i="28"/>
  <c r="BX7" i="30"/>
  <c r="BW12" i="30"/>
  <c r="BW13" i="30"/>
  <c r="AO6" i="26"/>
  <c r="AO59" i="26"/>
  <c r="AO12" i="26"/>
  <c r="AO13" i="26"/>
  <c r="AQ12" i="28"/>
  <c r="AQ13" i="28"/>
  <c r="BW31" i="30"/>
  <c r="BW19" i="30"/>
  <c r="AP6" i="26"/>
  <c r="AP59" i="26"/>
  <c r="AP12" i="26"/>
  <c r="AP13" i="26"/>
  <c r="AR12" i="28"/>
  <c r="AR13" i="28"/>
  <c r="BX12" i="30"/>
  <c r="BX13" i="30"/>
  <c r="BY7" i="30"/>
  <c r="AQ6" i="26"/>
  <c r="AQ59" i="26"/>
  <c r="AQ12" i="26"/>
  <c r="AQ13" i="26"/>
  <c r="AS12" i="28"/>
  <c r="AS13" i="28"/>
  <c r="BX31" i="30"/>
  <c r="BX19" i="30"/>
  <c r="AR6" i="26"/>
  <c r="AR59" i="26"/>
  <c r="AR12" i="26"/>
  <c r="AR13" i="26"/>
  <c r="AT13" i="28"/>
  <c r="AT12" i="28"/>
  <c r="BY12" i="30"/>
  <c r="BY13" i="30"/>
  <c r="BZ7" i="30"/>
  <c r="AS6" i="26"/>
  <c r="AS59" i="26"/>
  <c r="AS12" i="26"/>
  <c r="AS13" i="26"/>
  <c r="AU12" i="28"/>
  <c r="AU13" i="28"/>
  <c r="AT6" i="26"/>
  <c r="AT59" i="26"/>
  <c r="BY31" i="30"/>
  <c r="BY19" i="30"/>
  <c r="AT12" i="26"/>
  <c r="AT13" i="26"/>
  <c r="AV12" i="28"/>
  <c r="AV13" i="28"/>
  <c r="CA7" i="30"/>
  <c r="BZ12" i="30"/>
  <c r="BZ13" i="30"/>
  <c r="AU6" i="26"/>
  <c r="AU59" i="26"/>
  <c r="AU12" i="26"/>
  <c r="AU13" i="26"/>
  <c r="AW12" i="28"/>
  <c r="AW13" i="28"/>
  <c r="AV6" i="26"/>
  <c r="AV59" i="26"/>
  <c r="BZ31" i="30"/>
  <c r="BZ19" i="30"/>
  <c r="AV12" i="26"/>
  <c r="AV13" i="26"/>
  <c r="AX13" i="28"/>
  <c r="AX12" i="28"/>
  <c r="CB7" i="30"/>
  <c r="CA12" i="30"/>
  <c r="CA13" i="30"/>
  <c r="AW6" i="26"/>
  <c r="AW59" i="26"/>
  <c r="AW12" i="26"/>
  <c r="AW13" i="26"/>
  <c r="AY12" i="28"/>
  <c r="AY13" i="28"/>
  <c r="AX6" i="26"/>
  <c r="AX59" i="26"/>
  <c r="CA31" i="30"/>
  <c r="CA19" i="30"/>
  <c r="AX12" i="26"/>
  <c r="AX13" i="26"/>
  <c r="AZ12" i="28"/>
  <c r="AZ13" i="28"/>
  <c r="CB12" i="30"/>
  <c r="CB13" i="30"/>
  <c r="CC7" i="30"/>
  <c r="AY6" i="26"/>
  <c r="AY59" i="26"/>
  <c r="AY12" i="26"/>
  <c r="AY13" i="26"/>
  <c r="BA12" i="28"/>
  <c r="BA13" i="28"/>
  <c r="AZ6" i="26"/>
  <c r="AZ59" i="26"/>
  <c r="CB31" i="30"/>
  <c r="CB19" i="30"/>
  <c r="AZ12" i="26"/>
  <c r="AZ13" i="26"/>
  <c r="BB13" i="28"/>
  <c r="BB12" i="28"/>
  <c r="CC12" i="30"/>
  <c r="CC13" i="30"/>
  <c r="CD7" i="30"/>
  <c r="BA6" i="26"/>
  <c r="BA59" i="26"/>
  <c r="BA12" i="26"/>
  <c r="BA13" i="26"/>
  <c r="BC12" i="28"/>
  <c r="BC13" i="28"/>
  <c r="CC31" i="30"/>
  <c r="CC19" i="30"/>
  <c r="BB6" i="26"/>
  <c r="BB59" i="26"/>
  <c r="BB12" i="26"/>
  <c r="BB13" i="26"/>
  <c r="BD12" i="28"/>
  <c r="BD13" i="28"/>
  <c r="CD12" i="30"/>
  <c r="CD13" i="30"/>
  <c r="CE7" i="30"/>
  <c r="BC6" i="26"/>
  <c r="BC59" i="26"/>
  <c r="BC12" i="26"/>
  <c r="BC13" i="26"/>
  <c r="BE12" i="28"/>
  <c r="BE13" i="28"/>
  <c r="CD31" i="30"/>
  <c r="CD19" i="30"/>
  <c r="BD6" i="26"/>
  <c r="BD59" i="26"/>
  <c r="BD12" i="26"/>
  <c r="BD13" i="26"/>
  <c r="BF13" i="28"/>
  <c r="BF12" i="28"/>
  <c r="CE12" i="30"/>
  <c r="CE13" i="30"/>
  <c r="CF7" i="30"/>
  <c r="CE31" i="30"/>
  <c r="CE19" i="30"/>
  <c r="BE6" i="26"/>
  <c r="BE59" i="26"/>
  <c r="BE12" i="26"/>
  <c r="BE13" i="26"/>
  <c r="BG12" i="28"/>
  <c r="BG13" i="28"/>
  <c r="BF6" i="26"/>
  <c r="BF59" i="26"/>
  <c r="BF12" i="26"/>
  <c r="BF13" i="26"/>
  <c r="BH12" i="28"/>
  <c r="BH13" i="28"/>
  <c r="CF12" i="30"/>
  <c r="CF13" i="30"/>
  <c r="CG7" i="30"/>
  <c r="CF31" i="30"/>
  <c r="CF19" i="30"/>
  <c r="BG6" i="26"/>
  <c r="BG59" i="26"/>
  <c r="BG12" i="26"/>
  <c r="BG13" i="26"/>
  <c r="BI12" i="28"/>
  <c r="BI13" i="28"/>
  <c r="BH6" i="26"/>
  <c r="BH59" i="26"/>
  <c r="BH12" i="26"/>
  <c r="BH13" i="26"/>
  <c r="BJ13" i="28"/>
  <c r="BJ12" i="28"/>
  <c r="CG12" i="30"/>
  <c r="CG13" i="30"/>
  <c r="CH7" i="30"/>
  <c r="BI6" i="26"/>
  <c r="BI59" i="26"/>
  <c r="BI12" i="26"/>
  <c r="BI13" i="26"/>
  <c r="BK12" i="28"/>
  <c r="BK13" i="28"/>
  <c r="CG31" i="30"/>
  <c r="CG19" i="30"/>
  <c r="BJ6" i="26"/>
  <c r="BJ59" i="26"/>
  <c r="BJ12" i="26"/>
  <c r="BJ13" i="26"/>
  <c r="BL12" i="28"/>
  <c r="BL13" i="28"/>
  <c r="CI7" i="30"/>
  <c r="CH31" i="30"/>
  <c r="CH19" i="30"/>
  <c r="CH12" i="30"/>
  <c r="CH13" i="30"/>
  <c r="BK6" i="26"/>
  <c r="BK59" i="26"/>
  <c r="BK12" i="26"/>
  <c r="BK13" i="26"/>
  <c r="BM12" i="28"/>
  <c r="BM13" i="28"/>
  <c r="BL6" i="26"/>
  <c r="BL59" i="26"/>
  <c r="BL12" i="26"/>
  <c r="BL13" i="26"/>
  <c r="BN13" i="28"/>
  <c r="BN12" i="28"/>
  <c r="CJ7" i="30"/>
  <c r="CI12" i="30"/>
  <c r="CI13" i="30"/>
  <c r="BM6" i="26"/>
  <c r="BM59" i="26"/>
  <c r="BM12" i="26"/>
  <c r="BM13" i="26"/>
  <c r="BO12" i="28"/>
  <c r="BO13" i="28"/>
  <c r="CI31" i="30"/>
  <c r="CI19" i="30"/>
  <c r="BN6" i="26"/>
  <c r="BN59" i="26"/>
  <c r="BN12" i="26"/>
  <c r="BN13" i="26"/>
  <c r="BP12" i="28"/>
  <c r="BP13" i="28"/>
  <c r="CK7" i="30"/>
  <c r="CJ12" i="30"/>
  <c r="CJ13" i="30"/>
  <c r="BO6" i="26"/>
  <c r="BO59" i="26"/>
  <c r="BO12" i="26"/>
  <c r="BO13" i="26"/>
  <c r="BQ12" i="28"/>
  <c r="BQ13" i="28"/>
  <c r="BP6" i="26"/>
  <c r="BP59" i="26"/>
  <c r="CJ31" i="30"/>
  <c r="CJ19" i="30"/>
  <c r="BP12" i="26"/>
  <c r="BP13" i="26"/>
  <c r="BR13" i="28"/>
  <c r="BR12" i="28"/>
  <c r="CK12" i="30"/>
  <c r="CK13" i="30"/>
  <c r="CL7" i="30"/>
  <c r="BQ6" i="26"/>
  <c r="BQ59" i="26"/>
  <c r="BQ12" i="26"/>
  <c r="BQ13" i="26"/>
  <c r="BS12" i="28"/>
  <c r="BS13" i="28"/>
  <c r="BR6" i="26"/>
  <c r="BR59" i="26"/>
  <c r="CK31" i="30"/>
  <c r="CK19" i="30"/>
  <c r="BR12" i="26"/>
  <c r="BR13" i="26"/>
  <c r="BT12" i="28"/>
  <c r="BT13" i="28"/>
  <c r="CL12" i="30"/>
  <c r="CL13" i="30"/>
  <c r="CM7" i="30"/>
  <c r="BS6" i="26"/>
  <c r="BS59" i="26"/>
  <c r="BS12" i="26"/>
  <c r="BS13" i="26"/>
  <c r="BU12" i="28"/>
  <c r="BU13" i="28"/>
  <c r="CL31" i="30"/>
  <c r="CL19" i="30"/>
  <c r="BT6" i="26"/>
  <c r="BT59" i="26"/>
  <c r="BT12" i="26"/>
  <c r="BT13" i="26"/>
  <c r="BV13" i="28"/>
  <c r="BV12" i="28"/>
  <c r="CM12" i="30"/>
  <c r="CM13" i="30"/>
  <c r="CN7" i="30"/>
  <c r="BU6" i="26"/>
  <c r="BU59" i="26"/>
  <c r="BU12" i="26"/>
  <c r="BU13" i="26"/>
  <c r="BW12" i="28"/>
  <c r="BW13" i="28"/>
  <c r="CM31" i="30"/>
  <c r="CM19" i="30"/>
  <c r="BV6" i="26"/>
  <c r="BV59" i="26"/>
  <c r="BV12" i="26"/>
  <c r="BV13" i="26"/>
  <c r="BX12" i="28"/>
  <c r="BX13" i="28"/>
  <c r="CN12" i="30"/>
  <c r="CN13" i="30"/>
  <c r="CO7" i="30"/>
  <c r="BW6" i="26"/>
  <c r="BW59" i="26"/>
  <c r="BW12" i="26"/>
  <c r="BW13" i="26"/>
  <c r="BY12" i="28"/>
  <c r="BY13" i="28"/>
  <c r="CN31" i="30"/>
  <c r="CN19" i="30"/>
  <c r="BX6" i="26"/>
  <c r="BX59" i="26"/>
  <c r="BX12" i="26"/>
  <c r="BX13" i="26"/>
  <c r="BZ13" i="28"/>
  <c r="BZ12" i="28"/>
  <c r="CO12" i="30"/>
  <c r="CO13" i="30"/>
  <c r="CP7" i="30"/>
  <c r="BY6" i="26"/>
  <c r="BY59" i="26"/>
  <c r="BY12" i="26"/>
  <c r="BY13" i="26"/>
  <c r="CA12" i="28"/>
  <c r="CA13" i="28"/>
  <c r="CO31" i="30"/>
  <c r="CO19" i="30"/>
  <c r="BZ6" i="26"/>
  <c r="BZ59" i="26"/>
  <c r="BZ12" i="26"/>
  <c r="BZ13" i="26"/>
  <c r="CB12" i="28"/>
  <c r="CB13" i="28"/>
  <c r="CP12" i="30"/>
  <c r="CP13" i="30"/>
  <c r="CQ7" i="30"/>
  <c r="CA6" i="26"/>
  <c r="CA59" i="26"/>
  <c r="CA12" i="26"/>
  <c r="CA13" i="26"/>
  <c r="CC12" i="28"/>
  <c r="CC13" i="28"/>
  <c r="CP31" i="30"/>
  <c r="CP19" i="30"/>
  <c r="CB6" i="26"/>
  <c r="CB59" i="26"/>
  <c r="CB12" i="26"/>
  <c r="CB13" i="26"/>
  <c r="CD13" i="28"/>
  <c r="CD12" i="28"/>
  <c r="CQ12" i="30"/>
  <c r="CQ13" i="30"/>
  <c r="CR7" i="30"/>
  <c r="CQ31" i="30"/>
  <c r="CQ19" i="30"/>
  <c r="CC6" i="26"/>
  <c r="CC59" i="26"/>
  <c r="CC12" i="26"/>
  <c r="CC13" i="26"/>
  <c r="CE12" i="28"/>
  <c r="CE13" i="28"/>
  <c r="CD6" i="26"/>
  <c r="CD59" i="26"/>
  <c r="CD12" i="26"/>
  <c r="CD13" i="26"/>
  <c r="CF12" i="28"/>
  <c r="CF13" i="28"/>
  <c r="CR12" i="30"/>
  <c r="CR13" i="30"/>
  <c r="CE6" i="26"/>
  <c r="CE59" i="26"/>
  <c r="CE12" i="26"/>
  <c r="CE13" i="26"/>
  <c r="CG12" i="28"/>
  <c r="CG13" i="28"/>
  <c r="CR31" i="30"/>
  <c r="CR19" i="30"/>
  <c r="CF6" i="26"/>
  <c r="CF59" i="26"/>
  <c r="CF12" i="26"/>
  <c r="CF13" i="26"/>
  <c r="CH13" i="28"/>
  <c r="CH12" i="28"/>
  <c r="CG6" i="26"/>
  <c r="CG59" i="26"/>
  <c r="CG12" i="26"/>
  <c r="CG13" i="26"/>
  <c r="CI12" i="28"/>
  <c r="CI13" i="28"/>
  <c r="M45" i="26"/>
  <c r="M85" i="30"/>
  <c r="M135" i="30"/>
  <c r="CH6" i="26"/>
  <c r="CH59" i="26"/>
  <c r="CH12" i="26"/>
  <c r="CH13" i="26"/>
  <c r="CJ12" i="28"/>
  <c r="CJ13" i="28"/>
  <c r="CI6" i="26"/>
  <c r="CI59" i="26"/>
  <c r="CI12" i="26"/>
  <c r="CI13" i="26"/>
  <c r="CK12" i="28"/>
  <c r="CK13" i="28"/>
  <c r="CJ6" i="26"/>
  <c r="CJ59" i="26"/>
  <c r="CJ12" i="26"/>
  <c r="CJ13" i="26"/>
  <c r="CL13" i="28"/>
  <c r="CL12" i="28"/>
  <c r="CK6" i="26"/>
  <c r="CK59" i="26"/>
  <c r="CK12" i="26"/>
  <c r="CK13" i="26"/>
  <c r="CM12" i="28"/>
  <c r="CM13" i="28"/>
  <c r="CL6" i="26"/>
  <c r="CL59" i="26"/>
  <c r="CL12" i="26"/>
  <c r="CL13" i="26"/>
  <c r="CN12" i="28"/>
  <c r="CN13" i="28"/>
  <c r="CM6" i="26"/>
  <c r="CM59" i="26"/>
  <c r="CM12" i="26"/>
  <c r="CM13" i="26"/>
  <c r="CO12" i="28"/>
  <c r="CO13" i="28"/>
  <c r="CN6" i="26"/>
  <c r="CN59" i="26"/>
  <c r="CN12" i="26"/>
  <c r="CN13" i="26"/>
  <c r="CP13" i="28"/>
  <c r="CP12" i="28"/>
  <c r="CO6" i="26"/>
  <c r="CO59" i="26"/>
  <c r="CO12" i="26"/>
  <c r="CO13" i="26"/>
  <c r="CQ12" i="28"/>
  <c r="CQ13" i="28"/>
  <c r="CP6" i="26"/>
  <c r="CP59" i="26"/>
  <c r="CP12" i="26"/>
  <c r="CP13" i="26"/>
  <c r="CR12" i="28"/>
  <c r="CR13" i="28"/>
  <c r="CQ6" i="26"/>
  <c r="CQ59" i="26"/>
  <c r="CQ12" i="26"/>
  <c r="CQ13" i="26"/>
  <c r="CR6" i="26"/>
  <c r="CR59" i="26"/>
  <c r="CR12" i="26"/>
  <c r="CR13" i="26"/>
  <c r="Q59" i="29"/>
  <c r="R59" i="29"/>
  <c r="P57" i="29"/>
  <c r="S59" i="29"/>
  <c r="BE114" i="31"/>
  <c r="BF114" i="31"/>
  <c r="CF114" i="31"/>
  <c r="CD114" i="31"/>
  <c r="T59" i="29"/>
  <c r="BB114" i="31"/>
  <c r="CG114" i="31"/>
  <c r="CC114" i="31"/>
  <c r="BI114" i="31"/>
  <c r="BD114" i="31"/>
  <c r="CA114" i="31"/>
  <c r="CH114" i="31"/>
  <c r="BZ114" i="31"/>
  <c r="CE114" i="31"/>
  <c r="BC114" i="31"/>
  <c r="BN114" i="31"/>
  <c r="BQ114" i="31"/>
  <c r="CB114" i="31"/>
  <c r="BR114" i="31"/>
  <c r="AZ114" i="31"/>
  <c r="BT114" i="31"/>
  <c r="BS114" i="31"/>
  <c r="BX114" i="31"/>
  <c r="BW114" i="31"/>
  <c r="BK114" i="31"/>
  <c r="BM114" i="31"/>
  <c r="BA114" i="31"/>
  <c r="BU114" i="31"/>
  <c r="BP114" i="31"/>
  <c r="BY114" i="31"/>
  <c r="AV114" i="31"/>
  <c r="BV114" i="31"/>
  <c r="BL114" i="31"/>
  <c r="BG114" i="31"/>
  <c r="BH114" i="31"/>
  <c r="BO114" i="31"/>
  <c r="AY114" i="31"/>
  <c r="BJ114" i="31"/>
  <c r="AW114" i="31"/>
  <c r="AX114" i="31"/>
  <c r="U59" i="29"/>
  <c r="CX25" i="28"/>
  <c r="CX35" i="28"/>
  <c r="V59" i="29"/>
  <c r="CY25" i="28"/>
  <c r="CY35" i="28"/>
  <c r="W59" i="29"/>
  <c r="CZ25" i="28"/>
  <c r="CZ35" i="28"/>
  <c r="X59" i="29"/>
  <c r="DA25" i="28"/>
  <c r="DA35" i="28"/>
  <c r="Y59" i="29"/>
  <c r="DB25" i="28"/>
  <c r="DB35" i="28"/>
  <c r="Z59" i="29"/>
  <c r="DC25" i="28"/>
  <c r="DC35" i="28"/>
  <c r="AA59" i="29"/>
  <c r="DD25" i="28"/>
  <c r="DD35" i="28"/>
  <c r="AB59" i="29"/>
  <c r="DE25" i="28"/>
  <c r="DE35" i="28"/>
  <c r="AC59" i="29"/>
  <c r="DF25" i="28"/>
  <c r="DF35" i="28"/>
  <c r="AD59" i="29"/>
  <c r="DG25" i="28"/>
  <c r="DG35" i="28"/>
  <c r="AE59" i="29"/>
  <c r="DH25" i="28"/>
  <c r="DH35" i="28"/>
  <c r="AF59" i="29"/>
  <c r="DI25" i="28"/>
  <c r="DI35" i="28"/>
  <c r="AG59" i="29"/>
  <c r="DJ25" i="28"/>
  <c r="DJ35" i="28"/>
  <c r="AH59" i="29"/>
  <c r="DK25" i="28"/>
  <c r="DK35" i="28"/>
  <c r="AI59" i="29"/>
  <c r="DL25" i="28"/>
  <c r="DL35" i="28"/>
  <c r="AJ59" i="29"/>
  <c r="DM25" i="28"/>
  <c r="DM35" i="28"/>
  <c r="AK59" i="29"/>
  <c r="DN25" i="28"/>
  <c r="DN35" i="28"/>
  <c r="AL59" i="29"/>
  <c r="DO25" i="28"/>
  <c r="DO35" i="28"/>
  <c r="AM59" i="29"/>
  <c r="DP25" i="28"/>
  <c r="DP35" i="28"/>
  <c r="AN59" i="29"/>
  <c r="DQ25" i="28"/>
  <c r="DQ35" i="28"/>
  <c r="AO59" i="29"/>
  <c r="DR25" i="28"/>
  <c r="DR35" i="28"/>
  <c r="AP59" i="29"/>
  <c r="DS25" i="28"/>
  <c r="DS35" i="28"/>
  <c r="AQ59" i="29"/>
  <c r="DT25" i="28"/>
  <c r="DT35" i="28"/>
  <c r="AR59" i="29"/>
  <c r="DU25" i="28"/>
  <c r="DU35" i="28"/>
  <c r="AS59" i="29"/>
  <c r="DV25" i="28"/>
  <c r="DV35" i="28"/>
  <c r="AT59" i="29"/>
  <c r="DW25" i="28"/>
  <c r="DW35" i="28"/>
  <c r="AU59" i="29"/>
  <c r="DX25" i="28"/>
  <c r="DX35" i="28"/>
  <c r="AV59" i="29"/>
  <c r="DY25" i="28"/>
  <c r="DY35" i="28"/>
  <c r="AW59" i="29"/>
  <c r="DZ25" i="28"/>
  <c r="DZ35" i="28"/>
  <c r="AX59" i="29"/>
  <c r="EA25" i="28"/>
  <c r="EA35" i="28"/>
  <c r="AY59" i="29"/>
  <c r="EB25" i="28"/>
  <c r="EB35" i="28"/>
  <c r="AZ59" i="29"/>
  <c r="EC25" i="28"/>
  <c r="EC35" i="28"/>
  <c r="BA59" i="29"/>
  <c r="ED25" i="28"/>
  <c r="ED35" i="28"/>
  <c r="BB59" i="29"/>
  <c r="EE25" i="28"/>
  <c r="EE35" i="28"/>
  <c r="BC59" i="29"/>
  <c r="EF25" i="28"/>
  <c r="EF35" i="28"/>
  <c r="BD59" i="29"/>
  <c r="EG25" i="28"/>
  <c r="EG35" i="28"/>
  <c r="BE59" i="29"/>
  <c r="EH25" i="28"/>
  <c r="EH35" i="28"/>
  <c r="BF59" i="29"/>
  <c r="EI25" i="28"/>
  <c r="EI35" i="28"/>
  <c r="BG59" i="29"/>
  <c r="EJ25" i="28"/>
  <c r="EJ35" i="28"/>
  <c r="BH59" i="29"/>
  <c r="EK25" i="28"/>
  <c r="EK35" i="28"/>
  <c r="BI59" i="29"/>
  <c r="EL25" i="28"/>
  <c r="EL35" i="28"/>
  <c r="BJ59" i="29"/>
  <c r="EM25" i="28"/>
  <c r="EM35" i="28"/>
  <c r="BK59" i="29"/>
  <c r="EN25" i="28"/>
  <c r="EN35" i="28"/>
  <c r="BL59" i="29"/>
  <c r="EO25" i="28"/>
  <c r="EO35" i="28"/>
  <c r="BM59" i="29"/>
  <c r="EP25" i="28"/>
  <c r="EP35" i="28"/>
  <c r="BN59" i="29"/>
  <c r="EQ25" i="28"/>
  <c r="EQ35" i="28"/>
  <c r="BO59" i="29"/>
  <c r="ER25" i="28"/>
  <c r="ER35" i="28"/>
  <c r="BP59" i="29"/>
  <c r="ES25" i="28"/>
  <c r="ES35" i="28"/>
  <c r="BQ59" i="29"/>
  <c r="ET25" i="28"/>
  <c r="ET35" i="28"/>
  <c r="BR59" i="29"/>
  <c r="EU25" i="28"/>
  <c r="EU35" i="28"/>
  <c r="BS59" i="29"/>
  <c r="EV25" i="28"/>
  <c r="EV35" i="28"/>
  <c r="BT59" i="29"/>
  <c r="EW25" i="28"/>
  <c r="EW35" i="28"/>
  <c r="BU59" i="29"/>
  <c r="EX25" i="28"/>
  <c r="EX35" i="28"/>
  <c r="BV59" i="29"/>
  <c r="EY25" i="28"/>
  <c r="EY35" i="28"/>
  <c r="BW59" i="29"/>
  <c r="EZ25" i="28"/>
  <c r="EZ35" i="28"/>
  <c r="BX59" i="29"/>
  <c r="FA25" i="28"/>
  <c r="FA35" i="28"/>
  <c r="BY59" i="29"/>
  <c r="FB25" i="28"/>
  <c r="FB35" i="28"/>
  <c r="BZ59" i="29"/>
  <c r="FC25" i="28"/>
  <c r="FC35" i="28"/>
  <c r="CA59" i="29"/>
  <c r="FD25" i="28"/>
  <c r="FD35" i="28"/>
  <c r="CB59" i="29"/>
  <c r="FE25" i="28"/>
  <c r="FE35" i="28"/>
  <c r="CC59" i="29"/>
  <c r="FF25" i="28"/>
  <c r="FF35" i="28"/>
  <c r="CD59" i="29"/>
  <c r="FG25" i="28"/>
  <c r="FG35" i="28"/>
  <c r="CE59" i="29"/>
  <c r="FH25" i="28"/>
  <c r="FH35" i="28"/>
  <c r="CF59" i="29"/>
  <c r="FI25" i="28"/>
  <c r="FI35" i="28"/>
  <c r="CG59" i="29"/>
  <c r="FJ25" i="28"/>
  <c r="FJ35" i="28"/>
  <c r="CH59" i="29"/>
  <c r="FK25" i="28"/>
  <c r="FK35" i="28"/>
  <c r="CI59" i="29"/>
  <c r="FL25" i="28"/>
  <c r="FL35" i="28"/>
  <c r="CJ59" i="29"/>
  <c r="FM25" i="28"/>
  <c r="FM35" i="28"/>
  <c r="CK59" i="29"/>
  <c r="FN25" i="28"/>
  <c r="FN35" i="28"/>
  <c r="CL59" i="29"/>
  <c r="FO25" i="28"/>
  <c r="FO35" i="28"/>
  <c r="CM59" i="29"/>
  <c r="FP25" i="28"/>
  <c r="FP35" i="28"/>
  <c r="CN59" i="29"/>
  <c r="FQ25" i="28"/>
  <c r="FQ35" i="28"/>
  <c r="CO59" i="29"/>
  <c r="FR25" i="28"/>
  <c r="FR35" i="28"/>
  <c r="CP59" i="29"/>
  <c r="FS25" i="28"/>
  <c r="FS35" i="28"/>
  <c r="CQ59" i="29"/>
  <c r="FT25" i="28"/>
  <c r="FT35" i="28"/>
  <c r="CR59" i="29"/>
  <c r="FU25" i="28"/>
  <c r="FU35" i="28"/>
  <c r="FV25" i="28"/>
  <c r="FV35" i="28"/>
  <c r="FW25" i="28"/>
  <c r="FW35" i="28"/>
  <c r="FX25" i="28"/>
  <c r="FX35" i="28"/>
  <c r="FY25" i="28"/>
  <c r="FY35" i="28"/>
  <c r="FZ25" i="28"/>
  <c r="FZ35" i="28"/>
  <c r="GA25" i="28"/>
  <c r="GA35" i="28"/>
  <c r="GB25" i="28"/>
  <c r="GB35" i="28"/>
  <c r="GC25" i="28"/>
  <c r="GC35" i="28"/>
  <c r="GD25" i="28"/>
  <c r="GD35" i="28"/>
  <c r="GE25" i="28"/>
  <c r="GE35" i="28"/>
  <c r="GF25" i="28"/>
  <c r="GF35" i="28"/>
  <c r="GG25" i="28"/>
  <c r="GG35" i="28"/>
  <c r="GH25" i="28"/>
  <c r="GH35" i="28"/>
  <c r="GI25" i="28"/>
  <c r="GI35" i="28"/>
  <c r="GJ25" i="28"/>
  <c r="GJ35" i="28"/>
  <c r="CU25" i="28"/>
  <c r="CU35" i="28"/>
  <c r="CV25" i="28"/>
  <c r="CV35" i="28"/>
  <c r="CW25" i="28"/>
  <c r="CW35" i="28"/>
  <c r="M32" i="29"/>
  <c r="D117" i="31"/>
  <c r="N15" i="31" a="1"/>
  <c r="M34" i="26"/>
  <c r="N15" i="31"/>
  <c r="N91" i="31"/>
  <c r="N49" i="31"/>
  <c r="N77" i="31"/>
  <c r="N32" i="31"/>
  <c r="N89" i="31"/>
  <c r="N63" i="31"/>
  <c r="N33" i="31"/>
  <c r="N62" i="31"/>
  <c r="N18" i="31"/>
  <c r="N37" i="31"/>
  <c r="N56" i="31"/>
  <c r="N75" i="31"/>
  <c r="N46" i="31"/>
  <c r="N17" i="31"/>
  <c r="N39" i="31"/>
  <c r="N38" i="31"/>
  <c r="N61" i="31"/>
  <c r="N80" i="31"/>
  <c r="N16" i="31"/>
  <c r="N35" i="31"/>
  <c r="N26" i="31"/>
  <c r="N73" i="31"/>
  <c r="N92" i="31"/>
  <c r="N28" i="31"/>
  <c r="N47" i="31"/>
  <c r="N54" i="31"/>
  <c r="N84" i="31"/>
  <c r="N55" i="31"/>
  <c r="N74" i="31"/>
  <c r="N85" i="31"/>
  <c r="N21" i="31"/>
  <c r="N40" i="31"/>
  <c r="N59" i="31"/>
  <c r="N66" i="31"/>
  <c r="N68" i="31"/>
  <c r="N94" i="31"/>
  <c r="N50" i="31"/>
  <c r="N45" i="31"/>
  <c r="N64" i="31"/>
  <c r="N83" i="31"/>
  <c r="N19" i="31"/>
  <c r="N22" i="31"/>
  <c r="N57" i="31"/>
  <c r="N76" i="31"/>
  <c r="N95" i="31"/>
  <c r="N31" i="31"/>
  <c r="N97" i="31"/>
  <c r="N52" i="31"/>
  <c r="N23" i="31"/>
  <c r="N70" i="31"/>
  <c r="N69" i="31"/>
  <c r="N88" i="31"/>
  <c r="N24" i="31"/>
  <c r="N43" i="31"/>
  <c r="N81" i="31"/>
  <c r="N36" i="31"/>
  <c r="N30" i="31"/>
  <c r="N93" i="31"/>
  <c r="N29" i="31"/>
  <c r="N48" i="31"/>
  <c r="N67" i="31"/>
  <c r="N78" i="31"/>
  <c r="N34" i="31"/>
  <c r="N41" i="31"/>
  <c r="N60" i="31"/>
  <c r="N79" i="31"/>
  <c r="N86" i="31"/>
  <c r="N65" i="31"/>
  <c r="N20" i="31"/>
  <c r="N82" i="31"/>
  <c r="N53" i="31"/>
  <c r="N72" i="31"/>
  <c r="N27" i="31"/>
  <c r="N71" i="31"/>
  <c r="N42" i="31"/>
  <c r="N96" i="31"/>
  <c r="N51" i="31"/>
  <c r="N90" i="31"/>
  <c r="N25" i="31"/>
  <c r="N44" i="31"/>
  <c r="N58" i="31"/>
  <c r="N87" i="31"/>
  <c r="N98" i="31"/>
  <c r="O19" i="27"/>
  <c r="D106" i="31"/>
  <c r="D107" i="31"/>
  <c r="D111" i="31"/>
  <c r="O18" i="27"/>
  <c r="O73" i="27"/>
  <c r="O17" i="27"/>
  <c r="O75" i="27"/>
  <c r="D116" i="31"/>
  <c r="D114" i="31"/>
  <c r="O27" i="30"/>
  <c r="O21" i="30"/>
  <c r="P18" i="30"/>
  <c r="P52" i="30"/>
  <c r="O88" i="30"/>
  <c r="D115" i="31"/>
  <c r="P24" i="30"/>
  <c r="D121" i="31"/>
  <c r="P54" i="30"/>
  <c r="P26" i="30"/>
  <c r="P71" i="30"/>
  <c r="M53" i="30"/>
  <c r="P25" i="30"/>
  <c r="P55" i="30"/>
  <c r="Q52" i="30"/>
  <c r="P36" i="26"/>
  <c r="P62" i="30"/>
  <c r="P31" i="30"/>
  <c r="P81" i="30"/>
  <c r="P19" i="30"/>
  <c r="M25" i="30"/>
  <c r="P27" i="30"/>
  <c r="E114" i="31"/>
  <c r="Q24" i="30"/>
  <c r="Q54" i="30"/>
  <c r="Q26" i="30"/>
  <c r="Q62" i="30"/>
  <c r="Q55" i="30"/>
  <c r="R52" i="30"/>
  <c r="R55" i="30"/>
  <c r="S52" i="30"/>
  <c r="S55" i="30"/>
  <c r="Q27" i="30"/>
  <c r="R24" i="30"/>
  <c r="R27" i="30"/>
  <c r="S24" i="30"/>
  <c r="S27" i="30"/>
  <c r="T24" i="30"/>
  <c r="T27" i="30"/>
  <c r="U24" i="30"/>
  <c r="U27" i="30"/>
  <c r="V24" i="30"/>
  <c r="V27" i="30"/>
  <c r="W24" i="30"/>
  <c r="W27" i="30"/>
  <c r="X24" i="30"/>
  <c r="X27" i="30"/>
  <c r="Y24" i="30"/>
  <c r="Y27" i="30"/>
  <c r="Z24" i="30"/>
  <c r="Z27" i="30"/>
  <c r="AA24" i="30"/>
  <c r="AA27" i="30"/>
  <c r="AB24" i="30"/>
  <c r="AB27" i="30"/>
  <c r="AC24" i="30"/>
  <c r="AC27" i="30"/>
  <c r="AD24" i="30"/>
  <c r="AD27" i="30"/>
  <c r="AE24" i="30"/>
  <c r="AE27" i="30"/>
  <c r="AF24" i="30"/>
  <c r="AF27" i="30"/>
  <c r="AG24" i="30"/>
  <c r="AG27" i="30"/>
  <c r="AH24" i="30"/>
  <c r="AH27" i="30"/>
  <c r="AI24" i="30"/>
  <c r="AI27" i="30"/>
  <c r="AJ24" i="30"/>
  <c r="AJ27" i="30"/>
  <c r="AK24" i="30"/>
  <c r="AK27" i="30"/>
  <c r="AL24" i="30"/>
  <c r="AL27" i="30"/>
  <c r="AM24" i="30"/>
  <c r="AM27" i="30"/>
  <c r="AN24" i="30"/>
  <c r="AN27" i="30"/>
  <c r="AO24" i="30"/>
  <c r="AO27" i="30"/>
  <c r="AP24" i="30"/>
  <c r="AP27" i="30"/>
  <c r="AQ24" i="30"/>
  <c r="AQ27" i="30"/>
  <c r="AR24" i="30"/>
  <c r="AR27" i="30"/>
  <c r="AS24" i="30"/>
  <c r="AS27" i="30"/>
  <c r="AT24" i="30"/>
  <c r="AT27" i="30"/>
  <c r="AU24" i="30"/>
  <c r="AU27" i="30"/>
  <c r="AV24" i="30"/>
  <c r="AV27" i="30"/>
  <c r="AW24" i="30"/>
  <c r="AW27" i="30"/>
  <c r="AX24" i="30"/>
  <c r="AX27" i="30"/>
  <c r="AY24" i="30"/>
  <c r="AY27" i="30"/>
  <c r="AZ24" i="30"/>
  <c r="AZ27" i="30"/>
  <c r="BA24" i="30"/>
  <c r="BA27" i="30"/>
  <c r="BB24" i="30"/>
  <c r="BB27" i="30"/>
  <c r="BC24" i="30"/>
  <c r="BC27" i="30"/>
  <c r="BD24" i="30"/>
  <c r="BD27" i="30"/>
  <c r="BE24" i="30"/>
  <c r="BE27" i="30"/>
  <c r="BF24" i="30"/>
  <c r="BF27" i="30"/>
  <c r="BG24" i="30"/>
  <c r="BG27" i="30"/>
  <c r="BH24" i="30"/>
  <c r="BH27" i="30"/>
  <c r="BI24" i="30"/>
  <c r="BI27" i="30"/>
  <c r="BJ24" i="30"/>
  <c r="BJ27" i="30"/>
  <c r="BK24" i="30"/>
  <c r="BK27" i="30"/>
  <c r="BL24" i="30"/>
  <c r="BL27" i="30"/>
  <c r="BM24" i="30"/>
  <c r="BM27" i="30"/>
  <c r="BN24" i="30"/>
  <c r="BN27" i="30"/>
  <c r="BO24" i="30"/>
  <c r="BO27" i="30"/>
  <c r="BP24" i="30"/>
  <c r="BP27" i="30"/>
  <c r="BQ24" i="30"/>
  <c r="BQ27" i="30"/>
  <c r="BR24" i="30"/>
  <c r="BR27" i="30"/>
  <c r="BS24" i="30"/>
  <c r="BS27" i="30"/>
  <c r="BT24" i="30"/>
  <c r="BT27" i="30"/>
  <c r="BU24" i="30"/>
  <c r="BU27" i="30"/>
  <c r="BV24" i="30"/>
  <c r="BV27" i="30"/>
  <c r="BW24" i="30"/>
  <c r="BW27" i="30"/>
  <c r="BX24" i="30"/>
  <c r="BX27" i="30"/>
  <c r="BY24" i="30"/>
  <c r="BY27" i="30"/>
  <c r="BZ24" i="30"/>
  <c r="BZ27" i="30"/>
  <c r="CA24" i="30"/>
  <c r="CA27" i="30"/>
  <c r="CB24" i="30"/>
  <c r="CB27" i="30"/>
  <c r="CC24" i="30"/>
  <c r="CC27" i="30"/>
  <c r="CD24" i="30"/>
  <c r="CD27" i="30"/>
  <c r="CE24" i="30"/>
  <c r="CE27" i="30"/>
  <c r="CF24" i="30"/>
  <c r="CF27" i="30"/>
  <c r="CG24" i="30"/>
  <c r="CG27" i="30"/>
  <c r="CH24" i="30"/>
  <c r="CH27" i="30"/>
  <c r="CI24" i="30"/>
  <c r="CI27" i="30"/>
  <c r="CJ24" i="30"/>
  <c r="CJ27" i="30"/>
  <c r="CK24" i="30"/>
  <c r="CK27" i="30"/>
  <c r="CL24" i="30"/>
  <c r="CL27" i="30"/>
  <c r="CM24" i="30"/>
  <c r="CM27" i="30"/>
  <c r="CN24" i="30"/>
  <c r="CN27" i="30"/>
  <c r="CO24" i="30"/>
  <c r="CO27" i="30"/>
  <c r="CP24" i="30"/>
  <c r="CP27" i="30"/>
  <c r="CQ24" i="30"/>
  <c r="CQ27" i="30"/>
  <c r="CR24" i="30"/>
  <c r="CR27" i="30"/>
  <c r="R62" i="30"/>
  <c r="Q60" i="29"/>
  <c r="Q57" i="29"/>
  <c r="R60" i="29"/>
  <c r="R57" i="29"/>
  <c r="T52" i="30"/>
  <c r="T55" i="30"/>
  <c r="U52" i="30"/>
  <c r="U55" i="30"/>
  <c r="S62" i="30"/>
  <c r="S60" i="29"/>
  <c r="T60" i="29"/>
  <c r="V52" i="30"/>
  <c r="V55" i="30"/>
  <c r="W52" i="30"/>
  <c r="W55" i="30"/>
  <c r="X52" i="30"/>
  <c r="X55" i="30"/>
  <c r="Y52" i="30"/>
  <c r="Y55" i="30"/>
  <c r="Z52" i="30"/>
  <c r="Z55" i="30"/>
  <c r="AA52" i="30"/>
  <c r="AA55" i="30"/>
  <c r="AB52" i="30"/>
  <c r="AB55" i="30"/>
  <c r="AC52" i="30"/>
  <c r="AC55" i="30"/>
  <c r="AD52" i="30"/>
  <c r="AD55" i="30"/>
  <c r="AE52" i="30"/>
  <c r="AE55" i="30"/>
  <c r="AF52" i="30"/>
  <c r="AF55" i="30"/>
  <c r="AG52" i="30"/>
  <c r="AG55" i="30"/>
  <c r="AH52" i="30"/>
  <c r="AH55" i="30"/>
  <c r="AI52" i="30"/>
  <c r="AI55" i="30"/>
  <c r="AJ52" i="30"/>
  <c r="AJ55" i="30"/>
  <c r="AK52" i="30"/>
  <c r="AK55" i="30"/>
  <c r="T62" i="30"/>
  <c r="T57" i="29"/>
  <c r="U60" i="29"/>
  <c r="U57" i="29"/>
  <c r="S57" i="29"/>
  <c r="AL52" i="30"/>
  <c r="AL55" i="30"/>
  <c r="AM52" i="30"/>
  <c r="AM55" i="30"/>
  <c r="AN52" i="30"/>
  <c r="AN55" i="30"/>
  <c r="AO52" i="30"/>
  <c r="AO55" i="30"/>
  <c r="AP52" i="30"/>
  <c r="AP55" i="30"/>
  <c r="AQ52" i="30"/>
  <c r="AQ55" i="30"/>
  <c r="AR52" i="30"/>
  <c r="AR55" i="30"/>
  <c r="AS52" i="30"/>
  <c r="AS55" i="30"/>
  <c r="AT52" i="30"/>
  <c r="AT55" i="30"/>
  <c r="AU52" i="30"/>
  <c r="AU55" i="30"/>
  <c r="AV52" i="30"/>
  <c r="AV55" i="30"/>
  <c r="AW52" i="30"/>
  <c r="AW55" i="30"/>
  <c r="AX52" i="30"/>
  <c r="AX55" i="30"/>
  <c r="AY52" i="30"/>
  <c r="AY55" i="30"/>
  <c r="U62" i="30"/>
  <c r="V60" i="29"/>
  <c r="W60" i="29"/>
  <c r="AZ52" i="30"/>
  <c r="AZ55" i="30"/>
  <c r="AY60" i="29"/>
  <c r="AY57" i="29"/>
  <c r="V62" i="30"/>
  <c r="V57" i="29"/>
  <c r="BA52" i="30"/>
  <c r="BA55" i="30"/>
  <c r="AZ60" i="29"/>
  <c r="AZ57" i="29"/>
  <c r="X60" i="29"/>
  <c r="W57" i="29"/>
  <c r="W62" i="30"/>
  <c r="Y60" i="29"/>
  <c r="X57" i="29"/>
  <c r="BB52" i="30"/>
  <c r="BB55" i="30"/>
  <c r="BA60" i="29"/>
  <c r="BA57" i="29"/>
  <c r="X62" i="30"/>
  <c r="BC52" i="30"/>
  <c r="BC55" i="30"/>
  <c r="BB60" i="29"/>
  <c r="BB57" i="29"/>
  <c r="Z60" i="29"/>
  <c r="Y57" i="29"/>
  <c r="Y62" i="30"/>
  <c r="BD52" i="30"/>
  <c r="BD55" i="30"/>
  <c r="BC60" i="29"/>
  <c r="BC57" i="29"/>
  <c r="AA60" i="29"/>
  <c r="Z57" i="29"/>
  <c r="Z62" i="30"/>
  <c r="AB60" i="29"/>
  <c r="AA57" i="29"/>
  <c r="BE52" i="30"/>
  <c r="BE55" i="30"/>
  <c r="BD60" i="29"/>
  <c r="BD57" i="29"/>
  <c r="AA62" i="30"/>
  <c r="BF52" i="30"/>
  <c r="BF55" i="30"/>
  <c r="BE60" i="29"/>
  <c r="BE57" i="29"/>
  <c r="AC60" i="29"/>
  <c r="AB57" i="29"/>
  <c r="AB62" i="30"/>
  <c r="AD60" i="29"/>
  <c r="AC57" i="29"/>
  <c r="BG52" i="30"/>
  <c r="BG55" i="30"/>
  <c r="BF60" i="29"/>
  <c r="BF57" i="29"/>
  <c r="AC62" i="30"/>
  <c r="BH52" i="30"/>
  <c r="BH55" i="30"/>
  <c r="BG60" i="29"/>
  <c r="BG57" i="29"/>
  <c r="AE60" i="29"/>
  <c r="AD57" i="29"/>
  <c r="AD62" i="30"/>
  <c r="AF60" i="29"/>
  <c r="AE57" i="29"/>
  <c r="BI52" i="30"/>
  <c r="BI55" i="30"/>
  <c r="BH60" i="29"/>
  <c r="BH57" i="29"/>
  <c r="AE62" i="30"/>
  <c r="BJ52" i="30"/>
  <c r="BJ55" i="30"/>
  <c r="BI60" i="29"/>
  <c r="BI57" i="29"/>
  <c r="AG60" i="29"/>
  <c r="AF57" i="29"/>
  <c r="AF62" i="30"/>
  <c r="AH60" i="29"/>
  <c r="AG57" i="29"/>
  <c r="BK52" i="30"/>
  <c r="BK55" i="30"/>
  <c r="BJ60" i="29"/>
  <c r="BJ57" i="29"/>
  <c r="AG62" i="30"/>
  <c r="AI60" i="29"/>
  <c r="AH57" i="29"/>
  <c r="BL52" i="30"/>
  <c r="BL55" i="30"/>
  <c r="BK60" i="29"/>
  <c r="BK57" i="29"/>
  <c r="AH62" i="30"/>
  <c r="BM52" i="30"/>
  <c r="BM55" i="30"/>
  <c r="BL60" i="29"/>
  <c r="BL57" i="29"/>
  <c r="AJ60" i="29"/>
  <c r="AI57" i="29"/>
  <c r="AI62" i="30"/>
  <c r="AJ57" i="29"/>
  <c r="AK60" i="29"/>
  <c r="BN52" i="30"/>
  <c r="BN55" i="30"/>
  <c r="BM60" i="29"/>
  <c r="BM57" i="29"/>
  <c r="AJ62" i="30"/>
  <c r="AL60" i="29"/>
  <c r="AK57" i="29"/>
  <c r="BO52" i="30"/>
  <c r="BO55" i="30"/>
  <c r="BN60" i="29"/>
  <c r="BN57" i="29"/>
  <c r="AK62" i="30"/>
  <c r="BP52" i="30"/>
  <c r="BP55" i="30"/>
  <c r="BO60" i="29"/>
  <c r="BO57" i="29"/>
  <c r="AM60" i="29"/>
  <c r="AL57" i="29"/>
  <c r="AL62" i="30"/>
  <c r="AN60" i="29"/>
  <c r="AM57" i="29"/>
  <c r="BQ52" i="30"/>
  <c r="BQ55" i="30"/>
  <c r="BP60" i="29"/>
  <c r="BP57" i="29"/>
  <c r="AM62" i="30"/>
  <c r="BR52" i="30"/>
  <c r="BR55" i="30"/>
  <c r="BQ60" i="29"/>
  <c r="BQ57" i="29"/>
  <c r="AO60" i="29"/>
  <c r="AN57" i="29"/>
  <c r="AN62" i="30"/>
  <c r="BS52" i="30"/>
  <c r="BS55" i="30"/>
  <c r="BR60" i="29"/>
  <c r="BR57" i="29"/>
  <c r="AP60" i="29"/>
  <c r="AO57" i="29"/>
  <c r="AO62" i="30"/>
  <c r="BT52" i="30"/>
  <c r="BT55" i="30"/>
  <c r="BS60" i="29"/>
  <c r="BS57" i="29"/>
  <c r="AQ60" i="29"/>
  <c r="AP57" i="29"/>
  <c r="AP62" i="30"/>
  <c r="AR60" i="29"/>
  <c r="AQ57" i="29"/>
  <c r="BU52" i="30"/>
  <c r="BU55" i="30"/>
  <c r="BT60" i="29"/>
  <c r="BT57" i="29"/>
  <c r="AQ62" i="30"/>
  <c r="BV52" i="30"/>
  <c r="BV55" i="30"/>
  <c r="BU60" i="29"/>
  <c r="BU57" i="29"/>
  <c r="AS60" i="29"/>
  <c r="AR57" i="29"/>
  <c r="AR62" i="30"/>
  <c r="AT60" i="29"/>
  <c r="AS57" i="29"/>
  <c r="BW52" i="30"/>
  <c r="BW55" i="30"/>
  <c r="BV60" i="29"/>
  <c r="BV57" i="29"/>
  <c r="AS62" i="30"/>
  <c r="AU60" i="29"/>
  <c r="AT57" i="29"/>
  <c r="BX52" i="30"/>
  <c r="BX55" i="30"/>
  <c r="BW60" i="29"/>
  <c r="BW57" i="29"/>
  <c r="H146" i="30"/>
  <c r="AV60" i="29"/>
  <c r="AU57" i="29"/>
  <c r="BY52" i="30"/>
  <c r="BY55" i="30"/>
  <c r="BX60" i="29"/>
  <c r="BX57" i="29"/>
  <c r="P48" i="29"/>
  <c r="P40" i="30"/>
  <c r="Q158" i="30"/>
  <c r="P43" i="26"/>
  <c r="BZ52" i="30"/>
  <c r="BZ55" i="30"/>
  <c r="BY60" i="29"/>
  <c r="BY57" i="29"/>
  <c r="AW60" i="29"/>
  <c r="AV57" i="29"/>
  <c r="AT62" i="30"/>
  <c r="M57" i="30"/>
  <c r="AX60" i="29"/>
  <c r="AX57" i="29"/>
  <c r="AW57" i="29"/>
  <c r="CA52" i="30"/>
  <c r="CA55" i="30"/>
  <c r="BZ60" i="29"/>
  <c r="BZ57" i="29"/>
  <c r="M54" i="30"/>
  <c r="CB52" i="30"/>
  <c r="CB55" i="30"/>
  <c r="CA60" i="29"/>
  <c r="CA57" i="29"/>
  <c r="M26" i="30"/>
  <c r="AU62" i="30"/>
  <c r="CC52" i="30"/>
  <c r="CC55" i="30"/>
  <c r="CB60" i="29"/>
  <c r="CB57" i="29"/>
  <c r="AV62" i="30"/>
  <c r="CD52" i="30"/>
  <c r="CD55" i="30"/>
  <c r="CC60" i="29"/>
  <c r="CC57" i="29"/>
  <c r="AW62" i="30"/>
  <c r="CE52" i="30"/>
  <c r="CE55" i="30"/>
  <c r="CD60" i="29"/>
  <c r="CD57" i="29"/>
  <c r="AX62" i="30"/>
  <c r="CF52" i="30"/>
  <c r="CF55" i="30"/>
  <c r="CE60" i="29"/>
  <c r="CE57" i="29"/>
  <c r="AY62" i="30"/>
  <c r="CG52" i="30"/>
  <c r="CG55" i="30"/>
  <c r="CF60" i="29"/>
  <c r="CF57" i="29"/>
  <c r="AZ62" i="30"/>
  <c r="CH52" i="30"/>
  <c r="CH55" i="30"/>
  <c r="CG60" i="29"/>
  <c r="CG57" i="29"/>
  <c r="BA62" i="30"/>
  <c r="CI52" i="30"/>
  <c r="CI55" i="30"/>
  <c r="CH60" i="29"/>
  <c r="CH57" i="29"/>
  <c r="BB62" i="30"/>
  <c r="CJ52" i="30"/>
  <c r="CJ55" i="30"/>
  <c r="CI60" i="29"/>
  <c r="CI57" i="29"/>
  <c r="BC62" i="30"/>
  <c r="CK52" i="30"/>
  <c r="CK55" i="30"/>
  <c r="CJ60" i="29"/>
  <c r="CJ57" i="29"/>
  <c r="BD62" i="30"/>
  <c r="CL52" i="30"/>
  <c r="CL55" i="30"/>
  <c r="CK60" i="29"/>
  <c r="CK57" i="29"/>
  <c r="BE62" i="30"/>
  <c r="CM52" i="30"/>
  <c r="CM55" i="30"/>
  <c r="CL60" i="29"/>
  <c r="CL57" i="29"/>
  <c r="BF62" i="30"/>
  <c r="CN52" i="30"/>
  <c r="CN55" i="30"/>
  <c r="CM60" i="29"/>
  <c r="CM57" i="29"/>
  <c r="BG62" i="30"/>
  <c r="CO52" i="30"/>
  <c r="CO55" i="30"/>
  <c r="CN60" i="29"/>
  <c r="CN57" i="29"/>
  <c r="BH62" i="30"/>
  <c r="CP52" i="30"/>
  <c r="CP55" i="30"/>
  <c r="CO60" i="29"/>
  <c r="CO57" i="29"/>
  <c r="BI62" i="30"/>
  <c r="CQ52" i="30"/>
  <c r="CQ55" i="30"/>
  <c r="CP60" i="29"/>
  <c r="CP57" i="29"/>
  <c r="BJ62" i="30"/>
  <c r="CR52" i="30"/>
  <c r="CR55" i="30"/>
  <c r="CR60" i="29"/>
  <c r="CR57" i="29"/>
  <c r="CQ60" i="29"/>
  <c r="CQ57" i="29"/>
  <c r="BK62" i="30"/>
  <c r="BL62" i="30"/>
  <c r="BM62" i="30"/>
  <c r="BN62" i="30"/>
  <c r="BO62" i="30"/>
  <c r="BP62" i="30"/>
  <c r="BQ62" i="30"/>
  <c r="BR62" i="30"/>
  <c r="BS62" i="30"/>
  <c r="BT62" i="30"/>
  <c r="BU62" i="30"/>
  <c r="BV62" i="30"/>
  <c r="BW62" i="30"/>
  <c r="BX62" i="30"/>
  <c r="BY62" i="30"/>
  <c r="BZ62" i="30"/>
  <c r="CA62" i="30"/>
  <c r="P74" i="30"/>
  <c r="P75" i="30"/>
  <c r="Q74" i="30"/>
  <c r="R32" i="30"/>
  <c r="R20" i="30"/>
  <c r="S32" i="30"/>
  <c r="S20" i="30"/>
  <c r="T32" i="30"/>
  <c r="T20" i="30"/>
  <c r="U32" i="30"/>
  <c r="U20" i="30"/>
  <c r="V32" i="30"/>
  <c r="V20" i="30"/>
  <c r="W32" i="30"/>
  <c r="W20" i="30"/>
  <c r="X32" i="30"/>
  <c r="X20" i="30"/>
  <c r="Y32" i="30"/>
  <c r="Y20" i="30"/>
  <c r="Z32" i="30"/>
  <c r="Z20" i="30"/>
  <c r="AA32" i="30"/>
  <c r="AA20" i="30"/>
  <c r="AB32" i="30"/>
  <c r="AB20" i="30"/>
  <c r="AC32" i="30"/>
  <c r="AC20" i="30"/>
  <c r="AD32" i="30"/>
  <c r="AD20" i="30"/>
  <c r="AE32" i="30"/>
  <c r="AE20" i="30"/>
  <c r="AF32" i="30"/>
  <c r="AF20" i="30"/>
  <c r="AG32" i="30"/>
  <c r="AG20" i="30"/>
  <c r="AH32" i="30"/>
  <c r="AH20" i="30"/>
  <c r="AI32" i="30"/>
  <c r="AI20" i="30"/>
  <c r="AJ32" i="30"/>
  <c r="AJ20" i="30"/>
  <c r="AK32" i="30"/>
  <c r="AK20" i="30"/>
  <c r="AL32" i="30"/>
  <c r="AL20" i="30"/>
  <c r="AM32" i="30"/>
  <c r="AM20" i="30"/>
  <c r="AN32" i="30"/>
  <c r="AN20" i="30"/>
  <c r="AO32" i="30"/>
  <c r="AO20" i="30"/>
  <c r="AP32" i="30"/>
  <c r="AP20" i="30"/>
  <c r="AQ32" i="30"/>
  <c r="AQ20" i="30"/>
  <c r="AR32" i="30"/>
  <c r="AR20" i="30"/>
  <c r="AS32" i="30"/>
  <c r="AS20" i="30"/>
  <c r="AT32" i="30"/>
  <c r="AT20" i="30"/>
  <c r="AU32" i="30"/>
  <c r="AU20" i="30"/>
  <c r="AV32" i="30"/>
  <c r="AV20" i="30"/>
  <c r="AW32" i="30"/>
  <c r="AW20" i="30"/>
  <c r="AX32" i="30"/>
  <c r="AX20" i="30"/>
  <c r="AY32" i="30"/>
  <c r="AY20" i="30"/>
  <c r="AZ32" i="30"/>
  <c r="AZ20" i="30"/>
  <c r="BA32" i="30"/>
  <c r="BA20" i="30"/>
  <c r="BB32" i="30"/>
  <c r="BB20" i="30"/>
  <c r="BC32" i="30"/>
  <c r="BC20" i="30"/>
  <c r="BD32" i="30"/>
  <c r="BD20" i="30"/>
  <c r="CB62" i="30"/>
  <c r="AP116" i="31"/>
  <c r="AN116" i="31"/>
  <c r="AL116" i="31"/>
  <c r="AJ116" i="31"/>
  <c r="AF116" i="31"/>
  <c r="AB116" i="31"/>
  <c r="X116" i="31"/>
  <c r="T116" i="31"/>
  <c r="P116" i="31"/>
  <c r="L116" i="31"/>
  <c r="H116" i="31"/>
  <c r="AR116" i="31"/>
  <c r="AI116" i="31"/>
  <c r="AE116" i="31"/>
  <c r="AA116" i="31"/>
  <c r="W116" i="31"/>
  <c r="S116" i="31"/>
  <c r="O116" i="31"/>
  <c r="K116" i="31"/>
  <c r="G116" i="31"/>
  <c r="AS116" i="31"/>
  <c r="AQ116" i="31"/>
  <c r="AO116" i="31"/>
  <c r="AK116" i="31"/>
  <c r="AH116" i="31"/>
  <c r="AD116" i="31"/>
  <c r="Z116" i="31"/>
  <c r="V116" i="31"/>
  <c r="R116" i="31"/>
  <c r="N116" i="31"/>
  <c r="J116" i="31"/>
  <c r="Q32" i="30"/>
  <c r="Q20" i="30"/>
  <c r="Q38" i="26"/>
  <c r="F116" i="31"/>
  <c r="AM116" i="31"/>
  <c r="AG116" i="31"/>
  <c r="AC116" i="31"/>
  <c r="Y116" i="31"/>
  <c r="U116" i="31"/>
  <c r="Q116" i="31"/>
  <c r="M116" i="31"/>
  <c r="I116" i="31"/>
  <c r="P83" i="30"/>
  <c r="P32" i="30"/>
  <c r="P20" i="30"/>
  <c r="P38" i="26"/>
  <c r="P21" i="30"/>
  <c r="Q18" i="30"/>
  <c r="Q70" i="30"/>
  <c r="P88" i="30"/>
  <c r="P63" i="29"/>
  <c r="P33" i="30"/>
  <c r="E116" i="31"/>
  <c r="P92" i="30"/>
  <c r="P91" i="30"/>
  <c r="CC62" i="30"/>
  <c r="P37" i="26"/>
  <c r="P34" i="32"/>
  <c r="P35" i="32"/>
  <c r="P31" i="29"/>
  <c r="P179" i="30"/>
  <c r="Q83" i="30"/>
  <c r="P180" i="30"/>
  <c r="Q30" i="30"/>
  <c r="E118" i="31"/>
  <c r="P181" i="30"/>
  <c r="CD62" i="30"/>
  <c r="P33" i="32"/>
  <c r="E115" i="31"/>
  <c r="CE62" i="30"/>
  <c r="CF62" i="30"/>
  <c r="CG62" i="30"/>
  <c r="CH62" i="30"/>
  <c r="CI62" i="30"/>
  <c r="CJ62" i="30"/>
  <c r="D55" i="30"/>
  <c r="M55" i="28"/>
  <c r="O55" i="28"/>
  <c r="P55" i="28"/>
  <c r="CK62" i="30"/>
  <c r="CL62" i="30"/>
  <c r="CM62" i="30"/>
  <c r="CN62" i="30"/>
  <c r="CO62" i="30"/>
  <c r="CP62" i="30"/>
  <c r="CQ62" i="30"/>
  <c r="CR62" i="30"/>
  <c r="M62" i="30"/>
  <c r="O24" i="27"/>
  <c r="O80" i="29"/>
  <c r="O12" i="27"/>
  <c r="O13" i="27"/>
  <c r="O78" i="27"/>
  <c r="O79" i="27"/>
  <c r="P7" i="27"/>
  <c r="P12" i="27"/>
  <c r="P13" i="27"/>
  <c r="P24" i="27"/>
  <c r="Q7" i="27"/>
  <c r="Q24" i="27"/>
  <c r="R24" i="27"/>
  <c r="S24" i="27"/>
  <c r="T24" i="27"/>
  <c r="U24" i="27"/>
  <c r="V24" i="27"/>
  <c r="W24" i="27"/>
  <c r="X24" i="27"/>
  <c r="Y24" i="27"/>
  <c r="Z24" i="27"/>
  <c r="AA24" i="27"/>
  <c r="AB24" i="27"/>
  <c r="AC24" i="27"/>
  <c r="AD24" i="27"/>
  <c r="AE24" i="27"/>
  <c r="AF24" i="27"/>
  <c r="AG24" i="27"/>
  <c r="AH24" i="27"/>
  <c r="AI24" i="27"/>
  <c r="AJ24" i="27"/>
  <c r="AK24" i="27"/>
  <c r="AL24" i="27"/>
  <c r="AM24" i="27"/>
  <c r="AN24" i="27"/>
  <c r="AO24" i="27"/>
  <c r="AP24" i="27"/>
  <c r="AQ24" i="27"/>
  <c r="AR24" i="27"/>
  <c r="AS24" i="27"/>
  <c r="AT24" i="27"/>
  <c r="AU24" i="27"/>
  <c r="AV24" i="27"/>
  <c r="AW24" i="27"/>
  <c r="AX24" i="27"/>
  <c r="AY24" i="27"/>
  <c r="AZ24" i="27"/>
  <c r="BA24" i="27"/>
  <c r="BB24" i="27"/>
  <c r="BC24" i="27"/>
  <c r="BD24" i="27"/>
  <c r="BE24" i="27"/>
  <c r="BF24" i="27"/>
  <c r="BG24" i="27"/>
  <c r="BH24" i="27"/>
  <c r="BI24" i="27"/>
  <c r="BJ24" i="27"/>
  <c r="BK24" i="27"/>
  <c r="BL24" i="27"/>
  <c r="BM24" i="27"/>
  <c r="BN24" i="27"/>
  <c r="BO24" i="27"/>
  <c r="BP24" i="27"/>
  <c r="BQ24" i="27"/>
  <c r="BR24" i="27"/>
  <c r="BS24" i="27"/>
  <c r="BT24" i="27"/>
  <c r="BU24" i="27"/>
  <c r="BV24" i="27"/>
  <c r="BW24" i="27"/>
  <c r="BX24" i="27"/>
  <c r="BY24" i="27"/>
  <c r="BZ24" i="27"/>
  <c r="CA24" i="27"/>
  <c r="CB24" i="27"/>
  <c r="CC24" i="27"/>
  <c r="CD24" i="27"/>
  <c r="CE24" i="27"/>
  <c r="CF24" i="27"/>
  <c r="CG24" i="27"/>
  <c r="CH24" i="27"/>
  <c r="CI24" i="27"/>
  <c r="CJ24" i="27"/>
  <c r="CK24" i="27"/>
  <c r="CL24" i="27"/>
  <c r="CM24" i="27"/>
  <c r="CN24" i="27"/>
  <c r="CO24" i="27"/>
  <c r="CP24" i="27"/>
  <c r="CQ24" i="27"/>
  <c r="CR24" i="27"/>
  <c r="Q13" i="27"/>
  <c r="Q12" i="27"/>
  <c r="P22" i="29"/>
  <c r="P175" i="30"/>
  <c r="P67" i="27"/>
  <c r="P69" i="27"/>
  <c r="R7" i="27"/>
  <c r="P74" i="27"/>
  <c r="P50" i="29"/>
  <c r="Q66" i="27"/>
  <c r="P72" i="27"/>
  <c r="S7" i="27"/>
  <c r="T7" i="27"/>
  <c r="U7" i="27"/>
  <c r="V7" i="27"/>
  <c r="P110" i="30"/>
  <c r="P111" i="30"/>
  <c r="Q109" i="30"/>
  <c r="Q162" i="30"/>
  <c r="P36" i="30"/>
  <c r="W7" i="27"/>
  <c r="X7" i="27"/>
  <c r="Y7" i="27"/>
  <c r="Z7" i="27"/>
  <c r="AA7" i="27"/>
  <c r="AB7" i="27"/>
  <c r="AC7" i="27"/>
  <c r="AD7" i="27"/>
  <c r="AE7" i="27"/>
  <c r="AF7" i="27"/>
  <c r="AG7" i="27"/>
  <c r="AH7" i="27"/>
  <c r="AI7" i="27"/>
  <c r="AJ7" i="27"/>
  <c r="AK7" i="27"/>
  <c r="AL7" i="27"/>
  <c r="AM7" i="27"/>
  <c r="AN7" i="27"/>
  <c r="AO7" i="27"/>
  <c r="AP7" i="27"/>
  <c r="AQ7" i="27"/>
  <c r="AR7" i="27"/>
  <c r="AS7" i="27"/>
  <c r="AT7" i="27"/>
  <c r="AU7" i="27"/>
  <c r="AV7" i="27"/>
  <c r="AW7" i="27"/>
  <c r="AX7" i="27"/>
  <c r="AY7" i="27"/>
  <c r="AZ7" i="27"/>
  <c r="BA7" i="27"/>
  <c r="BB7" i="27"/>
  <c r="BC7" i="27"/>
  <c r="BD7" i="27"/>
  <c r="BE7" i="27"/>
  <c r="BF7" i="27"/>
  <c r="BG7" i="27"/>
  <c r="BH7" i="27"/>
  <c r="BI7" i="27"/>
  <c r="BJ7" i="27"/>
  <c r="BK7" i="27"/>
  <c r="BL7" i="27"/>
  <c r="BM7" i="27"/>
  <c r="BN7" i="27"/>
  <c r="BO7" i="27"/>
  <c r="BP7" i="27"/>
  <c r="BQ7" i="27"/>
  <c r="BR7" i="27"/>
  <c r="BS7" i="27"/>
  <c r="BT7" i="27"/>
  <c r="BU7" i="27"/>
  <c r="BV7" i="27"/>
  <c r="BW7" i="27"/>
  <c r="BX7" i="27"/>
  <c r="BY7" i="27"/>
  <c r="BZ7" i="27"/>
  <c r="CA7" i="27"/>
  <c r="CB7" i="27"/>
  <c r="CC7" i="27"/>
  <c r="CD7" i="27"/>
  <c r="CE7" i="27"/>
  <c r="CF7" i="27"/>
  <c r="CG7" i="27"/>
  <c r="CH7" i="27"/>
  <c r="CI7" i="27"/>
  <c r="CJ7" i="27"/>
  <c r="CK7" i="27"/>
  <c r="CL7" i="27"/>
  <c r="CM7" i="27"/>
  <c r="CN7" i="27"/>
  <c r="CO7" i="27"/>
  <c r="CP7" i="27"/>
  <c r="CQ7" i="27"/>
  <c r="CR7" i="27"/>
  <c r="P126" i="30"/>
  <c r="P127" i="30"/>
  <c r="Q125" i="30"/>
  <c r="P42" i="26"/>
  <c r="E122" i="31"/>
  <c r="Q161" i="30"/>
  <c r="P47" i="29"/>
  <c r="P37" i="30"/>
  <c r="P65" i="30"/>
  <c r="R66" i="30"/>
  <c r="S66" i="30"/>
  <c r="Q66" i="30"/>
  <c r="Q65" i="30"/>
  <c r="R65" i="30"/>
  <c r="Q67" i="30"/>
  <c r="R67" i="30"/>
  <c r="R71" i="30"/>
  <c r="R36" i="26"/>
  <c r="S65" i="30"/>
  <c r="S67" i="30"/>
  <c r="S72" i="30"/>
  <c r="S82" i="30"/>
  <c r="Q71" i="30"/>
  <c r="R31" i="30"/>
  <c r="R19" i="30"/>
  <c r="R81" i="30"/>
  <c r="S36" i="26"/>
  <c r="CP81" i="30"/>
  <c r="BZ81" i="30"/>
  <c r="BJ81" i="30"/>
  <c r="CG81" i="30"/>
  <c r="BQ81" i="30"/>
  <c r="CN81" i="30"/>
  <c r="BX81" i="30"/>
  <c r="BH81" i="30"/>
  <c r="CE81" i="30"/>
  <c r="BO81" i="30"/>
  <c r="AF81" i="30"/>
  <c r="AC81" i="30"/>
  <c r="AR81" i="30"/>
  <c r="AG81" i="30"/>
  <c r="BD81" i="30"/>
  <c r="AA81" i="30"/>
  <c r="V81" i="30"/>
  <c r="AJ81" i="30"/>
  <c r="W81" i="30"/>
  <c r="Z81" i="30"/>
  <c r="CD81" i="30"/>
  <c r="BN81" i="30"/>
  <c r="BU81" i="30"/>
  <c r="CB81" i="30"/>
  <c r="CI81" i="30"/>
  <c r="S81" i="30"/>
  <c r="AX81" i="30"/>
  <c r="AM81" i="30"/>
  <c r="CL81" i="30"/>
  <c r="BV81" i="30"/>
  <c r="BF81" i="30"/>
  <c r="CC81" i="30"/>
  <c r="BM81" i="30"/>
  <c r="CJ81" i="30"/>
  <c r="BT81" i="30"/>
  <c r="CQ81" i="30"/>
  <c r="CA81" i="30"/>
  <c r="BK81" i="30"/>
  <c r="AY81" i="30"/>
  <c r="AS81" i="30"/>
  <c r="AB81" i="30"/>
  <c r="AW81" i="30"/>
  <c r="AN81" i="30"/>
  <c r="U81" i="30"/>
  <c r="AL81" i="30"/>
  <c r="T81" i="30"/>
  <c r="Y81" i="30"/>
  <c r="AP81" i="30"/>
  <c r="CK81" i="30"/>
  <c r="BL81" i="30"/>
  <c r="BS81" i="30"/>
  <c r="AT81" i="30"/>
  <c r="AQ81" i="30"/>
  <c r="AZ81" i="30"/>
  <c r="CH81" i="30"/>
  <c r="BR81" i="30"/>
  <c r="CO81" i="30"/>
  <c r="BY81" i="30"/>
  <c r="BI81" i="30"/>
  <c r="CF81" i="30"/>
  <c r="BP81" i="30"/>
  <c r="CM81" i="30"/>
  <c r="BW81" i="30"/>
  <c r="BG81" i="30"/>
  <c r="AI81" i="30"/>
  <c r="AD81" i="30"/>
  <c r="AU81" i="30"/>
  <c r="AH81" i="30"/>
  <c r="X81" i="30"/>
  <c r="AK81" i="30"/>
  <c r="BB81" i="30"/>
  <c r="BC81" i="30"/>
  <c r="AO81" i="30"/>
  <c r="CR81" i="30"/>
  <c r="AV81" i="30"/>
  <c r="AE81" i="30"/>
  <c r="BA81" i="30"/>
  <c r="BE81" i="30"/>
  <c r="Q75" i="30"/>
  <c r="R70" i="30"/>
  <c r="Q36" i="26"/>
  <c r="Q31" i="30"/>
  <c r="Q81" i="30"/>
  <c r="G114" i="31"/>
  <c r="R75" i="30"/>
  <c r="R83" i="30"/>
  <c r="F114" i="31"/>
  <c r="Q88" i="30"/>
  <c r="Q63" i="29"/>
  <c r="Q91" i="30"/>
  <c r="Q92" i="30"/>
  <c r="Q33" i="30"/>
  <c r="R30" i="30"/>
  <c r="R33" i="30"/>
  <c r="S30" i="30"/>
  <c r="Q19" i="30"/>
  <c r="S31" i="30"/>
  <c r="S19" i="30"/>
  <c r="R91" i="30"/>
  <c r="R180" i="30"/>
  <c r="R92" i="30"/>
  <c r="S70" i="30"/>
  <c r="R88" i="30"/>
  <c r="R63" i="29"/>
  <c r="S33" i="30"/>
  <c r="T30" i="30"/>
  <c r="Q21" i="30"/>
  <c r="R18" i="30"/>
  <c r="R21" i="30"/>
  <c r="S18" i="30"/>
  <c r="S21" i="30"/>
  <c r="T18" i="30"/>
  <c r="F118" i="31"/>
  <c r="Q180" i="30"/>
  <c r="M71" i="30"/>
  <c r="Q31" i="29"/>
  <c r="Q37" i="26"/>
  <c r="Q34" i="32"/>
  <c r="Q35" i="32"/>
  <c r="Q179" i="30"/>
  <c r="S75" i="30"/>
  <c r="S83" i="30"/>
  <c r="R31" i="29"/>
  <c r="R37" i="26"/>
  <c r="R179" i="30"/>
  <c r="R181" i="30"/>
  <c r="Q181" i="30"/>
  <c r="Q33" i="32"/>
  <c r="M81" i="30"/>
  <c r="G118" i="31"/>
  <c r="H114" i="31"/>
  <c r="F115" i="31"/>
  <c r="Q137" i="30"/>
  <c r="Q138" i="30"/>
  <c r="Q141" i="30"/>
  <c r="S92" i="30"/>
  <c r="S91" i="30"/>
  <c r="S180" i="30"/>
  <c r="R137" i="30"/>
  <c r="R138" i="30"/>
  <c r="T70" i="30"/>
  <c r="S88" i="30"/>
  <c r="S63" i="29"/>
  <c r="Q44" i="26"/>
  <c r="Q142" i="30"/>
  <c r="R34" i="32"/>
  <c r="R35" i="32"/>
  <c r="H118" i="31"/>
  <c r="T83" i="30"/>
  <c r="S31" i="29"/>
  <c r="S37" i="26"/>
  <c r="S179" i="30"/>
  <c r="S181" i="30"/>
  <c r="R160" i="30"/>
  <c r="R140" i="30"/>
  <c r="G115" i="31"/>
  <c r="F121" i="31"/>
  <c r="R33" i="32"/>
  <c r="Q49" i="29"/>
  <c r="Q146" i="30"/>
  <c r="Q39" i="30"/>
  <c r="R158" i="30"/>
  <c r="R141" i="30"/>
  <c r="Q40" i="30"/>
  <c r="Q43" i="26"/>
  <c r="Q48" i="29"/>
  <c r="S34" i="32"/>
  <c r="S35" i="32"/>
  <c r="R142" i="30"/>
  <c r="R49" i="29"/>
  <c r="R44" i="26"/>
  <c r="V66" i="30"/>
  <c r="W66" i="30"/>
  <c r="T66" i="30"/>
  <c r="T65" i="30"/>
  <c r="X66" i="30"/>
  <c r="U66" i="30"/>
  <c r="H115" i="31"/>
  <c r="S33" i="32"/>
  <c r="S160" i="30"/>
  <c r="R39" i="30"/>
  <c r="R146" i="30"/>
  <c r="R40" i="30"/>
  <c r="S140" i="30"/>
  <c r="U65" i="30"/>
  <c r="T67" i="30"/>
  <c r="T72" i="30"/>
  <c r="G121" i="31"/>
  <c r="S158" i="30"/>
  <c r="R43" i="26"/>
  <c r="R48" i="29"/>
  <c r="T82" i="30"/>
  <c r="T36" i="26"/>
  <c r="I114" i="31"/>
  <c r="T75" i="30"/>
  <c r="T31" i="30"/>
  <c r="U67" i="30"/>
  <c r="U72" i="30"/>
  <c r="V65" i="30"/>
  <c r="U82" i="30"/>
  <c r="U36" i="26"/>
  <c r="T19" i="30"/>
  <c r="T21" i="30"/>
  <c r="U18" i="30"/>
  <c r="T33" i="30"/>
  <c r="U30" i="30"/>
  <c r="U31" i="30"/>
  <c r="U19" i="30"/>
  <c r="U70" i="30"/>
  <c r="T88" i="30"/>
  <c r="T63" i="29"/>
  <c r="V67" i="30"/>
  <c r="V72" i="30"/>
  <c r="W65" i="30"/>
  <c r="X65" i="30"/>
  <c r="T91" i="30"/>
  <c r="T180" i="30"/>
  <c r="T92" i="30"/>
  <c r="T34" i="32"/>
  <c r="T35" i="32"/>
  <c r="S137" i="30"/>
  <c r="S138" i="30"/>
  <c r="S141" i="30"/>
  <c r="U33" i="30"/>
  <c r="V30" i="30"/>
  <c r="I118" i="31"/>
  <c r="U21" i="30"/>
  <c r="V18" i="30"/>
  <c r="S142" i="30"/>
  <c r="S44" i="26"/>
  <c r="H121" i="31"/>
  <c r="T31" i="29"/>
  <c r="T33" i="32"/>
  <c r="T179" i="30"/>
  <c r="T181" i="30"/>
  <c r="T37" i="26"/>
  <c r="I115" i="31"/>
  <c r="W67" i="30"/>
  <c r="W72" i="30"/>
  <c r="W31" i="30"/>
  <c r="W19" i="30"/>
  <c r="X67" i="30"/>
  <c r="X73" i="30"/>
  <c r="U75" i="30"/>
  <c r="U83" i="30"/>
  <c r="T137" i="30"/>
  <c r="T138" i="30"/>
  <c r="V82" i="30"/>
  <c r="V36" i="26"/>
  <c r="K114" i="31"/>
  <c r="V31" i="30"/>
  <c r="V19" i="30"/>
  <c r="V21" i="30"/>
  <c r="W18" i="30"/>
  <c r="J114" i="31"/>
  <c r="U91" i="30"/>
  <c r="U180" i="30"/>
  <c r="U92" i="30"/>
  <c r="U31" i="29"/>
  <c r="X36" i="26"/>
  <c r="W21" i="30"/>
  <c r="X18" i="30"/>
  <c r="W82" i="30"/>
  <c r="W36" i="26"/>
  <c r="AT82" i="30"/>
  <c r="BA82" i="30"/>
  <c r="AZ82" i="30"/>
  <c r="AU82" i="30"/>
  <c r="AS82" i="30"/>
  <c r="BB82" i="30"/>
  <c r="AY82" i="30"/>
  <c r="AI82" i="30"/>
  <c r="BC82" i="30"/>
  <c r="AV82" i="30"/>
  <c r="AQ82" i="30"/>
  <c r="AB82" i="30"/>
  <c r="AC82" i="30"/>
  <c r="AW82" i="30"/>
  <c r="X82" i="30"/>
  <c r="AG82" i="30"/>
  <c r="AK82" i="30"/>
  <c r="AJ82" i="30"/>
  <c r="AX82" i="30"/>
  <c r="BD82" i="30"/>
  <c r="AH82" i="30"/>
  <c r="AL82" i="30"/>
  <c r="AO82" i="30"/>
  <c r="Z82" i="30"/>
  <c r="AM82" i="30"/>
  <c r="BE82" i="30"/>
  <c r="AF82" i="30"/>
  <c r="AR82" i="30"/>
  <c r="AD82" i="30"/>
  <c r="AE82" i="30"/>
  <c r="AP82" i="30"/>
  <c r="AN82" i="30"/>
  <c r="Y82" i="30"/>
  <c r="AA82" i="30"/>
  <c r="BJ82" i="30"/>
  <c r="BG82" i="30"/>
  <c r="CD82" i="30"/>
  <c r="BF82" i="30"/>
  <c r="CL82" i="30"/>
  <c r="CB82" i="30"/>
  <c r="BR82" i="30"/>
  <c r="BK82" i="30"/>
  <c r="CH82" i="30"/>
  <c r="CI82" i="30"/>
  <c r="BU82" i="30"/>
  <c r="BQ82" i="30"/>
  <c r="BS82" i="30"/>
  <c r="BH82" i="30"/>
  <c r="CG82" i="30"/>
  <c r="CC82" i="30"/>
  <c r="CO82" i="30"/>
  <c r="CF82" i="30"/>
  <c r="CQ82" i="30"/>
  <c r="BT82" i="30"/>
  <c r="CK82" i="30"/>
  <c r="CN82" i="30"/>
  <c r="BX82" i="30"/>
  <c r="BW82" i="30"/>
  <c r="BL82" i="30"/>
  <c r="CJ82" i="30"/>
  <c r="BZ82" i="30"/>
  <c r="CM82" i="30"/>
  <c r="BO82" i="30"/>
  <c r="CR82" i="30"/>
  <c r="CP82" i="30"/>
  <c r="BI82" i="30"/>
  <c r="CA82" i="30"/>
  <c r="BV82" i="30"/>
  <c r="BY82" i="30"/>
  <c r="BN82" i="30"/>
  <c r="CE82" i="30"/>
  <c r="BP82" i="30"/>
  <c r="BM82" i="30"/>
  <c r="V33" i="30"/>
  <c r="W30" i="30"/>
  <c r="W33" i="30"/>
  <c r="X30" i="30"/>
  <c r="V70" i="30"/>
  <c r="U88" i="30"/>
  <c r="U63" i="29"/>
  <c r="S49" i="29"/>
  <c r="T160" i="30"/>
  <c r="S146" i="30"/>
  <c r="T140" i="30"/>
  <c r="T141" i="30"/>
  <c r="S39" i="30"/>
  <c r="J118" i="31"/>
  <c r="U179" i="30"/>
  <c r="U181" i="30"/>
  <c r="U34" i="32"/>
  <c r="U35" i="32"/>
  <c r="U37" i="26"/>
  <c r="J115" i="31"/>
  <c r="T142" i="30"/>
  <c r="T44" i="26"/>
  <c r="I121" i="31"/>
  <c r="T158" i="30"/>
  <c r="S48" i="29"/>
  <c r="S43" i="26"/>
  <c r="S40" i="30"/>
  <c r="V75" i="30"/>
  <c r="V83" i="30"/>
  <c r="X31" i="30"/>
  <c r="X19" i="30"/>
  <c r="X21" i="30"/>
  <c r="Y18" i="30"/>
  <c r="M114" i="31"/>
  <c r="M72" i="30"/>
  <c r="U33" i="32"/>
  <c r="L114" i="31"/>
  <c r="K118" i="31"/>
  <c r="X33" i="30"/>
  <c r="Y30" i="30"/>
  <c r="V92" i="30"/>
  <c r="V34" i="32"/>
  <c r="V35" i="32"/>
  <c r="V91" i="30"/>
  <c r="V180" i="30"/>
  <c r="U137" i="30"/>
  <c r="U138" i="30"/>
  <c r="W70" i="30"/>
  <c r="V88" i="30"/>
  <c r="V63" i="29"/>
  <c r="T49" i="29"/>
  <c r="U160" i="30"/>
  <c r="T146" i="30"/>
  <c r="U140" i="30"/>
  <c r="T39" i="30"/>
  <c r="M82" i="30"/>
  <c r="L118" i="31"/>
  <c r="U141" i="30"/>
  <c r="U142" i="30"/>
  <c r="U39" i="30"/>
  <c r="V31" i="29"/>
  <c r="V33" i="32"/>
  <c r="V179" i="30"/>
  <c r="V181" i="30"/>
  <c r="V37" i="26"/>
  <c r="K115" i="31"/>
  <c r="U158" i="30"/>
  <c r="T48" i="29"/>
  <c r="T43" i="26"/>
  <c r="T40" i="30"/>
  <c r="W75" i="30"/>
  <c r="W83" i="30"/>
  <c r="M118" i="31"/>
  <c r="U44" i="26"/>
  <c r="J121" i="31"/>
  <c r="X70" i="30"/>
  <c r="W88" i="30"/>
  <c r="W63" i="29"/>
  <c r="V137" i="30"/>
  <c r="V138" i="30"/>
  <c r="W92" i="30"/>
  <c r="W34" i="32"/>
  <c r="W35" i="32"/>
  <c r="W91" i="30"/>
  <c r="W180" i="30"/>
  <c r="U49" i="29"/>
  <c r="U146" i="30"/>
  <c r="U40" i="30"/>
  <c r="V140" i="30"/>
  <c r="V160" i="30"/>
  <c r="W31" i="29"/>
  <c r="W33" i="32"/>
  <c r="W179" i="30"/>
  <c r="W181" i="30"/>
  <c r="W37" i="26"/>
  <c r="L115" i="31"/>
  <c r="V158" i="30"/>
  <c r="U48" i="29"/>
  <c r="U43" i="26"/>
  <c r="V141" i="30"/>
  <c r="Z66" i="30"/>
  <c r="AA66" i="30"/>
  <c r="AB66" i="30"/>
  <c r="Y66" i="30"/>
  <c r="Y65" i="30"/>
  <c r="AC66" i="30"/>
  <c r="X75" i="30"/>
  <c r="X83" i="30"/>
  <c r="W137" i="30"/>
  <c r="W138" i="30"/>
  <c r="X92" i="30"/>
  <c r="X34" i="32"/>
  <c r="X35" i="32"/>
  <c r="X91" i="30"/>
  <c r="X180" i="30"/>
  <c r="V142" i="30"/>
  <c r="V39" i="30"/>
  <c r="V44" i="26"/>
  <c r="K121" i="31"/>
  <c r="Y70" i="30"/>
  <c r="X88" i="30"/>
  <c r="X63" i="29"/>
  <c r="Y67" i="30"/>
  <c r="Y73" i="30"/>
  <c r="Y31" i="30"/>
  <c r="Z65" i="30"/>
  <c r="Y75" i="30"/>
  <c r="AA65" i="30"/>
  <c r="Z67" i="30"/>
  <c r="Z73" i="30"/>
  <c r="X31" i="29"/>
  <c r="X33" i="32"/>
  <c r="X179" i="30"/>
  <c r="X181" i="30"/>
  <c r="X37" i="26"/>
  <c r="M115" i="31"/>
  <c r="Y83" i="30"/>
  <c r="Y36" i="26"/>
  <c r="N114" i="31"/>
  <c r="V49" i="29"/>
  <c r="W160" i="30"/>
  <c r="V146" i="30"/>
  <c r="V40" i="30"/>
  <c r="W140" i="30"/>
  <c r="W141" i="30"/>
  <c r="Y19" i="30"/>
  <c r="Y21" i="30"/>
  <c r="Z18" i="30"/>
  <c r="Y33" i="30"/>
  <c r="Z30" i="30"/>
  <c r="W142" i="30"/>
  <c r="W44" i="26"/>
  <c r="L121" i="31"/>
  <c r="W158" i="30"/>
  <c r="V48" i="29"/>
  <c r="V43" i="26"/>
  <c r="Y92" i="30"/>
  <c r="Y34" i="32"/>
  <c r="Y35" i="32"/>
  <c r="X137" i="30"/>
  <c r="X138" i="30"/>
  <c r="Y91" i="30"/>
  <c r="Y180" i="30"/>
  <c r="Z36" i="26"/>
  <c r="O114" i="31"/>
  <c r="Z31" i="30"/>
  <c r="Z19" i="30"/>
  <c r="Z21" i="30"/>
  <c r="AA18" i="30"/>
  <c r="AB65" i="30"/>
  <c r="AC65" i="30"/>
  <c r="AA67" i="30"/>
  <c r="AA73" i="30"/>
  <c r="Z70" i="30"/>
  <c r="Z75" i="30"/>
  <c r="Y88" i="30"/>
  <c r="Y63" i="29"/>
  <c r="AA36" i="26"/>
  <c r="P114" i="31"/>
  <c r="AA31" i="30"/>
  <c r="AA19" i="30"/>
  <c r="AA21" i="30"/>
  <c r="AB18" i="30"/>
  <c r="Y31" i="29"/>
  <c r="Y33" i="32"/>
  <c r="Y179" i="30"/>
  <c r="Y181" i="30"/>
  <c r="Y37" i="26"/>
  <c r="N115" i="31"/>
  <c r="AB67" i="30"/>
  <c r="AB73" i="30"/>
  <c r="AC67" i="30"/>
  <c r="AC73" i="30"/>
  <c r="AC31" i="30"/>
  <c r="AC19" i="30"/>
  <c r="Z83" i="30"/>
  <c r="AA70" i="30"/>
  <c r="AA75" i="30"/>
  <c r="Z88" i="30"/>
  <c r="Z63" i="29"/>
  <c r="Z33" i="30"/>
  <c r="AA30" i="30"/>
  <c r="W49" i="29"/>
  <c r="X160" i="30"/>
  <c r="X140" i="30"/>
  <c r="X141" i="30"/>
  <c r="W146" i="30"/>
  <c r="N118" i="31"/>
  <c r="AA33" i="30"/>
  <c r="AB30" i="30"/>
  <c r="O118" i="31"/>
  <c r="X142" i="30"/>
  <c r="X44" i="26"/>
  <c r="M121" i="31"/>
  <c r="AB70" i="30"/>
  <c r="AB75" i="30"/>
  <c r="AA88" i="30"/>
  <c r="AA63" i="29"/>
  <c r="AA83" i="30"/>
  <c r="X158" i="30"/>
  <c r="W48" i="29"/>
  <c r="W43" i="26"/>
  <c r="AC36" i="26"/>
  <c r="R114" i="31"/>
  <c r="Z91" i="30"/>
  <c r="Z180" i="30"/>
  <c r="Y137" i="30"/>
  <c r="Y138" i="30"/>
  <c r="Z92" i="30"/>
  <c r="AB36" i="26"/>
  <c r="Q114" i="31"/>
  <c r="AB31" i="30"/>
  <c r="W39" i="30"/>
  <c r="W40" i="30"/>
  <c r="P118" i="31"/>
  <c r="AB83" i="30"/>
  <c r="AB91" i="30"/>
  <c r="AB180" i="30"/>
  <c r="AC70" i="30"/>
  <c r="AB88" i="30"/>
  <c r="AB63" i="29"/>
  <c r="Z31" i="29"/>
  <c r="Z33" i="32"/>
  <c r="Z179" i="30"/>
  <c r="Z181" i="30"/>
  <c r="Z37" i="26"/>
  <c r="O115" i="31"/>
  <c r="Z34" i="32"/>
  <c r="Z35" i="32"/>
  <c r="AA92" i="30"/>
  <c r="AA34" i="32"/>
  <c r="Z137" i="30"/>
  <c r="Z138" i="30"/>
  <c r="AA91" i="30"/>
  <c r="AA180" i="30"/>
  <c r="AB19" i="30"/>
  <c r="AB21" i="30"/>
  <c r="AC18" i="30"/>
  <c r="AC21" i="30"/>
  <c r="AD18" i="30"/>
  <c r="AB33" i="30"/>
  <c r="AC30" i="30"/>
  <c r="AC33" i="30"/>
  <c r="AD30" i="30"/>
  <c r="X49" i="29"/>
  <c r="Y160" i="30"/>
  <c r="X146" i="30"/>
  <c r="Y140" i="30"/>
  <c r="Y141" i="30"/>
  <c r="X39" i="30"/>
  <c r="Q118" i="31"/>
  <c r="AA137" i="30"/>
  <c r="AA138" i="30"/>
  <c r="AA35" i="32"/>
  <c r="AB92" i="30"/>
  <c r="AB179" i="30"/>
  <c r="AB181" i="30"/>
  <c r="Y142" i="30"/>
  <c r="Y44" i="26"/>
  <c r="AC75" i="30"/>
  <c r="AC83" i="30"/>
  <c r="AA31" i="29"/>
  <c r="AA33" i="32"/>
  <c r="AA179" i="30"/>
  <c r="AA181" i="30"/>
  <c r="AA37" i="26"/>
  <c r="P115" i="31"/>
  <c r="AB31" i="29"/>
  <c r="AB33" i="32"/>
  <c r="Y158" i="30"/>
  <c r="X48" i="29"/>
  <c r="X43" i="26"/>
  <c r="X40" i="30"/>
  <c r="R118" i="31"/>
  <c r="AB34" i="32"/>
  <c r="AB35" i="32"/>
  <c r="AB37" i="26"/>
  <c r="Q115" i="31"/>
  <c r="AD70" i="30"/>
  <c r="AC88" i="30"/>
  <c r="AC63" i="29"/>
  <c r="AC91" i="30"/>
  <c r="AC180" i="30"/>
  <c r="AC92" i="30"/>
  <c r="AB137" i="30"/>
  <c r="AB138" i="30"/>
  <c r="Y49" i="29"/>
  <c r="Y146" i="30"/>
  <c r="Z160" i="30"/>
  <c r="Z140" i="30"/>
  <c r="Z141" i="30"/>
  <c r="N121" i="31"/>
  <c r="AC31" i="29"/>
  <c r="AC33" i="32"/>
  <c r="AC179" i="30"/>
  <c r="AC181" i="30"/>
  <c r="AC37" i="26"/>
  <c r="R115" i="31"/>
  <c r="Z158" i="30"/>
  <c r="Y48" i="29"/>
  <c r="Y43" i="26"/>
  <c r="AC34" i="32"/>
  <c r="AC35" i="32"/>
  <c r="Z142" i="30"/>
  <c r="Z44" i="26"/>
  <c r="AD66" i="30"/>
  <c r="AD65" i="30"/>
  <c r="AH66" i="30"/>
  <c r="AE66" i="30"/>
  <c r="AF66" i="30"/>
  <c r="AG66" i="30"/>
  <c r="Z49" i="29"/>
  <c r="AA140" i="30"/>
  <c r="AA141" i="30"/>
  <c r="Z146" i="30"/>
  <c r="AA160" i="30"/>
  <c r="Y40" i="30"/>
  <c r="Y39" i="30"/>
  <c r="O121" i="31"/>
  <c r="AA142" i="30"/>
  <c r="AA44" i="26"/>
  <c r="AE65" i="30"/>
  <c r="AD67" i="30"/>
  <c r="AD73" i="30"/>
  <c r="AD31" i="30"/>
  <c r="AA158" i="30"/>
  <c r="Z48" i="29"/>
  <c r="Z43" i="26"/>
  <c r="Z39" i="30"/>
  <c r="AD83" i="30"/>
  <c r="AD36" i="26"/>
  <c r="S114" i="31"/>
  <c r="AD75" i="30"/>
  <c r="AF65" i="30"/>
  <c r="AE67" i="30"/>
  <c r="AE73" i="30"/>
  <c r="AA49" i="29"/>
  <c r="AB160" i="30"/>
  <c r="AA146" i="30"/>
  <c r="AB140" i="30"/>
  <c r="AB141" i="30"/>
  <c r="AD19" i="30"/>
  <c r="AD21" i="30"/>
  <c r="AE18" i="30"/>
  <c r="AD33" i="30"/>
  <c r="AE30" i="30"/>
  <c r="Z40" i="30"/>
  <c r="AF67" i="30"/>
  <c r="AF73" i="30"/>
  <c r="AG65" i="30"/>
  <c r="AH65" i="30"/>
  <c r="AB158" i="30"/>
  <c r="AA48" i="29"/>
  <c r="AA43" i="26"/>
  <c r="AE70" i="30"/>
  <c r="AE75" i="30"/>
  <c r="AD88" i="30"/>
  <c r="AD63" i="29"/>
  <c r="AB142" i="30"/>
  <c r="AB44" i="26"/>
  <c r="AE83" i="30"/>
  <c r="AE36" i="26"/>
  <c r="T114" i="31"/>
  <c r="AE31" i="30"/>
  <c r="AE19" i="30"/>
  <c r="AE21" i="30"/>
  <c r="AF18" i="30"/>
  <c r="AD92" i="30"/>
  <c r="AD91" i="30"/>
  <c r="AD180" i="30"/>
  <c r="AC137" i="30"/>
  <c r="AC138" i="30"/>
  <c r="P121" i="31"/>
  <c r="AD31" i="29"/>
  <c r="AD33" i="32"/>
  <c r="AD179" i="30"/>
  <c r="AD181" i="30"/>
  <c r="AD37" i="26"/>
  <c r="S115" i="31"/>
  <c r="AB49" i="29"/>
  <c r="AC140" i="30"/>
  <c r="AC141" i="30"/>
  <c r="AC160" i="30"/>
  <c r="AB146" i="30"/>
  <c r="AF70" i="30"/>
  <c r="AF75" i="30"/>
  <c r="AE88" i="30"/>
  <c r="AE63" i="29"/>
  <c r="AG67" i="30"/>
  <c r="AG73" i="30"/>
  <c r="AH67" i="30"/>
  <c r="AH73" i="30"/>
  <c r="AH31" i="30"/>
  <c r="AH19" i="30"/>
  <c r="AD137" i="30"/>
  <c r="AD138" i="30"/>
  <c r="AE92" i="30"/>
  <c r="AE91" i="30"/>
  <c r="AE180" i="30"/>
  <c r="AE33" i="30"/>
  <c r="AF30" i="30"/>
  <c r="AF36" i="26"/>
  <c r="U114" i="31"/>
  <c r="AF31" i="30"/>
  <c r="AF19" i="30"/>
  <c r="AF21" i="30"/>
  <c r="AG18" i="30"/>
  <c r="AD34" i="32"/>
  <c r="AD35" i="32"/>
  <c r="S118" i="31"/>
  <c r="T118" i="31"/>
  <c r="AF83" i="30"/>
  <c r="AF91" i="30"/>
  <c r="AF180" i="30"/>
  <c r="AG36" i="26"/>
  <c r="V114" i="31"/>
  <c r="AG31" i="30"/>
  <c r="AG19" i="30"/>
  <c r="AG21" i="30"/>
  <c r="AH18" i="30"/>
  <c r="AH21" i="30"/>
  <c r="AI18" i="30"/>
  <c r="AC158" i="30"/>
  <c r="AB48" i="29"/>
  <c r="AB43" i="26"/>
  <c r="AE31" i="29"/>
  <c r="AE179" i="30"/>
  <c r="AE181" i="30"/>
  <c r="AE37" i="26"/>
  <c r="AC142" i="30"/>
  <c r="AC44" i="26"/>
  <c r="AF33" i="30"/>
  <c r="AG30" i="30"/>
  <c r="AH36" i="26"/>
  <c r="W114" i="31"/>
  <c r="AG70" i="30"/>
  <c r="AG75" i="30"/>
  <c r="AF88" i="30"/>
  <c r="AF63" i="29"/>
  <c r="AA39" i="30"/>
  <c r="Q121" i="31"/>
  <c r="AF92" i="30"/>
  <c r="AF31" i="29"/>
  <c r="AE137" i="30"/>
  <c r="AE138" i="30"/>
  <c r="AG33" i="30"/>
  <c r="AH30" i="30"/>
  <c r="AH33" i="30"/>
  <c r="AI30" i="30"/>
  <c r="U118" i="31"/>
  <c r="AH70" i="30"/>
  <c r="AG88" i="30"/>
  <c r="AG63" i="29"/>
  <c r="AC49" i="29"/>
  <c r="AC146" i="30"/>
  <c r="AD140" i="30"/>
  <c r="AD141" i="30"/>
  <c r="AD160" i="30"/>
  <c r="AG83" i="30"/>
  <c r="AA40" i="30"/>
  <c r="T115" i="31"/>
  <c r="AE33" i="32"/>
  <c r="AE34" i="32"/>
  <c r="AE35" i="32"/>
  <c r="AB39" i="30"/>
  <c r="AF37" i="26"/>
  <c r="V118" i="31"/>
  <c r="AF179" i="30"/>
  <c r="AF181" i="30"/>
  <c r="AG91" i="30"/>
  <c r="AG180" i="30"/>
  <c r="AG92" i="30"/>
  <c r="AF137" i="30"/>
  <c r="AF138" i="30"/>
  <c r="AD142" i="30"/>
  <c r="AD44" i="26"/>
  <c r="AH75" i="30"/>
  <c r="AH83" i="30"/>
  <c r="AD158" i="30"/>
  <c r="AC48" i="29"/>
  <c r="AC43" i="26"/>
  <c r="AB40" i="30"/>
  <c r="W118" i="31"/>
  <c r="AD49" i="29"/>
  <c r="AE160" i="30"/>
  <c r="AE140" i="30"/>
  <c r="AE141" i="30"/>
  <c r="AD146" i="30"/>
  <c r="AG137" i="30"/>
  <c r="AG138" i="30"/>
  <c r="AH92" i="30"/>
  <c r="AH91" i="30"/>
  <c r="AH180" i="30"/>
  <c r="AI70" i="30"/>
  <c r="AH88" i="30"/>
  <c r="AH63" i="29"/>
  <c r="AG31" i="29"/>
  <c r="AG179" i="30"/>
  <c r="AG181" i="30"/>
  <c r="AG37" i="26"/>
  <c r="U115" i="31"/>
  <c r="AF33" i="32"/>
  <c r="AF34" i="32"/>
  <c r="AF35" i="32"/>
  <c r="R121" i="31"/>
  <c r="AE158" i="30"/>
  <c r="AD48" i="29"/>
  <c r="AD43" i="26"/>
  <c r="AE142" i="30"/>
  <c r="AE44" i="26"/>
  <c r="AH31" i="29"/>
  <c r="AH179" i="30"/>
  <c r="AH181" i="30"/>
  <c r="AH37" i="26"/>
  <c r="AL66" i="30"/>
  <c r="AI66" i="30"/>
  <c r="AI65" i="30"/>
  <c r="AM66" i="30"/>
  <c r="AJ66" i="30"/>
  <c r="AK66" i="30"/>
  <c r="AE49" i="29"/>
  <c r="AF140" i="30"/>
  <c r="AF141" i="30"/>
  <c r="AE146" i="30"/>
  <c r="AF160" i="30"/>
  <c r="AC40" i="30"/>
  <c r="AC39" i="30"/>
  <c r="V115" i="31"/>
  <c r="AG33" i="32"/>
  <c r="AG34" i="32"/>
  <c r="AG35" i="32"/>
  <c r="S121" i="31"/>
  <c r="AF158" i="30"/>
  <c r="AE48" i="29"/>
  <c r="AE43" i="26"/>
  <c r="AF142" i="30"/>
  <c r="AF44" i="26"/>
  <c r="AJ65" i="30"/>
  <c r="AI67" i="30"/>
  <c r="AI73" i="30"/>
  <c r="AI31" i="30"/>
  <c r="AD39" i="30"/>
  <c r="AI83" i="30"/>
  <c r="AI36" i="26"/>
  <c r="X114" i="31"/>
  <c r="AI75" i="30"/>
  <c r="AK65" i="30"/>
  <c r="AJ67" i="30"/>
  <c r="AJ73" i="30"/>
  <c r="AF49" i="29"/>
  <c r="AG160" i="30"/>
  <c r="AG140" i="30"/>
  <c r="AG141" i="30"/>
  <c r="AF146" i="30"/>
  <c r="AI19" i="30"/>
  <c r="AI21" i="30"/>
  <c r="AJ18" i="30"/>
  <c r="AI33" i="30"/>
  <c r="AJ30" i="30"/>
  <c r="AH33" i="32"/>
  <c r="AH34" i="32"/>
  <c r="AH35" i="32"/>
  <c r="W115" i="31"/>
  <c r="AD40" i="30"/>
  <c r="AG142" i="30"/>
  <c r="AG44" i="26"/>
  <c r="AK67" i="30"/>
  <c r="AK73" i="30"/>
  <c r="AL65" i="30"/>
  <c r="AM65" i="30"/>
  <c r="AJ70" i="30"/>
  <c r="AJ75" i="30"/>
  <c r="AI88" i="30"/>
  <c r="AI63" i="29"/>
  <c r="AG158" i="30"/>
  <c r="AF48" i="29"/>
  <c r="AF43" i="26"/>
  <c r="AJ36" i="26"/>
  <c r="Y114" i="31"/>
  <c r="AJ31" i="30"/>
  <c r="AJ19" i="30"/>
  <c r="AJ21" i="30"/>
  <c r="AK18" i="30"/>
  <c r="AI92" i="30"/>
  <c r="AH137" i="30"/>
  <c r="AH138" i="30"/>
  <c r="AI91" i="30"/>
  <c r="AI180" i="30"/>
  <c r="T121" i="31"/>
  <c r="AJ83" i="30"/>
  <c r="AI137" i="30"/>
  <c r="AI138" i="30"/>
  <c r="AI31" i="29"/>
  <c r="AI33" i="32"/>
  <c r="AI179" i="30"/>
  <c r="AI181" i="30"/>
  <c r="AI37" i="26"/>
  <c r="X115" i="31"/>
  <c r="AL67" i="30"/>
  <c r="AL73" i="30"/>
  <c r="AM67" i="30"/>
  <c r="AM73" i="30"/>
  <c r="AJ33" i="30"/>
  <c r="AK30" i="30"/>
  <c r="AK36" i="26"/>
  <c r="Z114" i="31"/>
  <c r="AK31" i="30"/>
  <c r="AK19" i="30"/>
  <c r="AK21" i="30"/>
  <c r="AL18" i="30"/>
  <c r="AK70" i="30"/>
  <c r="AK75" i="30"/>
  <c r="AJ88" i="30"/>
  <c r="AJ63" i="29"/>
  <c r="AG49" i="29"/>
  <c r="AH160" i="30"/>
  <c r="AH140" i="30"/>
  <c r="AH141" i="30"/>
  <c r="AG146" i="30"/>
  <c r="AI34" i="32"/>
  <c r="AI35" i="32"/>
  <c r="X118" i="31"/>
  <c r="AM31" i="30"/>
  <c r="AM19" i="30"/>
  <c r="AE39" i="30"/>
  <c r="AJ92" i="30"/>
  <c r="AJ34" i="32"/>
  <c r="AJ35" i="32"/>
  <c r="AJ91" i="30"/>
  <c r="AJ180" i="30"/>
  <c r="AK33" i="30"/>
  <c r="AL30" i="30"/>
  <c r="Y118" i="31"/>
  <c r="AH142" i="30"/>
  <c r="AH44" i="26"/>
  <c r="AH158" i="30"/>
  <c r="AG48" i="29"/>
  <c r="AG43" i="26"/>
  <c r="AK83" i="30"/>
  <c r="AL70" i="30"/>
  <c r="AL75" i="30"/>
  <c r="AK88" i="30"/>
  <c r="AK63" i="29"/>
  <c r="AJ31" i="29"/>
  <c r="AJ33" i="32"/>
  <c r="AM36" i="26"/>
  <c r="AB114" i="31"/>
  <c r="AL83" i="30"/>
  <c r="AL36" i="26"/>
  <c r="AA114" i="31"/>
  <c r="AL31" i="30"/>
  <c r="AL19" i="30"/>
  <c r="AL21" i="30"/>
  <c r="AM18" i="30"/>
  <c r="AM21" i="30"/>
  <c r="AN18" i="30"/>
  <c r="AE40" i="30"/>
  <c r="Z118" i="31"/>
  <c r="AJ37" i="26"/>
  <c r="Y115" i="31"/>
  <c r="AJ179" i="30"/>
  <c r="AJ181" i="30"/>
  <c r="AM70" i="30"/>
  <c r="AL88" i="30"/>
  <c r="AL63" i="29"/>
  <c r="AL33" i="30"/>
  <c r="AM30" i="30"/>
  <c r="AM33" i="30"/>
  <c r="AN30" i="30"/>
  <c r="AK137" i="30"/>
  <c r="AK138" i="30"/>
  <c r="AL92" i="30"/>
  <c r="AL91" i="30"/>
  <c r="AL180" i="30"/>
  <c r="AK92" i="30"/>
  <c r="AJ137" i="30"/>
  <c r="AJ138" i="30"/>
  <c r="AK91" i="30"/>
  <c r="AK180" i="30"/>
  <c r="AH49" i="29"/>
  <c r="AI160" i="30"/>
  <c r="AI140" i="30"/>
  <c r="AI141" i="30"/>
  <c r="AH146" i="30"/>
  <c r="U121" i="31"/>
  <c r="AA118" i="31"/>
  <c r="AI142" i="30"/>
  <c r="AI44" i="26"/>
  <c r="AK31" i="29"/>
  <c r="AK33" i="32"/>
  <c r="AK179" i="30"/>
  <c r="AK181" i="30"/>
  <c r="AK37" i="26"/>
  <c r="Z115" i="31"/>
  <c r="AK34" i="32"/>
  <c r="AK35" i="32"/>
  <c r="AI158" i="30"/>
  <c r="AH48" i="29"/>
  <c r="AH43" i="26"/>
  <c r="AL31" i="29"/>
  <c r="AL179" i="30"/>
  <c r="AL181" i="30"/>
  <c r="AL37" i="26"/>
  <c r="AA115" i="31"/>
  <c r="AM75" i="30"/>
  <c r="AM83" i="30"/>
  <c r="AF39" i="30"/>
  <c r="AB118" i="31"/>
  <c r="AL34" i="32"/>
  <c r="AL35" i="32"/>
  <c r="AM92" i="30"/>
  <c r="AL137" i="30"/>
  <c r="AL138" i="30"/>
  <c r="AM91" i="30"/>
  <c r="AM180" i="30"/>
  <c r="AN70" i="30"/>
  <c r="AM88" i="30"/>
  <c r="AM63" i="29"/>
  <c r="AI49" i="29"/>
  <c r="AJ160" i="30"/>
  <c r="AJ140" i="30"/>
  <c r="AJ141" i="30"/>
  <c r="AI146" i="30"/>
  <c r="AL33" i="32"/>
  <c r="AF40" i="30"/>
  <c r="AJ142" i="30"/>
  <c r="AJ44" i="26"/>
  <c r="AJ158" i="30"/>
  <c r="AI48" i="29"/>
  <c r="AI43" i="26"/>
  <c r="AM31" i="29"/>
  <c r="AM33" i="32"/>
  <c r="AM179" i="30"/>
  <c r="AM181" i="30"/>
  <c r="AM37" i="26"/>
  <c r="AB115" i="31"/>
  <c r="AM34" i="32"/>
  <c r="AM35" i="32"/>
  <c r="V121" i="31"/>
  <c r="AP66" i="30"/>
  <c r="AQ66" i="30"/>
  <c r="AN66" i="30"/>
  <c r="AN65" i="30"/>
  <c r="AR66" i="30"/>
  <c r="AO66" i="30"/>
  <c r="AJ49" i="29"/>
  <c r="AK160" i="30"/>
  <c r="AJ146" i="30"/>
  <c r="AK140" i="30"/>
  <c r="AK141" i="30"/>
  <c r="AG39" i="30"/>
  <c r="AO65" i="30"/>
  <c r="AN67" i="30"/>
  <c r="AN73" i="30"/>
  <c r="AN31" i="30"/>
  <c r="AK142" i="30"/>
  <c r="AK44" i="26"/>
  <c r="AK158" i="30"/>
  <c r="AJ48" i="29"/>
  <c r="AJ43" i="26"/>
  <c r="AG40" i="30"/>
  <c r="AK49" i="29"/>
  <c r="AL160" i="30"/>
  <c r="AK146" i="30"/>
  <c r="AL140" i="30"/>
  <c r="AL141" i="30"/>
  <c r="AN83" i="30"/>
  <c r="AN36" i="26"/>
  <c r="AC114" i="31"/>
  <c r="AN75" i="30"/>
  <c r="AO67" i="30"/>
  <c r="AO73" i="30"/>
  <c r="AP65" i="30"/>
  <c r="AN19" i="30"/>
  <c r="AN21" i="30"/>
  <c r="AO18" i="30"/>
  <c r="AN33" i="30"/>
  <c r="AO30" i="30"/>
  <c r="W121" i="31"/>
  <c r="AO36" i="26"/>
  <c r="AD114" i="31"/>
  <c r="AO31" i="30"/>
  <c r="AO19" i="30"/>
  <c r="AO21" i="30"/>
  <c r="AP18" i="30"/>
  <c r="AL142" i="30"/>
  <c r="AL44" i="26"/>
  <c r="AO70" i="30"/>
  <c r="AO75" i="30"/>
  <c r="AN88" i="30"/>
  <c r="AN63" i="29"/>
  <c r="AL158" i="30"/>
  <c r="AK48" i="29"/>
  <c r="AK43" i="26"/>
  <c r="AP67" i="30"/>
  <c r="AP73" i="30"/>
  <c r="AQ65" i="30"/>
  <c r="AR65" i="30"/>
  <c r="AN92" i="30"/>
  <c r="AN91" i="30"/>
  <c r="AN180" i="30"/>
  <c r="AM137" i="30"/>
  <c r="AM138" i="30"/>
  <c r="AH39" i="30"/>
  <c r="AP70" i="30"/>
  <c r="AP75" i="30"/>
  <c r="AO88" i="30"/>
  <c r="AO63" i="29"/>
  <c r="AN31" i="29"/>
  <c r="AN33" i="32"/>
  <c r="AN179" i="30"/>
  <c r="AN181" i="30"/>
  <c r="AN37" i="26"/>
  <c r="AC115" i="31"/>
  <c r="AP36" i="26"/>
  <c r="AE114" i="31"/>
  <c r="AP31" i="30"/>
  <c r="AP19" i="30"/>
  <c r="AP21" i="30"/>
  <c r="AQ18" i="30"/>
  <c r="AO83" i="30"/>
  <c r="AQ67" i="30"/>
  <c r="AQ73" i="30"/>
  <c r="AR67" i="30"/>
  <c r="AR73" i="30"/>
  <c r="AR31" i="30"/>
  <c r="AR19" i="30"/>
  <c r="AO33" i="30"/>
  <c r="AP30" i="30"/>
  <c r="AP33" i="30"/>
  <c r="AQ30" i="30"/>
  <c r="AL49" i="29"/>
  <c r="AM140" i="30"/>
  <c r="AM141" i="30"/>
  <c r="AM160" i="30"/>
  <c r="AL146" i="30"/>
  <c r="AN34" i="32"/>
  <c r="AN35" i="32"/>
  <c r="AC118" i="31"/>
  <c r="AH40" i="30"/>
  <c r="AP83" i="30"/>
  <c r="AP91" i="30"/>
  <c r="AP180" i="30"/>
  <c r="AM142" i="30"/>
  <c r="AM44" i="26"/>
  <c r="AQ36" i="26"/>
  <c r="AF114" i="31"/>
  <c r="AQ31" i="30"/>
  <c r="AO92" i="30"/>
  <c r="AN137" i="30"/>
  <c r="AN138" i="30"/>
  <c r="AO91" i="30"/>
  <c r="AO180" i="30"/>
  <c r="AM158" i="30"/>
  <c r="AL48" i="29"/>
  <c r="AL43" i="26"/>
  <c r="AQ70" i="30"/>
  <c r="AQ75" i="30"/>
  <c r="AP88" i="30"/>
  <c r="AP63" i="29"/>
  <c r="AR36" i="26"/>
  <c r="AG114" i="31"/>
  <c r="AD118" i="31"/>
  <c r="AE118" i="31"/>
  <c r="X121" i="31"/>
  <c r="AP92" i="30"/>
  <c r="AP31" i="29"/>
  <c r="AO137" i="30"/>
  <c r="AO138" i="30"/>
  <c r="AQ83" i="30"/>
  <c r="AO31" i="29"/>
  <c r="AO33" i="32"/>
  <c r="AO179" i="30"/>
  <c r="AO181" i="30"/>
  <c r="AO37" i="26"/>
  <c r="AD115" i="31"/>
  <c r="AQ19" i="30"/>
  <c r="AQ21" i="30"/>
  <c r="AR18" i="30"/>
  <c r="AR21" i="30"/>
  <c r="AS18" i="30"/>
  <c r="AQ33" i="30"/>
  <c r="AR30" i="30"/>
  <c r="AR33" i="30"/>
  <c r="AS30" i="30"/>
  <c r="AM49" i="29"/>
  <c r="AM146" i="30"/>
  <c r="AN160" i="30"/>
  <c r="AN140" i="30"/>
  <c r="AN141" i="30"/>
  <c r="AR70" i="30"/>
  <c r="AQ88" i="30"/>
  <c r="AQ63" i="29"/>
  <c r="AO34" i="32"/>
  <c r="AO35" i="32"/>
  <c r="AI39" i="30"/>
  <c r="AP37" i="26"/>
  <c r="AP179" i="30"/>
  <c r="AP181" i="30"/>
  <c r="AF118" i="31"/>
  <c r="AN142" i="30"/>
  <c r="AN44" i="26"/>
  <c r="AR75" i="30"/>
  <c r="AR83" i="30"/>
  <c r="AN158" i="30"/>
  <c r="AM48" i="29"/>
  <c r="AM43" i="26"/>
  <c r="AP137" i="30"/>
  <c r="AP138" i="30"/>
  <c r="AQ91" i="30"/>
  <c r="AQ180" i="30"/>
  <c r="AQ92" i="30"/>
  <c r="AI40" i="30"/>
  <c r="AG118" i="31"/>
  <c r="AR92" i="30"/>
  <c r="AQ137" i="30"/>
  <c r="AQ138" i="30"/>
  <c r="AR91" i="30"/>
  <c r="AR180" i="30"/>
  <c r="AQ31" i="29"/>
  <c r="AQ179" i="30"/>
  <c r="AQ181" i="30"/>
  <c r="AQ37" i="26"/>
  <c r="AS70" i="30"/>
  <c r="AR88" i="30"/>
  <c r="AR63" i="29"/>
  <c r="AN49" i="29"/>
  <c r="AO140" i="30"/>
  <c r="AO141" i="30"/>
  <c r="AO160" i="30"/>
  <c r="AN146" i="30"/>
  <c r="AP33" i="32"/>
  <c r="AP34" i="32"/>
  <c r="AP35" i="32"/>
  <c r="AE115" i="31"/>
  <c r="Y121" i="31"/>
  <c r="AO158" i="30"/>
  <c r="AN48" i="29"/>
  <c r="AN43" i="26"/>
  <c r="AO142" i="30"/>
  <c r="AO44" i="26"/>
  <c r="AR31" i="29"/>
  <c r="AR179" i="30"/>
  <c r="AR181" i="30"/>
  <c r="AR37" i="26"/>
  <c r="AT66" i="30"/>
  <c r="AU66" i="30"/>
  <c r="AV66" i="30"/>
  <c r="AS66" i="30"/>
  <c r="AS65" i="30"/>
  <c r="AW66" i="30"/>
  <c r="AO49" i="29"/>
  <c r="AP160" i="30"/>
  <c r="AP140" i="30"/>
  <c r="AP141" i="30"/>
  <c r="AO146" i="30"/>
  <c r="AJ39" i="30"/>
  <c r="AF115" i="31"/>
  <c r="AQ34" i="32"/>
  <c r="AQ35" i="32"/>
  <c r="AQ33" i="32"/>
  <c r="Z121" i="31"/>
  <c r="AP142" i="30"/>
  <c r="AP44" i="26"/>
  <c r="AS67" i="30"/>
  <c r="AS73" i="30"/>
  <c r="AS31" i="30"/>
  <c r="AT65" i="30"/>
  <c r="AP158" i="30"/>
  <c r="AO48" i="29"/>
  <c r="AO43" i="26"/>
  <c r="AJ40" i="30"/>
  <c r="AK39" i="30"/>
  <c r="AT67" i="30"/>
  <c r="AT73" i="30"/>
  <c r="AU65" i="30"/>
  <c r="AS83" i="30"/>
  <c r="AS36" i="26"/>
  <c r="AH114" i="31"/>
  <c r="AS75" i="30"/>
  <c r="AP49" i="29"/>
  <c r="AQ160" i="30"/>
  <c r="AQ140" i="30"/>
  <c r="AQ141" i="30"/>
  <c r="AP146" i="30"/>
  <c r="AS19" i="30"/>
  <c r="AS21" i="30"/>
  <c r="AT18" i="30"/>
  <c r="AS33" i="30"/>
  <c r="AT30" i="30"/>
  <c r="AR34" i="32"/>
  <c r="AR35" i="32"/>
  <c r="AR33" i="32"/>
  <c r="AG115" i="31"/>
  <c r="AA121" i="31"/>
  <c r="AQ142" i="30"/>
  <c r="AQ44" i="26"/>
  <c r="AS92" i="30"/>
  <c r="AR137" i="30"/>
  <c r="AR138" i="30"/>
  <c r="AS91" i="30"/>
  <c r="AS180" i="30"/>
  <c r="AU67" i="30"/>
  <c r="AU73" i="30"/>
  <c r="AV65" i="30"/>
  <c r="AW65" i="30"/>
  <c r="AQ158" i="30"/>
  <c r="AP48" i="29"/>
  <c r="AP43" i="26"/>
  <c r="AT70" i="30"/>
  <c r="AT75" i="30"/>
  <c r="AS88" i="30"/>
  <c r="AS63" i="29"/>
  <c r="AT36" i="26"/>
  <c r="AI114" i="31"/>
  <c r="AT31" i="30"/>
  <c r="AT19" i="30"/>
  <c r="AT21" i="30"/>
  <c r="AU18" i="30"/>
  <c r="AK40" i="30"/>
  <c r="AT83" i="30"/>
  <c r="AT92" i="30"/>
  <c r="AT34" i="32"/>
  <c r="AV67" i="30"/>
  <c r="AV73" i="30"/>
  <c r="AW67" i="30"/>
  <c r="AW73" i="30"/>
  <c r="AW31" i="30"/>
  <c r="AW19" i="30"/>
  <c r="AU36" i="26"/>
  <c r="AJ114" i="31"/>
  <c r="AU31" i="30"/>
  <c r="AU19" i="30"/>
  <c r="AU21" i="30"/>
  <c r="AV18" i="30"/>
  <c r="AS31" i="29"/>
  <c r="AS33" i="32"/>
  <c r="AS179" i="30"/>
  <c r="AS181" i="30"/>
  <c r="AS37" i="26"/>
  <c r="AH115" i="31"/>
  <c r="AU70" i="30"/>
  <c r="AU75" i="30"/>
  <c r="AT88" i="30"/>
  <c r="AT63" i="29"/>
  <c r="AT33" i="30"/>
  <c r="AU30" i="30"/>
  <c r="AQ49" i="29"/>
  <c r="AR160" i="30"/>
  <c r="AQ146" i="30"/>
  <c r="AR140" i="30"/>
  <c r="AR141" i="30"/>
  <c r="AL39" i="30"/>
  <c r="AS34" i="32"/>
  <c r="AS35" i="32"/>
  <c r="AH118" i="31"/>
  <c r="AB121" i="31"/>
  <c r="AS137" i="30"/>
  <c r="AS138" i="30"/>
  <c r="AT91" i="30"/>
  <c r="AT180" i="30"/>
  <c r="AU33" i="30"/>
  <c r="AV30" i="30"/>
  <c r="AI118" i="31"/>
  <c r="AR142" i="30"/>
  <c r="AR44" i="26"/>
  <c r="AT31" i="29"/>
  <c r="AT33" i="32"/>
  <c r="AT179" i="30"/>
  <c r="AT37" i="26"/>
  <c r="AI115" i="31"/>
  <c r="AR158" i="30"/>
  <c r="AQ48" i="29"/>
  <c r="AQ43" i="26"/>
  <c r="AV70" i="30"/>
  <c r="AV75" i="30"/>
  <c r="AU88" i="30"/>
  <c r="AU63" i="29"/>
  <c r="AW36" i="26"/>
  <c r="AL114" i="31"/>
  <c r="AV36" i="26"/>
  <c r="AK114" i="31"/>
  <c r="AV31" i="30"/>
  <c r="AT35" i="32"/>
  <c r="AU83" i="30"/>
  <c r="AL40" i="30"/>
  <c r="AJ118" i="31"/>
  <c r="AT181" i="30"/>
  <c r="AV83" i="30"/>
  <c r="AV91" i="30"/>
  <c r="AV180" i="30"/>
  <c r="AW70" i="30"/>
  <c r="AV88" i="30"/>
  <c r="AV63" i="29"/>
  <c r="AU92" i="30"/>
  <c r="AU34" i="32"/>
  <c r="AU35" i="32"/>
  <c r="AT137" i="30"/>
  <c r="AT138" i="30"/>
  <c r="AU91" i="30"/>
  <c r="AU180" i="30"/>
  <c r="AV19" i="30"/>
  <c r="AV21" i="30"/>
  <c r="AW18" i="30"/>
  <c r="AW21" i="30"/>
  <c r="AX18" i="30"/>
  <c r="AV33" i="30"/>
  <c r="AW30" i="30"/>
  <c r="AW33" i="30"/>
  <c r="AX30" i="30"/>
  <c r="AR49" i="29"/>
  <c r="AS160" i="30"/>
  <c r="AR146" i="30"/>
  <c r="AS140" i="30"/>
  <c r="AS141" i="30"/>
  <c r="AM40" i="30"/>
  <c r="AM39" i="30"/>
  <c r="AC121" i="31"/>
  <c r="AU137" i="30"/>
  <c r="AU138" i="30"/>
  <c r="AV92" i="30"/>
  <c r="AV31" i="29"/>
  <c r="AV33" i="32"/>
  <c r="AK118" i="31"/>
  <c r="AW75" i="30"/>
  <c r="AW83" i="30"/>
  <c r="AS142" i="30"/>
  <c r="AS44" i="26"/>
  <c r="AU31" i="29"/>
  <c r="AU33" i="32"/>
  <c r="AU179" i="30"/>
  <c r="AU181" i="30"/>
  <c r="AU37" i="26"/>
  <c r="AJ115" i="31"/>
  <c r="AS158" i="30"/>
  <c r="AR48" i="29"/>
  <c r="AR43" i="26"/>
  <c r="AN39" i="30"/>
  <c r="AL118" i="31"/>
  <c r="AV179" i="30"/>
  <c r="AV181" i="30"/>
  <c r="AV34" i="32"/>
  <c r="AV35" i="32"/>
  <c r="AV37" i="26"/>
  <c r="AK115" i="31"/>
  <c r="AS49" i="29"/>
  <c r="AS146" i="30"/>
  <c r="AT140" i="30"/>
  <c r="AT141" i="30"/>
  <c r="AT160" i="30"/>
  <c r="AW91" i="30"/>
  <c r="AW180" i="30"/>
  <c r="AW92" i="30"/>
  <c r="AW34" i="32"/>
  <c r="AV137" i="30"/>
  <c r="AV138" i="30"/>
  <c r="AX70" i="30"/>
  <c r="AW88" i="30"/>
  <c r="AW63" i="29"/>
  <c r="AN40" i="30"/>
  <c r="AW35" i="32"/>
  <c r="AT142" i="30"/>
  <c r="AT44" i="26"/>
  <c r="AW31" i="29"/>
  <c r="AW33" i="32"/>
  <c r="AW179" i="30"/>
  <c r="AW181" i="30"/>
  <c r="AW37" i="26"/>
  <c r="AL115" i="31"/>
  <c r="AT158" i="30"/>
  <c r="AS48" i="29"/>
  <c r="AS43" i="26"/>
  <c r="AD121" i="31"/>
  <c r="AX66" i="30"/>
  <c r="AX65" i="30"/>
  <c r="BB66" i="30"/>
  <c r="AY66" i="30"/>
  <c r="AZ66" i="30"/>
  <c r="BA66" i="30"/>
  <c r="AT49" i="29"/>
  <c r="AU140" i="30"/>
  <c r="AU141" i="30"/>
  <c r="AU160" i="30"/>
  <c r="AT146" i="30"/>
  <c r="AO39" i="30"/>
  <c r="AE121" i="31"/>
  <c r="AU142" i="30"/>
  <c r="AU44" i="26"/>
  <c r="AU158" i="30"/>
  <c r="AT48" i="29"/>
  <c r="AT43" i="26"/>
  <c r="AY65" i="30"/>
  <c r="AX67" i="30"/>
  <c r="AX73" i="30"/>
  <c r="AO40" i="30"/>
  <c r="AP39" i="30"/>
  <c r="AX83" i="30"/>
  <c r="AX36" i="26"/>
  <c r="AM114" i="31"/>
  <c r="AX75" i="30"/>
  <c r="AX31" i="30"/>
  <c r="AY67" i="30"/>
  <c r="AY73" i="30"/>
  <c r="AZ65" i="30"/>
  <c r="AU49" i="29"/>
  <c r="AU146" i="30"/>
  <c r="AV140" i="30"/>
  <c r="AV141" i="30"/>
  <c r="AV160" i="30"/>
  <c r="AF121" i="31"/>
  <c r="AV158" i="30"/>
  <c r="AU48" i="29"/>
  <c r="AU43" i="26"/>
  <c r="AX33" i="30"/>
  <c r="AY30" i="30"/>
  <c r="AX19" i="30"/>
  <c r="AX21" i="30"/>
  <c r="AY18" i="30"/>
  <c r="AY70" i="30"/>
  <c r="AY75" i="30"/>
  <c r="AX88" i="30"/>
  <c r="AX63" i="29"/>
  <c r="BA65" i="30"/>
  <c r="BB65" i="30"/>
  <c r="AZ67" i="30"/>
  <c r="AZ73" i="30"/>
  <c r="AV142" i="30"/>
  <c r="AV44" i="26"/>
  <c r="AY36" i="26"/>
  <c r="AN114" i="31"/>
  <c r="AY31" i="30"/>
  <c r="AY19" i="30"/>
  <c r="AX91" i="30"/>
  <c r="AX180" i="30"/>
  <c r="AW137" i="30"/>
  <c r="AW138" i="30"/>
  <c r="AX92" i="30"/>
  <c r="AX34" i="32"/>
  <c r="AX35" i="32"/>
  <c r="AP40" i="30"/>
  <c r="AQ39" i="30"/>
  <c r="AY83" i="30"/>
  <c r="AY91" i="30"/>
  <c r="AY180" i="30"/>
  <c r="AM118" i="31"/>
  <c r="AV49" i="29"/>
  <c r="AW140" i="30"/>
  <c r="AW141" i="30"/>
  <c r="AW160" i="30"/>
  <c r="AV146" i="30"/>
  <c r="AZ70" i="30"/>
  <c r="AZ75" i="30"/>
  <c r="AY88" i="30"/>
  <c r="AY63" i="29"/>
  <c r="AX31" i="29"/>
  <c r="AX33" i="32"/>
  <c r="AX179" i="30"/>
  <c r="AX181" i="30"/>
  <c r="AX37" i="26"/>
  <c r="AM115" i="31"/>
  <c r="AZ36" i="26"/>
  <c r="AO114" i="31"/>
  <c r="AZ31" i="30"/>
  <c r="AZ19" i="30"/>
  <c r="AY21" i="30"/>
  <c r="AZ18" i="30"/>
  <c r="BA67" i="30"/>
  <c r="BA73" i="30"/>
  <c r="BB67" i="30"/>
  <c r="BB73" i="30"/>
  <c r="AY33" i="30"/>
  <c r="AQ40" i="30"/>
  <c r="AX137" i="30"/>
  <c r="AX138" i="30"/>
  <c r="AY92" i="30"/>
  <c r="AY179" i="30"/>
  <c r="AY181" i="30"/>
  <c r="AZ83" i="30"/>
  <c r="AZ91" i="30"/>
  <c r="AZ180" i="30"/>
  <c r="AW142" i="30"/>
  <c r="AW44" i="26"/>
  <c r="AZ30" i="30"/>
  <c r="AZ33" i="30"/>
  <c r="AN118" i="31"/>
  <c r="BB36" i="26"/>
  <c r="AQ114" i="31"/>
  <c r="BB31" i="30"/>
  <c r="BB19" i="30"/>
  <c r="BA36" i="26"/>
  <c r="AP114" i="31"/>
  <c r="BA31" i="30"/>
  <c r="BA19" i="30"/>
  <c r="AZ21" i="30"/>
  <c r="BA18" i="30"/>
  <c r="BA70" i="30"/>
  <c r="BA75" i="30"/>
  <c r="AZ88" i="30"/>
  <c r="AZ63" i="29"/>
  <c r="AW158" i="30"/>
  <c r="AV48" i="29"/>
  <c r="AV43" i="26"/>
  <c r="AG121" i="31"/>
  <c r="AY37" i="26"/>
  <c r="AN115" i="31"/>
  <c r="AY31" i="29"/>
  <c r="AY33" i="32"/>
  <c r="AY34" i="32"/>
  <c r="AY35" i="32"/>
  <c r="AZ92" i="30"/>
  <c r="AZ37" i="26"/>
  <c r="AY137" i="30"/>
  <c r="AY138" i="30"/>
  <c r="BA21" i="30"/>
  <c r="BB18" i="30"/>
  <c r="BB21" i="30"/>
  <c r="BC18" i="30"/>
  <c r="BA30" i="30"/>
  <c r="BA33" i="30"/>
  <c r="AO118" i="31"/>
  <c r="BC66" i="30"/>
  <c r="BC65" i="30"/>
  <c r="BD66" i="30"/>
  <c r="BE66" i="30"/>
  <c r="BB70" i="30"/>
  <c r="BA88" i="30"/>
  <c r="BA63" i="29"/>
  <c r="BA83" i="30"/>
  <c r="AW49" i="29"/>
  <c r="AW146" i="30"/>
  <c r="AX160" i="30"/>
  <c r="AX140" i="30"/>
  <c r="AX141" i="30"/>
  <c r="AR39" i="30"/>
  <c r="AZ31" i="29"/>
  <c r="AZ33" i="32"/>
  <c r="AZ179" i="30"/>
  <c r="AZ181" i="30"/>
  <c r="AX158" i="30"/>
  <c r="AW48" i="29"/>
  <c r="AW43" i="26"/>
  <c r="BD65" i="30"/>
  <c r="BC67" i="30"/>
  <c r="BC73" i="30"/>
  <c r="BC31" i="30"/>
  <c r="BB75" i="30"/>
  <c r="BB83" i="30"/>
  <c r="AX142" i="30"/>
  <c r="AX44" i="26"/>
  <c r="BA91" i="30"/>
  <c r="BA180" i="30"/>
  <c r="BA92" i="30"/>
  <c r="AZ137" i="30"/>
  <c r="AZ138" i="30"/>
  <c r="BB30" i="30"/>
  <c r="BB33" i="30"/>
  <c r="AP118" i="31"/>
  <c r="AO115" i="31"/>
  <c r="AZ34" i="32"/>
  <c r="AZ35" i="32"/>
  <c r="AR40" i="30"/>
  <c r="BD67" i="30"/>
  <c r="BD73" i="30"/>
  <c r="BD31" i="30"/>
  <c r="BD19" i="30"/>
  <c r="BE65" i="30"/>
  <c r="BE67" i="30"/>
  <c r="BE73" i="30"/>
  <c r="BE36" i="26"/>
  <c r="BB91" i="30"/>
  <c r="BB180" i="30"/>
  <c r="BA137" i="30"/>
  <c r="BA138" i="30"/>
  <c r="BB92" i="30"/>
  <c r="BA31" i="29"/>
  <c r="BA37" i="26"/>
  <c r="BA179" i="30"/>
  <c r="BA181" i="30"/>
  <c r="BC30" i="30"/>
  <c r="BC33" i="30"/>
  <c r="BD30" i="30"/>
  <c r="BD33" i="30"/>
  <c r="BE30" i="30"/>
  <c r="AQ118" i="31"/>
  <c r="BC70" i="30"/>
  <c r="BC75" i="30"/>
  <c r="BB88" i="30"/>
  <c r="BB63" i="29"/>
  <c r="BC36" i="26"/>
  <c r="AR114" i="31"/>
  <c r="AX49" i="29"/>
  <c r="AY160" i="30"/>
  <c r="AY140" i="30"/>
  <c r="AY141" i="30"/>
  <c r="AX146" i="30"/>
  <c r="BC19" i="30"/>
  <c r="BC21" i="30"/>
  <c r="BD18" i="30"/>
  <c r="AH121" i="31"/>
  <c r="BD21" i="30"/>
  <c r="BE18" i="30"/>
  <c r="BD36" i="26"/>
  <c r="AS114" i="31"/>
  <c r="BE31" i="30"/>
  <c r="BE19" i="30"/>
  <c r="BC83" i="30"/>
  <c r="BC92" i="30"/>
  <c r="BB37" i="26"/>
  <c r="BB31" i="29"/>
  <c r="BB179" i="30"/>
  <c r="BB181" i="30"/>
  <c r="AY158" i="30"/>
  <c r="AX48" i="29"/>
  <c r="AX43" i="26"/>
  <c r="AY142" i="30"/>
  <c r="AY44" i="26"/>
  <c r="BD70" i="30"/>
  <c r="BC88" i="30"/>
  <c r="BC63" i="29"/>
  <c r="AR118" i="31"/>
  <c r="BA34" i="32"/>
  <c r="BA35" i="32"/>
  <c r="BA33" i="32"/>
  <c r="AP115" i="31"/>
  <c r="AT114" i="31"/>
  <c r="BF31" i="30"/>
  <c r="BF19" i="30"/>
  <c r="M67" i="30"/>
  <c r="BC91" i="30"/>
  <c r="BC180" i="30"/>
  <c r="BB137" i="30"/>
  <c r="BB138" i="30"/>
  <c r="AY49" i="29"/>
  <c r="AZ160" i="30"/>
  <c r="AZ140" i="30"/>
  <c r="AZ141" i="30"/>
  <c r="AY146" i="30"/>
  <c r="BC31" i="29"/>
  <c r="BC37" i="26"/>
  <c r="BC179" i="30"/>
  <c r="BC181" i="30"/>
  <c r="BD75" i="30"/>
  <c r="BD83" i="30"/>
  <c r="AS39" i="30"/>
  <c r="AI121" i="31"/>
  <c r="M73" i="30"/>
  <c r="AS118" i="31"/>
  <c r="BE70" i="30"/>
  <c r="BD88" i="30"/>
  <c r="BD63" i="29"/>
  <c r="AZ158" i="30"/>
  <c r="AY48" i="29"/>
  <c r="AY43" i="26"/>
  <c r="AZ142" i="30"/>
  <c r="AZ44" i="26"/>
  <c r="BD91" i="30"/>
  <c r="BD180" i="30"/>
  <c r="BC137" i="30"/>
  <c r="BC138" i="30"/>
  <c r="BD92" i="30"/>
  <c r="AS40" i="30"/>
  <c r="BB34" i="32"/>
  <c r="BB35" i="32"/>
  <c r="BB33" i="32"/>
  <c r="AQ115" i="31"/>
  <c r="AU114" i="31"/>
  <c r="M36" i="26"/>
  <c r="M19" i="30"/>
  <c r="M31" i="30"/>
  <c r="CH116" i="31"/>
  <c r="BD31" i="29"/>
  <c r="BD37" i="26"/>
  <c r="BD179" i="30"/>
  <c r="BD181" i="30"/>
  <c r="AZ49" i="29"/>
  <c r="BA140" i="30"/>
  <c r="BA141" i="30"/>
  <c r="BA160" i="30"/>
  <c r="AZ146" i="30"/>
  <c r="BE74" i="30"/>
  <c r="BE83" i="30"/>
  <c r="BU74" i="30"/>
  <c r="CK74" i="30"/>
  <c r="BT74" i="30"/>
  <c r="CP74" i="30"/>
  <c r="BP74" i="30"/>
  <c r="CL74" i="30"/>
  <c r="BR74" i="30"/>
  <c r="CM74" i="30"/>
  <c r="CN74" i="30"/>
  <c r="BH74" i="30"/>
  <c r="BI74" i="30"/>
  <c r="BY74" i="30"/>
  <c r="CO74" i="30"/>
  <c r="BZ74" i="30"/>
  <c r="BV74" i="30"/>
  <c r="CQ74" i="30"/>
  <c r="BW74" i="30"/>
  <c r="CR74" i="30"/>
  <c r="BX74" i="30"/>
  <c r="BM74" i="30"/>
  <c r="CC74" i="30"/>
  <c r="BJ74" i="30"/>
  <c r="CE74" i="30"/>
  <c r="BF74" i="30"/>
  <c r="CA74" i="30"/>
  <c r="BG74" i="30"/>
  <c r="CB74" i="30"/>
  <c r="BN74" i="30"/>
  <c r="CD74" i="30"/>
  <c r="BQ74" i="30"/>
  <c r="CG74" i="30"/>
  <c r="BO74" i="30"/>
  <c r="CJ74" i="30"/>
  <c r="BK74" i="30"/>
  <c r="CF74" i="30"/>
  <c r="BL74" i="30"/>
  <c r="CH74" i="30"/>
  <c r="CI74" i="30"/>
  <c r="BS74" i="30"/>
  <c r="AT39" i="30"/>
  <c r="AJ121" i="31"/>
  <c r="AT40" i="30"/>
  <c r="BE75" i="30"/>
  <c r="BE88" i="30"/>
  <c r="BE63" i="29"/>
  <c r="BS38" i="26"/>
  <c r="BS179" i="30"/>
  <c r="CF38" i="26"/>
  <c r="CF179" i="30"/>
  <c r="CG38" i="26"/>
  <c r="CG179" i="30"/>
  <c r="CB38" i="26"/>
  <c r="CB179" i="30"/>
  <c r="CE38" i="26"/>
  <c r="CE179" i="30"/>
  <c r="BX38" i="26"/>
  <c r="BX179" i="30"/>
  <c r="BV38" i="26"/>
  <c r="BV179" i="30"/>
  <c r="BY38" i="26"/>
  <c r="BY179" i="30"/>
  <c r="CM38" i="26"/>
  <c r="CM179" i="30"/>
  <c r="CP38" i="26"/>
  <c r="CP179" i="30"/>
  <c r="BE38" i="26"/>
  <c r="BE179" i="30"/>
  <c r="BD137" i="30"/>
  <c r="BD138" i="30"/>
  <c r="CI38" i="26"/>
  <c r="CI179" i="30"/>
  <c r="BK38" i="26"/>
  <c r="BK179" i="30"/>
  <c r="BQ38" i="26"/>
  <c r="BQ179" i="30"/>
  <c r="BG38" i="26"/>
  <c r="BG179" i="30"/>
  <c r="BJ38" i="26"/>
  <c r="BJ179" i="30"/>
  <c r="CR38" i="26"/>
  <c r="CR179" i="30"/>
  <c r="BF70" i="30"/>
  <c r="BI38" i="26"/>
  <c r="BI179" i="30"/>
  <c r="BR38" i="26"/>
  <c r="BR179" i="30"/>
  <c r="BT38" i="26"/>
  <c r="BT179" i="30"/>
  <c r="BA158" i="30"/>
  <c r="AZ48" i="29"/>
  <c r="AZ43" i="26"/>
  <c r="CH38" i="26"/>
  <c r="CH179" i="30"/>
  <c r="CJ38" i="26"/>
  <c r="CJ179" i="30"/>
  <c r="CD38" i="26"/>
  <c r="CD179" i="30"/>
  <c r="CA38" i="26"/>
  <c r="CA179" i="30"/>
  <c r="CC38" i="26"/>
  <c r="CC179" i="30"/>
  <c r="BW38" i="26"/>
  <c r="BW179" i="30"/>
  <c r="BZ38" i="26"/>
  <c r="BZ179" i="30"/>
  <c r="BH38" i="26"/>
  <c r="BH179" i="30"/>
  <c r="CL38" i="26"/>
  <c r="CL179" i="30"/>
  <c r="CK38" i="26"/>
  <c r="CK179" i="30"/>
  <c r="BE92" i="30"/>
  <c r="BE91" i="30"/>
  <c r="BE180" i="30"/>
  <c r="BL38" i="26"/>
  <c r="BL179" i="30"/>
  <c r="BO38" i="26"/>
  <c r="BO179" i="30"/>
  <c r="BN38" i="26"/>
  <c r="BN179" i="30"/>
  <c r="BF38" i="26"/>
  <c r="BF179" i="30"/>
  <c r="BM38" i="26"/>
  <c r="BM179" i="30"/>
  <c r="CQ38" i="26"/>
  <c r="CQ179" i="30"/>
  <c r="CO38" i="26"/>
  <c r="CO179" i="30"/>
  <c r="CN38" i="26"/>
  <c r="CN179" i="30"/>
  <c r="BP38" i="26"/>
  <c r="BP179" i="30"/>
  <c r="BU38" i="26"/>
  <c r="BU179" i="30"/>
  <c r="BA142" i="30"/>
  <c r="BA44" i="26"/>
  <c r="BC33" i="32"/>
  <c r="BC34" i="32"/>
  <c r="BC35" i="32"/>
  <c r="AR115" i="31"/>
  <c r="AU39" i="30"/>
  <c r="BF75" i="30"/>
  <c r="BF83" i="30"/>
  <c r="BE181" i="30"/>
  <c r="BA49" i="29"/>
  <c r="BB160" i="30"/>
  <c r="BA146" i="30"/>
  <c r="BB140" i="30"/>
  <c r="BB141" i="30"/>
  <c r="BE31" i="29"/>
  <c r="BE37" i="26"/>
  <c r="AU40" i="30"/>
  <c r="BF91" i="30"/>
  <c r="BF180" i="30"/>
  <c r="BF181" i="30"/>
  <c r="BF92" i="30"/>
  <c r="BE137" i="30"/>
  <c r="BE138" i="30"/>
  <c r="BB158" i="30"/>
  <c r="BA48" i="29"/>
  <c r="BA43" i="26"/>
  <c r="BG70" i="30"/>
  <c r="BF88" i="30"/>
  <c r="BF63" i="29"/>
  <c r="BB142" i="30"/>
  <c r="BB44" i="26"/>
  <c r="BD34" i="32"/>
  <c r="BD35" i="32"/>
  <c r="AS115" i="31"/>
  <c r="BD33" i="32"/>
  <c r="BO32" i="30"/>
  <c r="BO20" i="30"/>
  <c r="BJ32" i="30"/>
  <c r="BJ20" i="30"/>
  <c r="BI32" i="30"/>
  <c r="BI20" i="30"/>
  <c r="BU32" i="30"/>
  <c r="BU20" i="30"/>
  <c r="BY32" i="30"/>
  <c r="BY20" i="30"/>
  <c r="CC32" i="30"/>
  <c r="CC20" i="30"/>
  <c r="CG32" i="30"/>
  <c r="CG20" i="30"/>
  <c r="CK32" i="30"/>
  <c r="CK20" i="30"/>
  <c r="CO32" i="30"/>
  <c r="CO20" i="30"/>
  <c r="CL32" i="30"/>
  <c r="CL20" i="30"/>
  <c r="BH32" i="30"/>
  <c r="BH20" i="30"/>
  <c r="BW32" i="30"/>
  <c r="BW20" i="30"/>
  <c r="CI32" i="30"/>
  <c r="CI20" i="30"/>
  <c r="BE32" i="30"/>
  <c r="BQ32" i="30"/>
  <c r="BQ20" i="30"/>
  <c r="BM32" i="30"/>
  <c r="BM20" i="30"/>
  <c r="BP32" i="30"/>
  <c r="BP20" i="30"/>
  <c r="BR32" i="30"/>
  <c r="BR20" i="30"/>
  <c r="BV32" i="30"/>
  <c r="BV20" i="30"/>
  <c r="BZ32" i="30"/>
  <c r="BZ20" i="30"/>
  <c r="CD32" i="30"/>
  <c r="CD20" i="30"/>
  <c r="CH32" i="30"/>
  <c r="CH20" i="30"/>
  <c r="CP32" i="30"/>
  <c r="CP20" i="30"/>
  <c r="BK32" i="30"/>
  <c r="BK20" i="30"/>
  <c r="CA32" i="30"/>
  <c r="CA20" i="30"/>
  <c r="CM32" i="30"/>
  <c r="CM20" i="30"/>
  <c r="BG32" i="30"/>
  <c r="BG20" i="30"/>
  <c r="BN32" i="30"/>
  <c r="BN20" i="30"/>
  <c r="BF32" i="30"/>
  <c r="BF20" i="30"/>
  <c r="BT32" i="30"/>
  <c r="BT20" i="30"/>
  <c r="BX32" i="30"/>
  <c r="BX20" i="30"/>
  <c r="CB32" i="30"/>
  <c r="CB20" i="30"/>
  <c r="CF32" i="30"/>
  <c r="CF20" i="30"/>
  <c r="CJ32" i="30"/>
  <c r="CJ20" i="30"/>
  <c r="CN32" i="30"/>
  <c r="CN20" i="30"/>
  <c r="CR32" i="30"/>
  <c r="CR20" i="30"/>
  <c r="BL32" i="30"/>
  <c r="BL20" i="30"/>
  <c r="BS32" i="30"/>
  <c r="BS20" i="30"/>
  <c r="CE32" i="30"/>
  <c r="CE20" i="30"/>
  <c r="CQ32" i="30"/>
  <c r="CQ20" i="30"/>
  <c r="AK121" i="31"/>
  <c r="BG83" i="30"/>
  <c r="BG75" i="30"/>
  <c r="BB49" i="29"/>
  <c r="BC160" i="30"/>
  <c r="BB146" i="30"/>
  <c r="BC140" i="30"/>
  <c r="BC141" i="30"/>
  <c r="BF37" i="26"/>
  <c r="BF31" i="29"/>
  <c r="BE20" i="30"/>
  <c r="BE21" i="30"/>
  <c r="BF18" i="30"/>
  <c r="BF21" i="30"/>
  <c r="BG18" i="30"/>
  <c r="BG21" i="30"/>
  <c r="BH18" i="30"/>
  <c r="BH21" i="30"/>
  <c r="BI18" i="30"/>
  <c r="BI21" i="30"/>
  <c r="BJ18" i="30"/>
  <c r="BJ21" i="30"/>
  <c r="BK18" i="30"/>
  <c r="BK21" i="30"/>
  <c r="BL18" i="30"/>
  <c r="BL21" i="30"/>
  <c r="BM18" i="30"/>
  <c r="BM21" i="30"/>
  <c r="BN18" i="30"/>
  <c r="BN21" i="30"/>
  <c r="BO18" i="30"/>
  <c r="BO21" i="30"/>
  <c r="BP18" i="30"/>
  <c r="BP21" i="30"/>
  <c r="BQ18" i="30"/>
  <c r="BQ21" i="30"/>
  <c r="BR18" i="30"/>
  <c r="BR21" i="30"/>
  <c r="BS18" i="30"/>
  <c r="BS21" i="30"/>
  <c r="BT18" i="30"/>
  <c r="BT21" i="30"/>
  <c r="BU18" i="30"/>
  <c r="BU21" i="30"/>
  <c r="BV18" i="30"/>
  <c r="BV21" i="30"/>
  <c r="BW18" i="30"/>
  <c r="BW21" i="30"/>
  <c r="BX18" i="30"/>
  <c r="BX21" i="30"/>
  <c r="BY18" i="30"/>
  <c r="BY21" i="30"/>
  <c r="BZ18" i="30"/>
  <c r="BZ21" i="30"/>
  <c r="CA18" i="30"/>
  <c r="CA21" i="30"/>
  <c r="CB18" i="30"/>
  <c r="CB21" i="30"/>
  <c r="CC18" i="30"/>
  <c r="CC21" i="30"/>
  <c r="CD18" i="30"/>
  <c r="CD21" i="30"/>
  <c r="CE18" i="30"/>
  <c r="CE21" i="30"/>
  <c r="CF18" i="30"/>
  <c r="CF21" i="30"/>
  <c r="CG18" i="30"/>
  <c r="CG21" i="30"/>
  <c r="CH18" i="30"/>
  <c r="CH21" i="30"/>
  <c r="CI18" i="30"/>
  <c r="CI21" i="30"/>
  <c r="CJ18" i="30"/>
  <c r="CJ21" i="30"/>
  <c r="CK18" i="30"/>
  <c r="CK21" i="30"/>
  <c r="CL18" i="30"/>
  <c r="CL21" i="30"/>
  <c r="CM18" i="30"/>
  <c r="CM21" i="30"/>
  <c r="CN18" i="30"/>
  <c r="CN21" i="30"/>
  <c r="CO18" i="30"/>
  <c r="CO21" i="30"/>
  <c r="CP18" i="30"/>
  <c r="CP21" i="30"/>
  <c r="CQ18" i="30"/>
  <c r="CQ21" i="30"/>
  <c r="CR18" i="30"/>
  <c r="CR21" i="30"/>
  <c r="BE33" i="30"/>
  <c r="BF30" i="30"/>
  <c r="BF33" i="30"/>
  <c r="BG30" i="30"/>
  <c r="BG33" i="30"/>
  <c r="BH30" i="30"/>
  <c r="BH33" i="30"/>
  <c r="BI30" i="30"/>
  <c r="BI33" i="30"/>
  <c r="BJ30" i="30"/>
  <c r="BJ33" i="30"/>
  <c r="BK30" i="30"/>
  <c r="BK33" i="30"/>
  <c r="BL30" i="30"/>
  <c r="BL33" i="30"/>
  <c r="BM30" i="30"/>
  <c r="BM33" i="30"/>
  <c r="BN30" i="30"/>
  <c r="BN33" i="30"/>
  <c r="BO30" i="30"/>
  <c r="BO33" i="30"/>
  <c r="BP30" i="30"/>
  <c r="BP33" i="30"/>
  <c r="BQ30" i="30"/>
  <c r="BQ33" i="30"/>
  <c r="BR30" i="30"/>
  <c r="BR33" i="30"/>
  <c r="BS30" i="30"/>
  <c r="BS33" i="30"/>
  <c r="BT30" i="30"/>
  <c r="BT33" i="30"/>
  <c r="BU30" i="30"/>
  <c r="BU33" i="30"/>
  <c r="BV30" i="30"/>
  <c r="BV33" i="30"/>
  <c r="BW30" i="30"/>
  <c r="BW33" i="30"/>
  <c r="BX30" i="30"/>
  <c r="BX33" i="30"/>
  <c r="BY30" i="30"/>
  <c r="BY33" i="30"/>
  <c r="BZ30" i="30"/>
  <c r="BZ33" i="30"/>
  <c r="CA30" i="30"/>
  <c r="CA33" i="30"/>
  <c r="CB30" i="30"/>
  <c r="CB33" i="30"/>
  <c r="CC30" i="30"/>
  <c r="CC33" i="30"/>
  <c r="CD30" i="30"/>
  <c r="CD33" i="30"/>
  <c r="CE30" i="30"/>
  <c r="CE33" i="30"/>
  <c r="CF30" i="30"/>
  <c r="CF33" i="30"/>
  <c r="CG30" i="30"/>
  <c r="CG33" i="30"/>
  <c r="CH30" i="30"/>
  <c r="CH33" i="30"/>
  <c r="CI30" i="30"/>
  <c r="CI33" i="30"/>
  <c r="CJ30" i="30"/>
  <c r="CJ33" i="30"/>
  <c r="CK30" i="30"/>
  <c r="CK33" i="30"/>
  <c r="CL30" i="30"/>
  <c r="CL33" i="30"/>
  <c r="CM30" i="30"/>
  <c r="CM33" i="30"/>
  <c r="CN30" i="30"/>
  <c r="CN33" i="30"/>
  <c r="CO30" i="30"/>
  <c r="CO33" i="30"/>
  <c r="CP30" i="30"/>
  <c r="CP33" i="30"/>
  <c r="CQ30" i="30"/>
  <c r="CQ33" i="30"/>
  <c r="CR30" i="30"/>
  <c r="CR33" i="30"/>
  <c r="BQ116" i="31"/>
  <c r="BO116" i="31"/>
  <c r="BZ116" i="31"/>
  <c r="CC116" i="31"/>
  <c r="BM116" i="31"/>
  <c r="AV116" i="31"/>
  <c r="CE116" i="31"/>
  <c r="BK116" i="31"/>
  <c r="BF116" i="31"/>
  <c r="AW116" i="31"/>
  <c r="BV116" i="31"/>
  <c r="AX116" i="31"/>
  <c r="CF116" i="31"/>
  <c r="BC116" i="31"/>
  <c r="BB116" i="31"/>
  <c r="BJ116" i="31"/>
  <c r="BT116" i="31"/>
  <c r="BH116" i="31"/>
  <c r="BY116" i="31"/>
  <c r="BI116" i="31"/>
  <c r="CB116" i="31"/>
  <c r="BW116" i="31"/>
  <c r="BG116" i="31"/>
  <c r="M74" i="30"/>
  <c r="CA116" i="31"/>
  <c r="BR116" i="31"/>
  <c r="AY116" i="31"/>
  <c r="CG116" i="31"/>
  <c r="AZ116" i="31"/>
  <c r="BL116" i="31"/>
  <c r="BA116" i="31"/>
  <c r="BU116" i="31"/>
  <c r="AU116" i="31"/>
  <c r="BP116" i="31"/>
  <c r="BS116" i="31"/>
  <c r="BE116" i="31"/>
  <c r="BX116" i="31"/>
  <c r="CD116" i="31"/>
  <c r="BN116" i="31"/>
  <c r="BD116" i="31"/>
  <c r="AV39" i="30"/>
  <c r="BC142" i="30"/>
  <c r="BC44" i="26"/>
  <c r="BH70" i="30"/>
  <c r="BG88" i="30"/>
  <c r="BG63" i="29"/>
  <c r="BC158" i="30"/>
  <c r="BB48" i="29"/>
  <c r="BB43" i="26"/>
  <c r="BG91" i="30"/>
  <c r="BG180" i="30"/>
  <c r="BG181" i="30"/>
  <c r="BG92" i="30"/>
  <c r="BF137" i="30"/>
  <c r="BF138" i="30"/>
  <c r="M32" i="30"/>
  <c r="AT116" i="31"/>
  <c r="M38" i="26"/>
  <c r="AV40" i="30"/>
  <c r="BH75" i="30"/>
  <c r="BH83" i="30"/>
  <c r="BG31" i="29"/>
  <c r="BG37" i="26"/>
  <c r="BC49" i="29"/>
  <c r="BC146" i="30"/>
  <c r="BD160" i="30"/>
  <c r="BD140" i="30"/>
  <c r="BD141" i="30"/>
  <c r="AT115" i="31"/>
  <c r="BE33" i="32"/>
  <c r="BE34" i="32"/>
  <c r="BE35" i="32"/>
  <c r="M20" i="30"/>
  <c r="AT118" i="31"/>
  <c r="AL121" i="31"/>
  <c r="BD142" i="30"/>
  <c r="BD44" i="26"/>
  <c r="BD158" i="30"/>
  <c r="BC48" i="29"/>
  <c r="BC43" i="26"/>
  <c r="BH92" i="30"/>
  <c r="BH91" i="30"/>
  <c r="BH180" i="30"/>
  <c r="BH181" i="30"/>
  <c r="BG137" i="30"/>
  <c r="BG138" i="30"/>
  <c r="BI70" i="30"/>
  <c r="BH88" i="30"/>
  <c r="BH63" i="29"/>
  <c r="BF34" i="32"/>
  <c r="BF35" i="32"/>
  <c r="BF33" i="32"/>
  <c r="AU115" i="31"/>
  <c r="AU118" i="31"/>
  <c r="BH31" i="29"/>
  <c r="BH37" i="26"/>
  <c r="BI75" i="30"/>
  <c r="BI83" i="30"/>
  <c r="BD49" i="29"/>
  <c r="BE160" i="30"/>
  <c r="BD146" i="30"/>
  <c r="BE140" i="30"/>
  <c r="BE141" i="30"/>
  <c r="AW39" i="30"/>
  <c r="AV118" i="31"/>
  <c r="AW40" i="30"/>
  <c r="AM121" i="31"/>
  <c r="BI91" i="30"/>
  <c r="BI180" i="30"/>
  <c r="BI181" i="30"/>
  <c r="BI92" i="30"/>
  <c r="BH137" i="30"/>
  <c r="BH138" i="30"/>
  <c r="BE158" i="30"/>
  <c r="BD48" i="29"/>
  <c r="BD43" i="26"/>
  <c r="BJ70" i="30"/>
  <c r="BI88" i="30"/>
  <c r="BI63" i="29"/>
  <c r="BE142" i="30"/>
  <c r="BE44" i="26"/>
  <c r="AW118" i="31"/>
  <c r="BG33" i="32"/>
  <c r="BG34" i="32"/>
  <c r="BG35" i="32"/>
  <c r="AV115" i="31"/>
  <c r="BJ75" i="30"/>
  <c r="BJ83" i="30"/>
  <c r="BE49" i="29"/>
  <c r="BF160" i="30"/>
  <c r="BF140" i="30"/>
  <c r="BF141" i="30"/>
  <c r="BE146" i="30"/>
  <c r="BI37" i="26"/>
  <c r="BI31" i="29"/>
  <c r="AX40" i="30"/>
  <c r="AX39" i="30"/>
  <c r="AX118" i="31"/>
  <c r="AN121" i="31"/>
  <c r="BJ91" i="30"/>
  <c r="BJ180" i="30"/>
  <c r="BJ181" i="30"/>
  <c r="BJ92" i="30"/>
  <c r="BI137" i="30"/>
  <c r="BI138" i="30"/>
  <c r="BF158" i="30"/>
  <c r="BE48" i="29"/>
  <c r="BE43" i="26"/>
  <c r="BF142" i="30"/>
  <c r="BF44" i="26"/>
  <c r="BK70" i="30"/>
  <c r="BJ88" i="30"/>
  <c r="BJ63" i="29"/>
  <c r="BH34" i="32"/>
  <c r="BH35" i="32"/>
  <c r="BH33" i="32"/>
  <c r="AW115" i="31"/>
  <c r="AY118" i="31"/>
  <c r="AY39" i="30"/>
  <c r="BF49" i="29"/>
  <c r="BG160" i="30"/>
  <c r="BG140" i="30"/>
  <c r="BF146" i="30"/>
  <c r="BK75" i="30"/>
  <c r="BK83" i="30"/>
  <c r="BJ31" i="29"/>
  <c r="BJ37" i="26"/>
  <c r="AZ118" i="31"/>
  <c r="AY40" i="30"/>
  <c r="BG158" i="30"/>
  <c r="BF48" i="29"/>
  <c r="BF43" i="26"/>
  <c r="BG141" i="30"/>
  <c r="BG44" i="26"/>
  <c r="BK91" i="30"/>
  <c r="BK180" i="30"/>
  <c r="BK181" i="30"/>
  <c r="BK92" i="30"/>
  <c r="BJ137" i="30"/>
  <c r="BJ138" i="30"/>
  <c r="BL70" i="30"/>
  <c r="BK88" i="30"/>
  <c r="BK63" i="29"/>
  <c r="BI34" i="32"/>
  <c r="BI35" i="32"/>
  <c r="BI33" i="32"/>
  <c r="AX115" i="31"/>
  <c r="BA118" i="31"/>
  <c r="AO121" i="31"/>
  <c r="BK31" i="29"/>
  <c r="BK37" i="26"/>
  <c r="BL75" i="30"/>
  <c r="BL83" i="30"/>
  <c r="BG142" i="30"/>
  <c r="BB118" i="31"/>
  <c r="AZ39" i="30"/>
  <c r="BL92" i="30"/>
  <c r="BL91" i="30"/>
  <c r="BL180" i="30"/>
  <c r="BL181" i="30"/>
  <c r="BK137" i="30"/>
  <c r="BK138" i="30"/>
  <c r="BM70" i="30"/>
  <c r="BL88" i="30"/>
  <c r="BL63" i="29"/>
  <c r="BG49" i="29"/>
  <c r="BH160" i="30"/>
  <c r="BG146" i="30"/>
  <c r="BH140" i="30"/>
  <c r="BH141" i="30"/>
  <c r="AY115" i="31"/>
  <c r="BJ33" i="32"/>
  <c r="BJ34" i="32"/>
  <c r="BJ35" i="32"/>
  <c r="BC118" i="31"/>
  <c r="AZ40" i="30"/>
  <c r="BH158" i="30"/>
  <c r="BG48" i="29"/>
  <c r="BG43" i="26"/>
  <c r="BM75" i="30"/>
  <c r="BM83" i="30"/>
  <c r="BH142" i="30"/>
  <c r="BH44" i="26"/>
  <c r="BL31" i="29"/>
  <c r="BL37" i="26"/>
  <c r="BD118" i="31"/>
  <c r="AP121" i="31"/>
  <c r="BH49" i="29"/>
  <c r="BI160" i="30"/>
  <c r="BH146" i="30"/>
  <c r="BI140" i="30"/>
  <c r="BI141" i="30"/>
  <c r="BM92" i="30"/>
  <c r="BM91" i="30"/>
  <c r="BM180" i="30"/>
  <c r="BM181" i="30"/>
  <c r="BL137" i="30"/>
  <c r="BL138" i="30"/>
  <c r="BN70" i="30"/>
  <c r="BM88" i="30"/>
  <c r="BM63" i="29"/>
  <c r="AZ115" i="31"/>
  <c r="BK34" i="32"/>
  <c r="BK35" i="32"/>
  <c r="BK33" i="32"/>
  <c r="BE118" i="31"/>
  <c r="BA39" i="30"/>
  <c r="BN75" i="30"/>
  <c r="BN83" i="30"/>
  <c r="BI142" i="30"/>
  <c r="BI44" i="26"/>
  <c r="BI158" i="30"/>
  <c r="BH48" i="29"/>
  <c r="BH43" i="26"/>
  <c r="BM37" i="26"/>
  <c r="BM31" i="29"/>
  <c r="BF118" i="31"/>
  <c r="AQ121" i="31"/>
  <c r="BA40" i="30"/>
  <c r="BI49" i="29"/>
  <c r="BI146" i="30"/>
  <c r="BJ140" i="30"/>
  <c r="BJ141" i="30"/>
  <c r="BJ160" i="30"/>
  <c r="BN91" i="30"/>
  <c r="BN180" i="30"/>
  <c r="BN181" i="30"/>
  <c r="BN92" i="30"/>
  <c r="BM137" i="30"/>
  <c r="BM138" i="30"/>
  <c r="BO70" i="30"/>
  <c r="BN88" i="30"/>
  <c r="BN63" i="29"/>
  <c r="BG118" i="31"/>
  <c r="BL33" i="32"/>
  <c r="BA115" i="31"/>
  <c r="BL34" i="32"/>
  <c r="BL35" i="32"/>
  <c r="BB39" i="30"/>
  <c r="BO75" i="30"/>
  <c r="BO83" i="30"/>
  <c r="BJ142" i="30"/>
  <c r="BJ44" i="26"/>
  <c r="BN31" i="29"/>
  <c r="BN37" i="26"/>
  <c r="BJ158" i="30"/>
  <c r="BI48" i="29"/>
  <c r="BI43" i="26"/>
  <c r="BH118" i="31"/>
  <c r="BB40" i="30"/>
  <c r="BJ49" i="29"/>
  <c r="BK140" i="30"/>
  <c r="BK141" i="30"/>
  <c r="BK160" i="30"/>
  <c r="BJ146" i="30"/>
  <c r="BO91" i="30"/>
  <c r="BO180" i="30"/>
  <c r="BO181" i="30"/>
  <c r="BO92" i="30"/>
  <c r="BN137" i="30"/>
  <c r="BN138" i="30"/>
  <c r="BP70" i="30"/>
  <c r="BO88" i="30"/>
  <c r="BO63" i="29"/>
  <c r="BI118" i="31"/>
  <c r="BM33" i="32"/>
  <c r="BB115" i="31"/>
  <c r="BM34" i="32"/>
  <c r="BM35" i="32"/>
  <c r="AR121" i="31"/>
  <c r="BK158" i="30"/>
  <c r="BJ48" i="29"/>
  <c r="BJ43" i="26"/>
  <c r="BO31" i="29"/>
  <c r="BO37" i="26"/>
  <c r="BK142" i="30"/>
  <c r="BK44" i="26"/>
  <c r="BP75" i="30"/>
  <c r="BP83" i="30"/>
  <c r="BJ118" i="31"/>
  <c r="BC39" i="30"/>
  <c r="BK49" i="29"/>
  <c r="BL140" i="30"/>
  <c r="BL141" i="30"/>
  <c r="BK146" i="30"/>
  <c r="BL160" i="30"/>
  <c r="BP92" i="30"/>
  <c r="BP91" i="30"/>
  <c r="BP180" i="30"/>
  <c r="BP181" i="30"/>
  <c r="BO137" i="30"/>
  <c r="BO138" i="30"/>
  <c r="BQ70" i="30"/>
  <c r="BP88" i="30"/>
  <c r="BP63" i="29"/>
  <c r="BC115" i="31"/>
  <c r="BN33" i="32"/>
  <c r="BN34" i="32"/>
  <c r="BN35" i="32"/>
  <c r="BK118" i="31"/>
  <c r="BC40" i="30"/>
  <c r="BQ75" i="30"/>
  <c r="BQ83" i="30"/>
  <c r="BL158" i="30"/>
  <c r="BK48" i="29"/>
  <c r="BK43" i="26"/>
  <c r="BL142" i="30"/>
  <c r="BL44" i="26"/>
  <c r="BP31" i="29"/>
  <c r="BP37" i="26"/>
  <c r="BL118" i="31"/>
  <c r="AS121" i="31"/>
  <c r="BL49" i="29"/>
  <c r="BM140" i="30"/>
  <c r="BM141" i="30"/>
  <c r="BM160" i="30"/>
  <c r="BL146" i="30"/>
  <c r="BQ92" i="30"/>
  <c r="BQ91" i="30"/>
  <c r="BQ180" i="30"/>
  <c r="BQ181" i="30"/>
  <c r="BP137" i="30"/>
  <c r="BP138" i="30"/>
  <c r="BR70" i="30"/>
  <c r="BQ88" i="30"/>
  <c r="BQ63" i="29"/>
  <c r="BM118" i="31"/>
  <c r="BO33" i="32"/>
  <c r="BD115" i="31"/>
  <c r="BO34" i="32"/>
  <c r="BO35" i="32"/>
  <c r="BM158" i="30"/>
  <c r="BL48" i="29"/>
  <c r="BL43" i="26"/>
  <c r="BR75" i="30"/>
  <c r="BR83" i="30"/>
  <c r="BM142" i="30"/>
  <c r="BM44" i="26"/>
  <c r="BQ31" i="29"/>
  <c r="BQ37" i="26"/>
  <c r="BD40" i="30"/>
  <c r="BD39" i="30"/>
  <c r="BN118" i="31"/>
  <c r="AT121" i="31"/>
  <c r="BM49" i="29"/>
  <c r="BM146" i="30"/>
  <c r="BN160" i="30"/>
  <c r="BN140" i="30"/>
  <c r="BN141" i="30"/>
  <c r="BR91" i="30"/>
  <c r="BR180" i="30"/>
  <c r="BR181" i="30"/>
  <c r="BR92" i="30"/>
  <c r="BQ137" i="30"/>
  <c r="BQ138" i="30"/>
  <c r="BS70" i="30"/>
  <c r="BR88" i="30"/>
  <c r="BR63" i="29"/>
  <c r="BP33" i="32"/>
  <c r="BE115" i="31"/>
  <c r="BP34" i="32"/>
  <c r="BP35" i="32"/>
  <c r="BO118" i="31"/>
  <c r="BS75" i="30"/>
  <c r="BS83" i="30"/>
  <c r="BN142" i="30"/>
  <c r="BN44" i="26"/>
  <c r="BR37" i="26"/>
  <c r="BR31" i="29"/>
  <c r="BN158" i="30"/>
  <c r="BM48" i="29"/>
  <c r="BM43" i="26"/>
  <c r="BE39" i="30"/>
  <c r="BP118" i="31"/>
  <c r="AU121" i="31"/>
  <c r="BN49" i="29"/>
  <c r="BN146" i="30"/>
  <c r="BO160" i="30"/>
  <c r="BO140" i="30"/>
  <c r="BS92" i="30"/>
  <c r="BS91" i="30"/>
  <c r="BS180" i="30"/>
  <c r="BS181" i="30"/>
  <c r="BR137" i="30"/>
  <c r="BR138" i="30"/>
  <c r="BT70" i="30"/>
  <c r="BS88" i="30"/>
  <c r="BS63" i="29"/>
  <c r="BE40" i="30"/>
  <c r="BQ34" i="32"/>
  <c r="BQ35" i="32"/>
  <c r="BF115" i="31"/>
  <c r="BQ33" i="32"/>
  <c r="BQ118" i="31"/>
  <c r="BT75" i="30"/>
  <c r="BT83" i="30"/>
  <c r="BO141" i="30"/>
  <c r="BO44" i="26"/>
  <c r="BO158" i="30"/>
  <c r="BN48" i="29"/>
  <c r="BN43" i="26"/>
  <c r="BS31" i="29"/>
  <c r="BS37" i="26"/>
  <c r="BF39" i="30"/>
  <c r="BR118" i="31"/>
  <c r="AV121" i="31"/>
  <c r="BF40" i="30"/>
  <c r="BO142" i="30"/>
  <c r="BT92" i="30"/>
  <c r="BT91" i="30"/>
  <c r="BT180" i="30"/>
  <c r="BT181" i="30"/>
  <c r="BS137" i="30"/>
  <c r="BS138" i="30"/>
  <c r="BU70" i="30"/>
  <c r="BT88" i="30"/>
  <c r="BT63" i="29"/>
  <c r="BS118" i="31"/>
  <c r="BG115" i="31"/>
  <c r="BR34" i="32"/>
  <c r="BR35" i="32"/>
  <c r="BR33" i="32"/>
  <c r="BT31" i="29"/>
  <c r="BT37" i="26"/>
  <c r="BU75" i="30"/>
  <c r="BU83" i="30"/>
  <c r="BO49" i="29"/>
  <c r="BP140" i="30"/>
  <c r="BP141" i="30"/>
  <c r="BP160" i="30"/>
  <c r="BO146" i="30"/>
  <c r="BG39" i="30"/>
  <c r="BT118" i="31"/>
  <c r="BG40" i="30"/>
  <c r="AW121" i="31"/>
  <c r="BU92" i="30"/>
  <c r="BU91" i="30"/>
  <c r="BU180" i="30"/>
  <c r="BU181" i="30"/>
  <c r="BT137" i="30"/>
  <c r="BT138" i="30"/>
  <c r="BV70" i="30"/>
  <c r="BU88" i="30"/>
  <c r="BU63" i="29"/>
  <c r="BP142" i="30"/>
  <c r="BP44" i="26"/>
  <c r="BP158" i="30"/>
  <c r="BO48" i="29"/>
  <c r="BO43" i="26"/>
  <c r="BS33" i="32"/>
  <c r="BH115" i="31"/>
  <c r="BS34" i="32"/>
  <c r="BS35" i="32"/>
  <c r="BU118" i="31"/>
  <c r="BH39" i="30"/>
  <c r="BV75" i="30"/>
  <c r="BV83" i="30"/>
  <c r="BP49" i="29"/>
  <c r="BQ140" i="30"/>
  <c r="BQ141" i="30"/>
  <c r="BQ160" i="30"/>
  <c r="BP146" i="30"/>
  <c r="BU31" i="29"/>
  <c r="BU37" i="26"/>
  <c r="BV118" i="31"/>
  <c r="BH40" i="30"/>
  <c r="BQ142" i="30"/>
  <c r="BQ44" i="26"/>
  <c r="BV91" i="30"/>
  <c r="BV180" i="30"/>
  <c r="BV181" i="30"/>
  <c r="BV92" i="30"/>
  <c r="BU137" i="30"/>
  <c r="BU138" i="30"/>
  <c r="BQ158" i="30"/>
  <c r="BP48" i="29"/>
  <c r="BP43" i="26"/>
  <c r="BW70" i="30"/>
  <c r="BV88" i="30"/>
  <c r="BV63" i="29"/>
  <c r="BW118" i="31"/>
  <c r="BT34" i="32"/>
  <c r="BT35" i="32"/>
  <c r="BI115" i="31"/>
  <c r="BT33" i="32"/>
  <c r="AX121" i="31"/>
  <c r="BV37" i="26"/>
  <c r="BV31" i="29"/>
  <c r="BW75" i="30"/>
  <c r="BW83" i="30"/>
  <c r="BQ49" i="29"/>
  <c r="BR140" i="30"/>
  <c r="BR141" i="30"/>
  <c r="BR160" i="30"/>
  <c r="BQ146" i="30"/>
  <c r="BX118" i="31"/>
  <c r="BI39" i="30"/>
  <c r="BW91" i="30"/>
  <c r="BW180" i="30"/>
  <c r="BW181" i="30"/>
  <c r="BW92" i="30"/>
  <c r="BV137" i="30"/>
  <c r="BV138" i="30"/>
  <c r="BX70" i="30"/>
  <c r="BW88" i="30"/>
  <c r="BW63" i="29"/>
  <c r="BR158" i="30"/>
  <c r="BQ48" i="29"/>
  <c r="BQ43" i="26"/>
  <c r="BR142" i="30"/>
  <c r="BR44" i="26"/>
  <c r="BU33" i="32"/>
  <c r="BU34" i="32"/>
  <c r="BU35" i="32"/>
  <c r="BJ115" i="31"/>
  <c r="BY118" i="31"/>
  <c r="BI40" i="30"/>
  <c r="BX75" i="30"/>
  <c r="BX83" i="30"/>
  <c r="BR49" i="29"/>
  <c r="BS160" i="30"/>
  <c r="BR146" i="30"/>
  <c r="BS140" i="30"/>
  <c r="BS141" i="30"/>
  <c r="BW31" i="29"/>
  <c r="BW37" i="26"/>
  <c r="BZ118" i="31"/>
  <c r="AY121" i="31"/>
  <c r="BX91" i="30"/>
  <c r="BX180" i="30"/>
  <c r="BX181" i="30"/>
  <c r="BX92" i="30"/>
  <c r="BW137" i="30"/>
  <c r="BW138" i="30"/>
  <c r="BS142" i="30"/>
  <c r="BS44" i="26"/>
  <c r="BS158" i="30"/>
  <c r="BR48" i="29"/>
  <c r="BR43" i="26"/>
  <c r="BY70" i="30"/>
  <c r="BX88" i="30"/>
  <c r="BX63" i="29"/>
  <c r="CA118" i="31"/>
  <c r="BV34" i="32"/>
  <c r="BV35" i="32"/>
  <c r="BV33" i="32"/>
  <c r="BK115" i="31"/>
  <c r="BJ39" i="30"/>
  <c r="BS49" i="29"/>
  <c r="BS146" i="30"/>
  <c r="BT140" i="30"/>
  <c r="BT141" i="30"/>
  <c r="BT160" i="30"/>
  <c r="BY75" i="30"/>
  <c r="BY83" i="30"/>
  <c r="BX31" i="29"/>
  <c r="BX37" i="26"/>
  <c r="CB118" i="31"/>
  <c r="CH118" i="31"/>
  <c r="BJ40" i="30"/>
  <c r="BT142" i="30"/>
  <c r="BT44" i="26"/>
  <c r="BY92" i="30"/>
  <c r="BY91" i="30"/>
  <c r="BY180" i="30"/>
  <c r="BY181" i="30"/>
  <c r="BX137" i="30"/>
  <c r="BX138" i="30"/>
  <c r="BT158" i="30"/>
  <c r="BS48" i="29"/>
  <c r="BS43" i="26"/>
  <c r="BZ70" i="30"/>
  <c r="BY88" i="30"/>
  <c r="BY63" i="29"/>
  <c r="CC118" i="31"/>
  <c r="BW34" i="32"/>
  <c r="BW35" i="32"/>
  <c r="BW33" i="32"/>
  <c r="BL115" i="31"/>
  <c r="AZ121" i="31"/>
  <c r="BY37" i="26"/>
  <c r="BY31" i="29"/>
  <c r="BZ75" i="30"/>
  <c r="BZ83" i="30"/>
  <c r="BT49" i="29"/>
  <c r="BU160" i="30"/>
  <c r="BT146" i="30"/>
  <c r="BU140" i="30"/>
  <c r="BU141" i="30"/>
  <c r="CD118" i="31"/>
  <c r="BK39" i="30"/>
  <c r="BZ91" i="30"/>
  <c r="BZ180" i="30"/>
  <c r="BZ181" i="30"/>
  <c r="BZ92" i="30"/>
  <c r="BY137" i="30"/>
  <c r="BY138" i="30"/>
  <c r="BU158" i="30"/>
  <c r="BT48" i="29"/>
  <c r="BT43" i="26"/>
  <c r="CA70" i="30"/>
  <c r="BZ88" i="30"/>
  <c r="BZ63" i="29"/>
  <c r="BU142" i="30"/>
  <c r="BU44" i="26"/>
  <c r="BX34" i="32"/>
  <c r="BX35" i="32"/>
  <c r="BM115" i="31"/>
  <c r="BX33" i="32"/>
  <c r="CE118" i="31"/>
  <c r="BK40" i="30"/>
  <c r="CA75" i="30"/>
  <c r="CA83" i="30"/>
  <c r="BU49" i="29"/>
  <c r="BV160" i="30"/>
  <c r="BU146" i="30"/>
  <c r="BV140" i="30"/>
  <c r="BV141" i="30"/>
  <c r="BZ37" i="26"/>
  <c r="BZ31" i="29"/>
  <c r="CF118" i="31"/>
  <c r="CG118" i="31"/>
  <c r="O15" i="31" a="1"/>
  <c r="BA121" i="31"/>
  <c r="BV142" i="30"/>
  <c r="BV44" i="26"/>
  <c r="CA91" i="30"/>
  <c r="CA180" i="30"/>
  <c r="CA181" i="30"/>
  <c r="CA92" i="30"/>
  <c r="BZ137" i="30"/>
  <c r="BZ138" i="30"/>
  <c r="BV158" i="30"/>
  <c r="BU48" i="29"/>
  <c r="BU43" i="26"/>
  <c r="CB70" i="30"/>
  <c r="CA88" i="30"/>
  <c r="CA63" i="29"/>
  <c r="BY33" i="32"/>
  <c r="BN115" i="31"/>
  <c r="BY34" i="32"/>
  <c r="BY35" i="32"/>
  <c r="O52" i="31"/>
  <c r="O56" i="31"/>
  <c r="O25" i="31"/>
  <c r="O16" i="31"/>
  <c r="O43" i="31"/>
  <c r="O57" i="31"/>
  <c r="O41" i="31"/>
  <c r="O54" i="31"/>
  <c r="O90" i="31"/>
  <c r="O42" i="31"/>
  <c r="O85" i="31"/>
  <c r="O58" i="31"/>
  <c r="O92" i="31"/>
  <c r="O69" i="31"/>
  <c r="O21" i="31"/>
  <c r="O88" i="31"/>
  <c r="O47" i="31"/>
  <c r="O63" i="31"/>
  <c r="O68" i="31"/>
  <c r="O32" i="31"/>
  <c r="O81" i="31"/>
  <c r="O97" i="31"/>
  <c r="O22" i="31"/>
  <c r="O31" i="31"/>
  <c r="O66" i="31"/>
  <c r="O73" i="31"/>
  <c r="O94" i="31"/>
  <c r="O65" i="31"/>
  <c r="O87" i="31"/>
  <c r="O23" i="31"/>
  <c r="O71" i="31"/>
  <c r="O76" i="31"/>
  <c r="O72" i="31"/>
  <c r="O26" i="31"/>
  <c r="O78" i="31"/>
  <c r="O83" i="31"/>
  <c r="O30" i="31"/>
  <c r="O48" i="31"/>
  <c r="O39" i="31"/>
  <c r="O33" i="31"/>
  <c r="O29" i="31"/>
  <c r="O45" i="31"/>
  <c r="O19" i="31"/>
  <c r="O46" i="31"/>
  <c r="O89" i="31"/>
  <c r="O28" i="31"/>
  <c r="O36" i="31"/>
  <c r="O38" i="31"/>
  <c r="O15" i="31"/>
  <c r="O50" i="31"/>
  <c r="O61" i="31"/>
  <c r="O37" i="31"/>
  <c r="O60" i="31"/>
  <c r="O27" i="31"/>
  <c r="O96" i="31"/>
  <c r="O18" i="31"/>
  <c r="O20" i="31"/>
  <c r="O55" i="31"/>
  <c r="O77" i="31"/>
  <c r="O24" i="31"/>
  <c r="O34" i="31"/>
  <c r="O49" i="31"/>
  <c r="O17" i="31"/>
  <c r="O70" i="31"/>
  <c r="O75" i="31"/>
  <c r="O44" i="31"/>
  <c r="O84" i="31"/>
  <c r="O53" i="31"/>
  <c r="O74" i="31"/>
  <c r="O91" i="31"/>
  <c r="O95" i="31"/>
  <c r="O51" i="31"/>
  <c r="O62" i="31"/>
  <c r="O40" i="31"/>
  <c r="O59" i="31"/>
  <c r="O64" i="31"/>
  <c r="O93" i="31"/>
  <c r="O35" i="31"/>
  <c r="O80" i="31"/>
  <c r="O82" i="31"/>
  <c r="O86" i="31"/>
  <c r="O67" i="31"/>
  <c r="O79" i="31"/>
  <c r="BL39" i="30"/>
  <c r="CA31" i="29"/>
  <c r="CA37" i="26"/>
  <c r="CB75" i="30"/>
  <c r="CB83" i="30"/>
  <c r="BV49" i="29"/>
  <c r="BW160" i="30"/>
  <c r="BV146" i="30"/>
  <c r="BW140" i="30"/>
  <c r="BW141" i="30"/>
  <c r="BL40" i="30"/>
  <c r="CB92" i="30"/>
  <c r="CB91" i="30"/>
  <c r="CB180" i="30"/>
  <c r="CB181" i="30"/>
  <c r="CA137" i="30"/>
  <c r="CA138" i="30"/>
  <c r="BW142" i="30"/>
  <c r="BW44" i="26"/>
  <c r="CC70" i="30"/>
  <c r="CB88" i="30"/>
  <c r="CB63" i="29"/>
  <c r="BW158" i="30"/>
  <c r="BV48" i="29"/>
  <c r="BV43" i="26"/>
  <c r="BZ33" i="32"/>
  <c r="BO115" i="31"/>
  <c r="BZ34" i="32"/>
  <c r="BZ35" i="32"/>
  <c r="BB121" i="31"/>
  <c r="BW49" i="29"/>
  <c r="BX160" i="30"/>
  <c r="BW146" i="30"/>
  <c r="BX140" i="30"/>
  <c r="BX141" i="30"/>
  <c r="CC75" i="30"/>
  <c r="CC83" i="30"/>
  <c r="CB31" i="29"/>
  <c r="CB37" i="26"/>
  <c r="BM39" i="30"/>
  <c r="BX142" i="30"/>
  <c r="BX44" i="26"/>
  <c r="BX158" i="30"/>
  <c r="BW48" i="29"/>
  <c r="BW43" i="26"/>
  <c r="CC92" i="30"/>
  <c r="CC91" i="30"/>
  <c r="CC180" i="30"/>
  <c r="CC181" i="30"/>
  <c r="CB137" i="30"/>
  <c r="CB138" i="30"/>
  <c r="CD70" i="30"/>
  <c r="CC88" i="30"/>
  <c r="CC63" i="29"/>
  <c r="BP115" i="31"/>
  <c r="CA34" i="32"/>
  <c r="CA35" i="32"/>
  <c r="CA33" i="32"/>
  <c r="BC121" i="31"/>
  <c r="CC31" i="29"/>
  <c r="CC37" i="26"/>
  <c r="CD75" i="30"/>
  <c r="CD83" i="30"/>
  <c r="BX49" i="29"/>
  <c r="BY160" i="30"/>
  <c r="BX146" i="30"/>
  <c r="BY140" i="30"/>
  <c r="BY141" i="30"/>
  <c r="BM40" i="30"/>
  <c r="CD91" i="30"/>
  <c r="CD180" i="30"/>
  <c r="CD181" i="30"/>
  <c r="CD92" i="30"/>
  <c r="CC137" i="30"/>
  <c r="CC138" i="30"/>
  <c r="BY142" i="30"/>
  <c r="BY44" i="26"/>
  <c r="CE70" i="30"/>
  <c r="CD88" i="30"/>
  <c r="CD63" i="29"/>
  <c r="BY158" i="30"/>
  <c r="BX48" i="29"/>
  <c r="BX43" i="26"/>
  <c r="BN39" i="30"/>
  <c r="CB34" i="32"/>
  <c r="CB35" i="32"/>
  <c r="CB33" i="32"/>
  <c r="BQ115" i="31"/>
  <c r="BD121" i="31"/>
  <c r="BY49" i="29"/>
  <c r="BY146" i="30"/>
  <c r="BZ160" i="30"/>
  <c r="BZ140" i="30"/>
  <c r="BZ141" i="30"/>
  <c r="CE75" i="30"/>
  <c r="CE83" i="30"/>
  <c r="CD31" i="29"/>
  <c r="CD37" i="26"/>
  <c r="BN40" i="30"/>
  <c r="BZ142" i="30"/>
  <c r="BZ44" i="26"/>
  <c r="CE91" i="30"/>
  <c r="CE180" i="30"/>
  <c r="CE181" i="30"/>
  <c r="CE92" i="30"/>
  <c r="CD137" i="30"/>
  <c r="CD138" i="30"/>
  <c r="BZ158" i="30"/>
  <c r="BY48" i="29"/>
  <c r="BY43" i="26"/>
  <c r="CF70" i="30"/>
  <c r="CE88" i="30"/>
  <c r="CE63" i="29"/>
  <c r="BO39" i="30"/>
  <c r="BR115" i="31"/>
  <c r="CC34" i="32"/>
  <c r="CC35" i="32"/>
  <c r="CC33" i="32"/>
  <c r="BE121" i="31"/>
  <c r="CE37" i="26"/>
  <c r="CE31" i="29"/>
  <c r="CF75" i="30"/>
  <c r="CF83" i="30"/>
  <c r="BZ49" i="29"/>
  <c r="CA160" i="30"/>
  <c r="BZ146" i="30"/>
  <c r="CA140" i="30"/>
  <c r="CA141" i="30"/>
  <c r="BO40" i="30"/>
  <c r="CF91" i="30"/>
  <c r="CF180" i="30"/>
  <c r="CF181" i="30"/>
  <c r="CF92" i="30"/>
  <c r="CE137" i="30"/>
  <c r="CE138" i="30"/>
  <c r="CA158" i="30"/>
  <c r="BZ48" i="29"/>
  <c r="BZ43" i="26"/>
  <c r="CG70" i="30"/>
  <c r="CF88" i="30"/>
  <c r="CF63" i="29"/>
  <c r="CA142" i="30"/>
  <c r="CA44" i="26"/>
  <c r="BP39" i="30"/>
  <c r="CD34" i="32"/>
  <c r="CD35" i="32"/>
  <c r="CD33" i="32"/>
  <c r="BS115" i="31"/>
  <c r="BF121" i="31"/>
  <c r="CG75" i="30"/>
  <c r="CG83" i="30"/>
  <c r="CA49" i="29"/>
  <c r="CA146" i="30"/>
  <c r="CB140" i="30"/>
  <c r="CB141" i="30"/>
  <c r="CB160" i="30"/>
  <c r="CF31" i="29"/>
  <c r="CF37" i="26"/>
  <c r="BP40" i="30"/>
  <c r="BQ39" i="30"/>
  <c r="CB158" i="30"/>
  <c r="CA48" i="29"/>
  <c r="CA43" i="26"/>
  <c r="CG92" i="30"/>
  <c r="CG91" i="30"/>
  <c r="CG180" i="30"/>
  <c r="CG181" i="30"/>
  <c r="CF137" i="30"/>
  <c r="CF138" i="30"/>
  <c r="CB142" i="30"/>
  <c r="CB44" i="26"/>
  <c r="CH70" i="30"/>
  <c r="CG88" i="30"/>
  <c r="CG63" i="29"/>
  <c r="BT115" i="31"/>
  <c r="CE34" i="32"/>
  <c r="CE35" i="32"/>
  <c r="CE33" i="32"/>
  <c r="BQ40" i="30"/>
  <c r="CB49" i="29"/>
  <c r="CC160" i="30"/>
  <c r="CB146" i="30"/>
  <c r="CC140" i="30"/>
  <c r="CC141" i="30"/>
  <c r="CH75" i="30"/>
  <c r="CH83" i="30"/>
  <c r="CG37" i="26"/>
  <c r="CG31" i="29"/>
  <c r="BG121" i="31"/>
  <c r="CC142" i="30"/>
  <c r="CC44" i="26"/>
  <c r="CC158" i="30"/>
  <c r="CB48" i="29"/>
  <c r="CB43" i="26"/>
  <c r="CH91" i="30"/>
  <c r="CH180" i="30"/>
  <c r="CH181" i="30"/>
  <c r="CH92" i="30"/>
  <c r="CG137" i="30"/>
  <c r="CG138" i="30"/>
  <c r="CI70" i="30"/>
  <c r="CH88" i="30"/>
  <c r="CH63" i="29"/>
  <c r="BU115" i="31"/>
  <c r="CF33" i="32"/>
  <c r="CF34" i="32"/>
  <c r="CF35" i="32"/>
  <c r="BR39" i="30"/>
  <c r="CH31" i="29"/>
  <c r="CH37" i="26"/>
  <c r="CI75" i="30"/>
  <c r="CI83" i="30"/>
  <c r="CC49" i="29"/>
  <c r="CD160" i="30"/>
  <c r="CD140" i="30"/>
  <c r="CD141" i="30"/>
  <c r="CC146" i="30"/>
  <c r="BR40" i="30"/>
  <c r="CI91" i="30"/>
  <c r="CI180" i="30"/>
  <c r="CI181" i="30"/>
  <c r="CI92" i="30"/>
  <c r="CH137" i="30"/>
  <c r="CH138" i="30"/>
  <c r="CD142" i="30"/>
  <c r="CD44" i="26"/>
  <c r="CJ70" i="30"/>
  <c r="CI88" i="30"/>
  <c r="CI63" i="29"/>
  <c r="CD158" i="30"/>
  <c r="CC48" i="29"/>
  <c r="CC43" i="26"/>
  <c r="BV115" i="31"/>
  <c r="CG34" i="32"/>
  <c r="CG35" i="32"/>
  <c r="CG33" i="32"/>
  <c r="BH121" i="31"/>
  <c r="CD49" i="29"/>
  <c r="CE160" i="30"/>
  <c r="CE140" i="30"/>
  <c r="CE141" i="30"/>
  <c r="CD146" i="30"/>
  <c r="CJ75" i="30"/>
  <c r="CJ83" i="30"/>
  <c r="CI31" i="29"/>
  <c r="CI37" i="26"/>
  <c r="BS39" i="30"/>
  <c r="CE158" i="30"/>
  <c r="CD48" i="29"/>
  <c r="CD43" i="26"/>
  <c r="CE142" i="30"/>
  <c r="CE44" i="26"/>
  <c r="CJ91" i="30"/>
  <c r="CJ180" i="30"/>
  <c r="CJ181" i="30"/>
  <c r="CJ92" i="30"/>
  <c r="CI137" i="30"/>
  <c r="CI138" i="30"/>
  <c r="CK70" i="30"/>
  <c r="CJ88" i="30"/>
  <c r="CJ63" i="29"/>
  <c r="BW115" i="31"/>
  <c r="CH34" i="32"/>
  <c r="CH35" i="32"/>
  <c r="CH33" i="32"/>
  <c r="BI121" i="31"/>
  <c r="CJ31" i="29"/>
  <c r="CJ37" i="26"/>
  <c r="CK75" i="30"/>
  <c r="CK83" i="30"/>
  <c r="CE49" i="29"/>
  <c r="CF160" i="30"/>
  <c r="CE146" i="30"/>
  <c r="CF140" i="30"/>
  <c r="CF141" i="30"/>
  <c r="BS40" i="30"/>
  <c r="D75" i="30"/>
  <c r="M56" i="28"/>
  <c r="BT39" i="30"/>
  <c r="CK92" i="30"/>
  <c r="CK91" i="30"/>
  <c r="CK180" i="30"/>
  <c r="CK181" i="30"/>
  <c r="CJ137" i="30"/>
  <c r="CJ138" i="30"/>
  <c r="CF158" i="30"/>
  <c r="CE48" i="29"/>
  <c r="CE43" i="26"/>
  <c r="CL70" i="30"/>
  <c r="CK88" i="30"/>
  <c r="CK63" i="29"/>
  <c r="CF142" i="30"/>
  <c r="CF44" i="26"/>
  <c r="O56" i="28"/>
  <c r="P56" i="28"/>
  <c r="CI33" i="32"/>
  <c r="CI34" i="32"/>
  <c r="CI35" i="32"/>
  <c r="BX115" i="31"/>
  <c r="BT40" i="30"/>
  <c r="CL75" i="30"/>
  <c r="CL83" i="30"/>
  <c r="CF49" i="29"/>
  <c r="CG160" i="30"/>
  <c r="CG140" i="30"/>
  <c r="CG141" i="30"/>
  <c r="CF146" i="30"/>
  <c r="CK31" i="29"/>
  <c r="CK37" i="26"/>
  <c r="BJ121" i="31"/>
  <c r="CL91" i="30"/>
  <c r="CL180" i="30"/>
  <c r="CL181" i="30"/>
  <c r="CL92" i="30"/>
  <c r="CK137" i="30"/>
  <c r="CK138" i="30"/>
  <c r="CG158" i="30"/>
  <c r="CF48" i="29"/>
  <c r="CF43" i="26"/>
  <c r="CG142" i="30"/>
  <c r="CG44" i="26"/>
  <c r="CM70" i="30"/>
  <c r="CL88" i="30"/>
  <c r="CL63" i="29"/>
  <c r="BY115" i="31"/>
  <c r="CJ33" i="32"/>
  <c r="CJ34" i="32"/>
  <c r="CJ35" i="32"/>
  <c r="BU39" i="30"/>
  <c r="CG49" i="29"/>
  <c r="CH160" i="30"/>
  <c r="CG146" i="30"/>
  <c r="CH140" i="30"/>
  <c r="CH141" i="30"/>
  <c r="CM75" i="30"/>
  <c r="CM83" i="30"/>
  <c r="CL31" i="29"/>
  <c r="CL37" i="26"/>
  <c r="BU40" i="30"/>
  <c r="CH142" i="30"/>
  <c r="CH44" i="26"/>
  <c r="CH158" i="30"/>
  <c r="CG48" i="29"/>
  <c r="CG43" i="26"/>
  <c r="CM91" i="30"/>
  <c r="CM180" i="30"/>
  <c r="CM181" i="30"/>
  <c r="CM92" i="30"/>
  <c r="CL137" i="30"/>
  <c r="CL138" i="30"/>
  <c r="CN70" i="30"/>
  <c r="CM88" i="30"/>
  <c r="CM63" i="29"/>
  <c r="CK33" i="32"/>
  <c r="CK34" i="32"/>
  <c r="CK35" i="32"/>
  <c r="BZ115" i="31"/>
  <c r="BK121" i="31"/>
  <c r="CM31" i="29"/>
  <c r="CM37" i="26"/>
  <c r="CN75" i="30"/>
  <c r="CN83" i="30"/>
  <c r="CH49" i="29"/>
  <c r="CI160" i="30"/>
  <c r="CH146" i="30"/>
  <c r="CI140" i="30"/>
  <c r="CI141" i="30"/>
  <c r="BV39" i="30"/>
  <c r="CN92" i="30"/>
  <c r="CN91" i="30"/>
  <c r="CN180" i="30"/>
  <c r="CN181" i="30"/>
  <c r="CM137" i="30"/>
  <c r="CM138" i="30"/>
  <c r="CI142" i="30"/>
  <c r="CI44" i="26"/>
  <c r="CO70" i="30"/>
  <c r="CN88" i="30"/>
  <c r="CN63" i="29"/>
  <c r="CI158" i="30"/>
  <c r="CH48" i="29"/>
  <c r="CH43" i="26"/>
  <c r="CL33" i="32"/>
  <c r="CL34" i="32"/>
  <c r="CL35" i="32"/>
  <c r="CA115" i="31"/>
  <c r="BV40" i="30"/>
  <c r="CI49" i="29"/>
  <c r="CI146" i="30"/>
  <c r="CJ140" i="30"/>
  <c r="CJ141" i="30"/>
  <c r="CJ160" i="30"/>
  <c r="CO75" i="30"/>
  <c r="CO83" i="30"/>
  <c r="CN31" i="29"/>
  <c r="CN37" i="26"/>
  <c r="BL121" i="31"/>
  <c r="CJ142" i="30"/>
  <c r="CJ44" i="26"/>
  <c r="CO91" i="30"/>
  <c r="CO180" i="30"/>
  <c r="CO181" i="30"/>
  <c r="CO92" i="30"/>
  <c r="CN137" i="30"/>
  <c r="CN138" i="30"/>
  <c r="CJ158" i="30"/>
  <c r="CI48" i="29"/>
  <c r="CI43" i="26"/>
  <c r="CP70" i="30"/>
  <c r="CO88" i="30"/>
  <c r="CO63" i="29"/>
  <c r="CM34" i="32"/>
  <c r="CM35" i="32"/>
  <c r="CM33" i="32"/>
  <c r="CB115" i="31"/>
  <c r="CO37" i="26"/>
  <c r="CO31" i="29"/>
  <c r="CP75" i="30"/>
  <c r="CP83" i="30"/>
  <c r="CJ49" i="29"/>
  <c r="CK160" i="30"/>
  <c r="CJ146" i="30"/>
  <c r="CK140" i="30"/>
  <c r="CK141" i="30"/>
  <c r="BW39" i="30"/>
  <c r="BM121" i="31"/>
  <c r="CP91" i="30"/>
  <c r="CP180" i="30"/>
  <c r="CP181" i="30"/>
  <c r="CP92" i="30"/>
  <c r="CO137" i="30"/>
  <c r="CO138" i="30"/>
  <c r="CK158" i="30"/>
  <c r="CJ48" i="29"/>
  <c r="CJ43" i="26"/>
  <c r="CQ70" i="30"/>
  <c r="CP88" i="30"/>
  <c r="CP63" i="29"/>
  <c r="CK142" i="30"/>
  <c r="CK44" i="26"/>
  <c r="BW40" i="30"/>
  <c r="CN33" i="32"/>
  <c r="CC115" i="31"/>
  <c r="CN34" i="32"/>
  <c r="CN35" i="32"/>
  <c r="BX39" i="30"/>
  <c r="CQ75" i="30"/>
  <c r="CQ83" i="30"/>
  <c r="CK49" i="29"/>
  <c r="CL160" i="30"/>
  <c r="CL140" i="30"/>
  <c r="CL141" i="30"/>
  <c r="CK146" i="30"/>
  <c r="CP37" i="26"/>
  <c r="CP31" i="29"/>
  <c r="BX40" i="30"/>
  <c r="CQ91" i="30"/>
  <c r="CQ180" i="30"/>
  <c r="CQ181" i="30"/>
  <c r="CQ92" i="30"/>
  <c r="CP137" i="30"/>
  <c r="CP138" i="30"/>
  <c r="CL158" i="30"/>
  <c r="CK48" i="29"/>
  <c r="CK43" i="26"/>
  <c r="CL142" i="30"/>
  <c r="CL44" i="26"/>
  <c r="CR70" i="30"/>
  <c r="CQ88" i="30"/>
  <c r="CQ63" i="29"/>
  <c r="CO33" i="32"/>
  <c r="CO34" i="32"/>
  <c r="CO35" i="32"/>
  <c r="CD115" i="31"/>
  <c r="BN121" i="31"/>
  <c r="CL49" i="29"/>
  <c r="CM160" i="30"/>
  <c r="CL146" i="30"/>
  <c r="CM140" i="30"/>
  <c r="CM141" i="30"/>
  <c r="CR75" i="30"/>
  <c r="CR88" i="30"/>
  <c r="CR63" i="29"/>
  <c r="CR83" i="30"/>
  <c r="CQ31" i="29"/>
  <c r="CQ37" i="26"/>
  <c r="BY39" i="30"/>
  <c r="CM142" i="30"/>
  <c r="CM44" i="26"/>
  <c r="CM158" i="30"/>
  <c r="CL48" i="29"/>
  <c r="CL43" i="26"/>
  <c r="CR91" i="30"/>
  <c r="CR180" i="30"/>
  <c r="CR181" i="30"/>
  <c r="CR92" i="30"/>
  <c r="CQ137" i="30"/>
  <c r="CQ138" i="30"/>
  <c r="CP33" i="32"/>
  <c r="CP34" i="32"/>
  <c r="CP35" i="32"/>
  <c r="CE115" i="31"/>
  <c r="BY40" i="30"/>
  <c r="CR31" i="29"/>
  <c r="CR37" i="26"/>
  <c r="CM49" i="29"/>
  <c r="CN160" i="30"/>
  <c r="CM146" i="30"/>
  <c r="CN140" i="30"/>
  <c r="CN141" i="30"/>
  <c r="BO121" i="31"/>
  <c r="CN142" i="30"/>
  <c r="CN44" i="26"/>
  <c r="CN158" i="30"/>
  <c r="CM48" i="29"/>
  <c r="CM43" i="26"/>
  <c r="CQ33" i="32"/>
  <c r="CQ34" i="32"/>
  <c r="CQ35" i="32"/>
  <c r="CF115" i="31"/>
  <c r="CN49" i="29"/>
  <c r="CO160" i="30"/>
  <c r="CN146" i="30"/>
  <c r="CO140" i="30"/>
  <c r="CO141" i="30"/>
  <c r="BZ40" i="30"/>
  <c r="BZ39" i="30"/>
  <c r="M83" i="30"/>
  <c r="CH115" i="31"/>
  <c r="BP121" i="31"/>
  <c r="CO142" i="30"/>
  <c r="CO44" i="26"/>
  <c r="CO158" i="30"/>
  <c r="CN48" i="29"/>
  <c r="CN43" i="26"/>
  <c r="M91" i="30"/>
  <c r="CR34" i="32"/>
  <c r="CR35" i="32"/>
  <c r="CR36" i="32"/>
  <c r="M92" i="30"/>
  <c r="CA39" i="30"/>
  <c r="CO49" i="29"/>
  <c r="CO146" i="30"/>
  <c r="CP140" i="30"/>
  <c r="CP141" i="30"/>
  <c r="CP160" i="30"/>
  <c r="CG115" i="31"/>
  <c r="J15" i="31" a="1"/>
  <c r="M37" i="26"/>
  <c r="CR33" i="32"/>
  <c r="M31" i="29"/>
  <c r="CA40" i="30"/>
  <c r="CP142" i="30"/>
  <c r="CP44" i="26"/>
  <c r="CP158" i="30"/>
  <c r="CO48" i="29"/>
  <c r="CO43" i="26"/>
  <c r="V36" i="32"/>
  <c r="AK36" i="32"/>
  <c r="BB36" i="32"/>
  <c r="BR36" i="32"/>
  <c r="CH36" i="32"/>
  <c r="CQ36" i="32"/>
  <c r="Z36" i="32"/>
  <c r="AQ36" i="32"/>
  <c r="BG36" i="32"/>
  <c r="BW36" i="32"/>
  <c r="CM36" i="32"/>
  <c r="AC36" i="32"/>
  <c r="AP36" i="32"/>
  <c r="BH36" i="32"/>
  <c r="BX36" i="32"/>
  <c r="Q36" i="32"/>
  <c r="AF36" i="32"/>
  <c r="AW36" i="32"/>
  <c r="BM36" i="32"/>
  <c r="CC36" i="32"/>
  <c r="CG36" i="32"/>
  <c r="Y36" i="32"/>
  <c r="AR36" i="32"/>
  <c r="BF36" i="32"/>
  <c r="BV36" i="32"/>
  <c r="CL36" i="32"/>
  <c r="M33" i="32"/>
  <c r="AD36" i="32"/>
  <c r="AV36" i="32"/>
  <c r="BK36" i="32"/>
  <c r="CA36" i="32"/>
  <c r="P36" i="32"/>
  <c r="AG36" i="32"/>
  <c r="AU36" i="32"/>
  <c r="BL36" i="32"/>
  <c r="CB36" i="32"/>
  <c r="U36" i="32"/>
  <c r="AL36" i="32"/>
  <c r="AZ36" i="32"/>
  <c r="BQ36" i="32"/>
  <c r="O36" i="32"/>
  <c r="AE36" i="32"/>
  <c r="AS36" i="32"/>
  <c r="BJ36" i="32"/>
  <c r="BZ36" i="32"/>
  <c r="CP36" i="32"/>
  <c r="S36" i="32"/>
  <c r="AI36" i="32"/>
  <c r="AY36" i="32"/>
  <c r="BO36" i="32"/>
  <c r="CE36" i="32"/>
  <c r="T36" i="32"/>
  <c r="AJ36" i="32"/>
  <c r="AX36" i="32"/>
  <c r="BP36" i="32"/>
  <c r="CF36" i="32"/>
  <c r="AA36" i="32"/>
  <c r="AO36" i="32"/>
  <c r="BA36" i="32"/>
  <c r="W36" i="32"/>
  <c r="CN36" i="32"/>
  <c r="BT36" i="32"/>
  <c r="BE36" i="32"/>
  <c r="CK36" i="32"/>
  <c r="CO36" i="32"/>
  <c r="CI36" i="32"/>
  <c r="BC36" i="32"/>
  <c r="BN36" i="32"/>
  <c r="AN36" i="32"/>
  <c r="X36" i="32"/>
  <c r="CJ36" i="32"/>
  <c r="BI36" i="32"/>
  <c r="AH36" i="32"/>
  <c r="BY36" i="32"/>
  <c r="R36" i="32"/>
  <c r="CD36" i="32"/>
  <c r="BD36" i="32"/>
  <c r="AM36" i="32"/>
  <c r="AB36" i="32"/>
  <c r="BU36" i="32"/>
  <c r="BS36" i="32"/>
  <c r="AT36" i="32"/>
  <c r="J60" i="31"/>
  <c r="L27" i="31"/>
  <c r="K48" i="31"/>
  <c r="L28" i="31"/>
  <c r="J65" i="31"/>
  <c r="J33" i="31"/>
  <c r="K65" i="31"/>
  <c r="K57" i="31"/>
  <c r="K67" i="31"/>
  <c r="J16" i="31"/>
  <c r="K32" i="31"/>
  <c r="L24" i="31"/>
  <c r="J88" i="31"/>
  <c r="L96" i="31"/>
  <c r="K35" i="31"/>
  <c r="J34" i="31"/>
  <c r="L25" i="31"/>
  <c r="J74" i="31"/>
  <c r="J76" i="31"/>
  <c r="J62" i="31"/>
  <c r="L82" i="31"/>
  <c r="J69" i="31"/>
  <c r="L35" i="31"/>
  <c r="K84" i="31"/>
  <c r="J29" i="31"/>
  <c r="K60" i="31"/>
  <c r="L90" i="31"/>
  <c r="L29" i="31"/>
  <c r="J89" i="31"/>
  <c r="L97" i="31"/>
  <c r="L79" i="31"/>
  <c r="K86" i="31"/>
  <c r="L50" i="31"/>
  <c r="L41" i="31"/>
  <c r="L20" i="31"/>
  <c r="K66" i="31"/>
  <c r="L48" i="31"/>
  <c r="L26" i="31"/>
  <c r="K28" i="31"/>
  <c r="J39" i="31"/>
  <c r="L93" i="31"/>
  <c r="K18" i="31"/>
  <c r="L16" i="31"/>
  <c r="J30" i="31"/>
  <c r="L61" i="31"/>
  <c r="L78" i="31"/>
  <c r="K29" i="31"/>
  <c r="K93" i="31"/>
  <c r="J73" i="31"/>
  <c r="J47" i="31"/>
  <c r="L18" i="31"/>
  <c r="L34" i="31"/>
  <c r="K36" i="31"/>
  <c r="K49" i="31"/>
  <c r="K33" i="31"/>
  <c r="J85" i="31"/>
  <c r="K88" i="31"/>
  <c r="L30" i="31"/>
  <c r="J67" i="31"/>
  <c r="J40" i="31"/>
  <c r="L62" i="31"/>
  <c r="L81" i="31"/>
  <c r="K31" i="31"/>
  <c r="J82" i="31"/>
  <c r="K59" i="31"/>
  <c r="K40" i="31"/>
  <c r="K27" i="31"/>
  <c r="K23" i="31"/>
  <c r="J18" i="31"/>
  <c r="K51" i="31"/>
  <c r="J20" i="31"/>
  <c r="K21" i="31"/>
  <c r="L45" i="31"/>
  <c r="J19" i="31"/>
  <c r="L60" i="31"/>
  <c r="K96" i="31"/>
  <c r="K91" i="31"/>
  <c r="J50" i="31"/>
  <c r="K58" i="31"/>
  <c r="L37" i="31"/>
  <c r="K25" i="31"/>
  <c r="M25" i="31"/>
  <c r="J32" i="31"/>
  <c r="L80" i="31"/>
  <c r="L31" i="31"/>
  <c r="J80" i="31"/>
  <c r="L15" i="31"/>
  <c r="J53" i="31"/>
  <c r="K52" i="31"/>
  <c r="J22" i="31"/>
  <c r="K17" i="31"/>
  <c r="K79" i="31"/>
  <c r="K42" i="31"/>
  <c r="K85" i="31"/>
  <c r="K69" i="31"/>
  <c r="J90" i="31"/>
  <c r="J64" i="31"/>
  <c r="J38" i="31"/>
  <c r="J91" i="31"/>
  <c r="J55" i="31"/>
  <c r="L47" i="31"/>
  <c r="L58" i="31"/>
  <c r="L32" i="31"/>
  <c r="K56" i="31"/>
  <c r="K44" i="31"/>
  <c r="K87" i="31"/>
  <c r="L40" i="31"/>
  <c r="L85" i="31"/>
  <c r="J36" i="31"/>
  <c r="K39" i="31"/>
  <c r="J78" i="31"/>
  <c r="K78" i="31"/>
  <c r="L72" i="31"/>
  <c r="L66" i="31"/>
  <c r="K55" i="31"/>
  <c r="L51" i="31"/>
  <c r="L71" i="31"/>
  <c r="K62" i="31"/>
  <c r="M62" i="31"/>
  <c r="L63" i="31"/>
  <c r="K73" i="31"/>
  <c r="L75" i="31"/>
  <c r="J37" i="31"/>
  <c r="K63" i="31"/>
  <c r="L39" i="31"/>
  <c r="L33" i="31"/>
  <c r="L42" i="31"/>
  <c r="K53" i="31"/>
  <c r="L54" i="31"/>
  <c r="J72" i="31"/>
  <c r="L65" i="31"/>
  <c r="L22" i="31"/>
  <c r="J24" i="31"/>
  <c r="K34" i="31"/>
  <c r="M34" i="31"/>
  <c r="K38" i="31"/>
  <c r="K80" i="31"/>
  <c r="L88" i="31"/>
  <c r="L36" i="31"/>
  <c r="L86" i="31"/>
  <c r="L95" i="31"/>
  <c r="L89" i="31"/>
  <c r="K61" i="31"/>
  <c r="L55" i="31"/>
  <c r="L38" i="31"/>
  <c r="J48" i="31"/>
  <c r="J68" i="31"/>
  <c r="J27" i="31"/>
  <c r="K71" i="31"/>
  <c r="L73" i="31"/>
  <c r="J31" i="31"/>
  <c r="K90" i="31"/>
  <c r="J43" i="31"/>
  <c r="K83" i="31"/>
  <c r="J92" i="31"/>
  <c r="J87" i="31"/>
  <c r="J66" i="31"/>
  <c r="K54" i="31"/>
  <c r="K30" i="31"/>
  <c r="K50" i="31"/>
  <c r="M50" i="31"/>
  <c r="J75" i="31"/>
  <c r="L52" i="31"/>
  <c r="J95" i="31"/>
  <c r="K20" i="31"/>
  <c r="K26" i="31"/>
  <c r="M26" i="31"/>
  <c r="L91" i="31"/>
  <c r="J58" i="31"/>
  <c r="K43" i="31"/>
  <c r="K82" i="31"/>
  <c r="J21" i="31"/>
  <c r="K46" i="31"/>
  <c r="J63" i="31"/>
  <c r="J49" i="31"/>
  <c r="K45" i="31"/>
  <c r="J26" i="31"/>
  <c r="L44" i="31"/>
  <c r="L49" i="31"/>
  <c r="L19" i="31"/>
  <c r="K81" i="31"/>
  <c r="J79" i="31"/>
  <c r="L23" i="31"/>
  <c r="J96" i="31"/>
  <c r="K47" i="31"/>
  <c r="M47" i="31"/>
  <c r="L70" i="31"/>
  <c r="J57" i="31"/>
  <c r="L53" i="31"/>
  <c r="L64" i="31"/>
  <c r="J97" i="31"/>
  <c r="J61" i="31"/>
  <c r="L76" i="31"/>
  <c r="L69" i="31"/>
  <c r="K72" i="31"/>
  <c r="K64" i="31"/>
  <c r="J71" i="31"/>
  <c r="K24" i="31"/>
  <c r="M24" i="31"/>
  <c r="L77" i="31"/>
  <c r="K70" i="31"/>
  <c r="L74" i="31"/>
  <c r="J51" i="31"/>
  <c r="J93" i="31"/>
  <c r="J59" i="31"/>
  <c r="J28" i="31"/>
  <c r="K95" i="31"/>
  <c r="L43" i="31"/>
  <c r="J81" i="31"/>
  <c r="J56" i="31"/>
  <c r="J15" i="31"/>
  <c r="L46" i="31"/>
  <c r="K16" i="31"/>
  <c r="K15" i="31"/>
  <c r="J41" i="31"/>
  <c r="J94" i="31"/>
  <c r="K89" i="31"/>
  <c r="L57" i="31"/>
  <c r="K75" i="31"/>
  <c r="J54" i="31"/>
  <c r="L56" i="31"/>
  <c r="K19" i="31"/>
  <c r="K94" i="31"/>
  <c r="K22" i="31"/>
  <c r="J44" i="31"/>
  <c r="L67" i="31"/>
  <c r="L87" i="31"/>
  <c r="L83" i="31"/>
  <c r="K92" i="31"/>
  <c r="J35" i="31"/>
  <c r="J23" i="31"/>
  <c r="J84" i="31"/>
  <c r="J42" i="31"/>
  <c r="K76" i="31"/>
  <c r="K97" i="31"/>
  <c r="L68" i="31"/>
  <c r="L17" i="31"/>
  <c r="J25" i="31"/>
  <c r="K68" i="31"/>
  <c r="J86" i="31"/>
  <c r="J17" i="31"/>
  <c r="J52" i="31"/>
  <c r="L21" i="31"/>
  <c r="J77" i="31"/>
  <c r="J83" i="31"/>
  <c r="L94" i="31"/>
  <c r="J45" i="31"/>
  <c r="J70" i="31"/>
  <c r="K41" i="31"/>
  <c r="M41" i="31"/>
  <c r="J46" i="31"/>
  <c r="K74" i="31"/>
  <c r="L84" i="31"/>
  <c r="K37" i="31"/>
  <c r="K77" i="31"/>
  <c r="L92" i="31"/>
  <c r="L59" i="31"/>
  <c r="BQ121" i="31"/>
  <c r="M75" i="31"/>
  <c r="M76" i="31"/>
  <c r="M19" i="31"/>
  <c r="M54" i="31"/>
  <c r="M79" i="31"/>
  <c r="M37" i="31"/>
  <c r="M64" i="31"/>
  <c r="M71" i="31"/>
  <c r="CP49" i="29"/>
  <c r="CQ140" i="30"/>
  <c r="CQ141" i="30"/>
  <c r="CP146" i="30"/>
  <c r="CQ160" i="30"/>
  <c r="M29" i="31"/>
  <c r="M28" i="31"/>
  <c r="M77" i="31"/>
  <c r="M45" i="31"/>
  <c r="M83" i="31"/>
  <c r="M58" i="31"/>
  <c r="M92" i="31"/>
  <c r="M89" i="31"/>
  <c r="M70" i="31"/>
  <c r="M82" i="31"/>
  <c r="M80" i="31"/>
  <c r="M55" i="31"/>
  <c r="M69" i="31"/>
  <c r="M60" i="31"/>
  <c r="M74" i="31"/>
  <c r="M68" i="31"/>
  <c r="M94" i="31"/>
  <c r="M46" i="31"/>
  <c r="M61" i="31"/>
  <c r="M44" i="31"/>
  <c r="M42" i="31"/>
  <c r="M93" i="31"/>
  <c r="M66" i="31"/>
  <c r="M86" i="31"/>
  <c r="M65" i="31"/>
  <c r="M48" i="31"/>
  <c r="L98" i="31"/>
  <c r="M49" i="31"/>
  <c r="M22" i="31"/>
  <c r="M72" i="31"/>
  <c r="M43" i="31"/>
  <c r="M20" i="31"/>
  <c r="M90" i="31"/>
  <c r="M38" i="31"/>
  <c r="M39" i="31"/>
  <c r="M87" i="31"/>
  <c r="M85" i="31"/>
  <c r="M91" i="31"/>
  <c r="M59" i="31"/>
  <c r="M88" i="31"/>
  <c r="M36" i="31"/>
  <c r="M67" i="31"/>
  <c r="M97" i="31"/>
  <c r="J98" i="31"/>
  <c r="M95" i="31"/>
  <c r="M81" i="31"/>
  <c r="M30" i="31"/>
  <c r="M52" i="31"/>
  <c r="M96" i="31"/>
  <c r="M21" i="31"/>
  <c r="M23" i="31"/>
  <c r="M84" i="31"/>
  <c r="M57" i="31"/>
  <c r="M63" i="31"/>
  <c r="M17" i="31"/>
  <c r="M40" i="31"/>
  <c r="K98" i="31"/>
  <c r="M15" i="31"/>
  <c r="M53" i="31"/>
  <c r="M73" i="31"/>
  <c r="M51" i="31"/>
  <c r="M78" i="31"/>
  <c r="M56" i="31"/>
  <c r="M27" i="31"/>
  <c r="M31" i="31"/>
  <c r="M33" i="31"/>
  <c r="M18" i="31"/>
  <c r="M16" i="31"/>
  <c r="M35" i="31"/>
  <c r="M32" i="31"/>
  <c r="CB39" i="30"/>
  <c r="CQ158" i="30"/>
  <c r="CP48" i="29"/>
  <c r="CP43" i="26"/>
  <c r="CQ142" i="30"/>
  <c r="CQ44" i="26"/>
  <c r="M98" i="31"/>
  <c r="CB40" i="30"/>
  <c r="CQ49" i="29"/>
  <c r="CQ146" i="30"/>
  <c r="CR140" i="30"/>
  <c r="CR141" i="30"/>
  <c r="CR160" i="30"/>
  <c r="BR121" i="31"/>
  <c r="CR142" i="30"/>
  <c r="CR44" i="26"/>
  <c r="CR158" i="30"/>
  <c r="CQ48" i="29"/>
  <c r="CQ43" i="26"/>
  <c r="CC39" i="30"/>
  <c r="BS121" i="31"/>
  <c r="CR146" i="30"/>
  <c r="CR49" i="29"/>
  <c r="CC40" i="30"/>
  <c r="CD39" i="30"/>
  <c r="CR48" i="29"/>
  <c r="CR43" i="26"/>
  <c r="CD40" i="30"/>
  <c r="BT121" i="31"/>
  <c r="CE39" i="30"/>
  <c r="BU121" i="31"/>
  <c r="CE40" i="30"/>
  <c r="CF39" i="30"/>
  <c r="CF40" i="30"/>
  <c r="BV121" i="31"/>
  <c r="CG39" i="30"/>
  <c r="CG40" i="30"/>
  <c r="BW121" i="31"/>
  <c r="CH39" i="30"/>
  <c r="CH40" i="30"/>
  <c r="BX121" i="31"/>
  <c r="CI39" i="30"/>
  <c r="CI40" i="30"/>
  <c r="BY121" i="31"/>
  <c r="CJ39" i="30"/>
  <c r="BZ121" i="31"/>
  <c r="CJ40" i="30"/>
  <c r="CK39" i="30"/>
  <c r="CA121" i="31"/>
  <c r="CK40" i="30"/>
  <c r="CL39" i="30"/>
  <c r="CL40" i="30"/>
  <c r="CB121" i="31"/>
  <c r="CM39" i="30"/>
  <c r="CC121" i="31"/>
  <c r="CM40" i="30"/>
  <c r="CN39" i="30"/>
  <c r="CN40" i="30"/>
  <c r="CD121" i="31"/>
  <c r="CO40" i="30"/>
  <c r="CO39" i="30"/>
  <c r="CE121" i="31"/>
  <c r="CP39" i="30"/>
  <c r="CP40" i="30"/>
  <c r="CF121" i="31"/>
  <c r="CQ39" i="30"/>
  <c r="CG121" i="31"/>
  <c r="CQ40" i="30"/>
  <c r="CR39" i="30"/>
  <c r="CR40" i="30"/>
  <c r="M141" i="30"/>
  <c r="CH121" i="31"/>
  <c r="Q15" i="31" a="1"/>
  <c r="M44" i="26"/>
  <c r="Q23" i="31"/>
  <c r="Q39" i="31"/>
  <c r="Q55" i="31"/>
  <c r="Q71" i="31"/>
  <c r="Q87" i="31"/>
  <c r="Q57" i="31"/>
  <c r="Q93" i="31"/>
  <c r="Q20" i="31"/>
  <c r="Q36" i="31"/>
  <c r="Q52" i="31"/>
  <c r="Q68" i="31"/>
  <c r="Q84" i="31"/>
  <c r="Q37" i="31"/>
  <c r="Q81" i="31"/>
  <c r="Q17" i="31"/>
  <c r="Q33" i="31"/>
  <c r="Q97" i="31"/>
  <c r="Q26" i="31"/>
  <c r="Q42" i="31"/>
  <c r="Q58" i="31"/>
  <c r="Q94" i="31"/>
  <c r="Q51" i="31"/>
  <c r="Q85" i="31"/>
  <c r="Q48" i="31"/>
  <c r="Q96" i="31"/>
  <c r="Q82" i="31"/>
  <c r="Q38" i="31"/>
  <c r="Q78" i="31"/>
  <c r="Q27" i="31"/>
  <c r="Q43" i="31"/>
  <c r="Q59" i="31"/>
  <c r="Q75" i="31"/>
  <c r="Q91" i="31"/>
  <c r="Q65" i="31"/>
  <c r="Q74" i="31"/>
  <c r="Q24" i="31"/>
  <c r="Q40" i="31"/>
  <c r="Q56" i="31"/>
  <c r="Q72" i="31"/>
  <c r="Q88" i="31"/>
  <c r="Q53" i="31"/>
  <c r="Q89" i="31"/>
  <c r="Q21" i="31"/>
  <c r="Q45" i="31"/>
  <c r="Q86" i="31"/>
  <c r="Q30" i="31"/>
  <c r="Q46" i="31"/>
  <c r="Q62" i="31"/>
  <c r="Q66" i="31"/>
  <c r="Q67" i="31"/>
  <c r="Q41" i="31"/>
  <c r="Q32" i="31"/>
  <c r="Q80" i="31"/>
  <c r="Q29" i="31"/>
  <c r="Q22" i="31"/>
  <c r="Q16" i="31"/>
  <c r="Q31" i="31"/>
  <c r="Q47" i="31"/>
  <c r="Q63" i="31"/>
  <c r="Q79" i="31"/>
  <c r="Q95" i="31"/>
  <c r="Q77" i="31"/>
  <c r="Q90" i="31"/>
  <c r="Q28" i="31"/>
  <c r="Q44" i="31"/>
  <c r="Q60" i="31"/>
  <c r="Q76" i="31"/>
  <c r="Q92" i="31"/>
  <c r="Q61" i="31"/>
  <c r="Q70" i="31"/>
  <c r="Q25" i="31"/>
  <c r="Q49" i="31"/>
  <c r="Q18" i="31"/>
  <c r="Q34" i="31"/>
  <c r="Q50" i="31"/>
  <c r="Q19" i="31"/>
  <c r="Q35" i="31"/>
  <c r="Q83" i="31"/>
  <c r="Q15" i="31"/>
  <c r="Q64" i="31"/>
  <c r="Q73" i="31"/>
  <c r="Q69" i="31"/>
  <c r="Q54" i="31"/>
  <c r="M43" i="26"/>
  <c r="Q98" i="31"/>
  <c r="CH107" i="31"/>
  <c r="CH109" i="31"/>
  <c r="CH108" i="31"/>
  <c r="CH110" i="31"/>
  <c r="M57" i="28"/>
  <c r="O57" i="28"/>
  <c r="P57" i="28"/>
  <c r="CH106" i="31"/>
  <c r="CH111" i="31"/>
  <c r="CR31" i="32"/>
  <c r="CR38" i="32"/>
  <c r="CH122" i="31"/>
  <c r="CR53" i="32"/>
  <c r="CH124" i="31"/>
  <c r="CH125" i="31"/>
  <c r="L206" i="4"/>
  <c r="O18" i="29"/>
  <c r="L210" i="4"/>
  <c r="L212" i="4"/>
  <c r="L216" i="4"/>
  <c r="L222" i="4"/>
  <c r="L226" i="4"/>
  <c r="O21" i="29"/>
  <c r="O19" i="29"/>
  <c r="O23" i="29"/>
  <c r="O25" i="29"/>
  <c r="O29" i="29"/>
  <c r="O35" i="29"/>
  <c r="O39" i="29"/>
  <c r="L240" i="4"/>
  <c r="O54" i="29"/>
  <c r="O53" i="29"/>
  <c r="K80" i="29"/>
  <c r="M80" i="29"/>
  <c r="P80" i="29"/>
  <c r="Q80" i="29"/>
  <c r="R80" i="29"/>
  <c r="S80" i="29"/>
  <c r="T80" i="29"/>
  <c r="U80" i="29"/>
  <c r="V80" i="29"/>
  <c r="W80" i="29"/>
  <c r="X80" i="29"/>
  <c r="Y80" i="29"/>
  <c r="Z80" i="29"/>
  <c r="AA80" i="29"/>
  <c r="AB80" i="29"/>
  <c r="AC80" i="29"/>
  <c r="AD80" i="29"/>
  <c r="AE80" i="29"/>
  <c r="AF80" i="29"/>
  <c r="AG80" i="29"/>
  <c r="AH80" i="29"/>
  <c r="AI80" i="29"/>
  <c r="AJ80" i="29"/>
  <c r="AK80" i="29"/>
  <c r="AL80" i="29"/>
  <c r="AM80" i="29"/>
  <c r="AN80" i="29"/>
  <c r="AO80" i="29"/>
  <c r="AP80" i="29"/>
  <c r="AQ80" i="29"/>
  <c r="AR80" i="29"/>
  <c r="AS80" i="29"/>
  <c r="AT80" i="29"/>
  <c r="AU80" i="29"/>
  <c r="AV80" i="29"/>
  <c r="AW80" i="29"/>
  <c r="AX80" i="29"/>
  <c r="AY80" i="29"/>
  <c r="AZ80" i="29"/>
  <c r="BA80" i="29"/>
  <c r="BB80" i="29"/>
  <c r="BC80" i="29"/>
  <c r="BD80" i="29"/>
  <c r="BE80" i="29"/>
  <c r="BF80" i="29"/>
  <c r="BG80" i="29"/>
  <c r="BH80" i="29"/>
  <c r="BI80" i="29"/>
  <c r="BJ80" i="29"/>
  <c r="BK80" i="29"/>
  <c r="BL80" i="29"/>
  <c r="BM80" i="29"/>
  <c r="BN80" i="29"/>
  <c r="BO80" i="29"/>
  <c r="BP80" i="29"/>
  <c r="BQ80" i="29"/>
  <c r="BR80" i="29"/>
  <c r="BS80" i="29"/>
  <c r="BT80" i="29"/>
  <c r="BU80" i="29"/>
  <c r="BV80" i="29"/>
  <c r="BW80" i="29"/>
  <c r="BX80" i="29"/>
  <c r="BY80" i="29"/>
  <c r="BZ80" i="29"/>
  <c r="CA80" i="29"/>
  <c r="CB80" i="29"/>
  <c r="CC80" i="29"/>
  <c r="CD80" i="29"/>
  <c r="CE80" i="29"/>
  <c r="CF80" i="29"/>
  <c r="CG80" i="29"/>
  <c r="CH80" i="29"/>
  <c r="CI80" i="29"/>
  <c r="CJ80" i="29"/>
  <c r="CK80" i="29"/>
  <c r="CL80" i="29"/>
  <c r="CM80" i="29"/>
  <c r="CN80" i="29"/>
  <c r="CO80" i="29"/>
  <c r="CP80" i="29"/>
  <c r="CQ80" i="29"/>
  <c r="CR80" i="29"/>
  <c r="CO82" i="29"/>
  <c r="CN82" i="29"/>
  <c r="CR82" i="29"/>
  <c r="R82" i="29"/>
  <c r="U82" i="29"/>
  <c r="W82" i="29"/>
  <c r="S82" i="29"/>
  <c r="T82" i="29"/>
  <c r="V82" i="29"/>
  <c r="Z82" i="29"/>
  <c r="X82" i="29"/>
  <c r="AB82" i="29"/>
  <c r="Y82" i="29"/>
  <c r="AA82" i="29"/>
  <c r="AD82" i="29"/>
  <c r="AC82" i="29"/>
  <c r="AF82" i="29"/>
  <c r="AE82" i="29"/>
  <c r="AG82" i="29"/>
  <c r="AH82" i="29"/>
  <c r="AI82" i="29"/>
  <c r="AK82" i="29"/>
  <c r="AJ82" i="29"/>
  <c r="AL82" i="29"/>
  <c r="AM82" i="29"/>
  <c r="AN82" i="29"/>
  <c r="AO82" i="29"/>
  <c r="AP82" i="29"/>
  <c r="AR82" i="29"/>
  <c r="AS82" i="29"/>
  <c r="AQ82" i="29"/>
  <c r="AU82" i="29"/>
  <c r="AT82" i="29"/>
  <c r="AW82" i="29"/>
  <c r="AV82" i="29"/>
  <c r="AY82" i="29"/>
  <c r="AX82" i="29"/>
  <c r="AZ82" i="29"/>
  <c r="BA82" i="29"/>
  <c r="BC82" i="29"/>
  <c r="BB82" i="29"/>
  <c r="BD82" i="29"/>
  <c r="BE82" i="29"/>
  <c r="BF82" i="29"/>
  <c r="BH82" i="29"/>
  <c r="BG82" i="29"/>
  <c r="BI82" i="29"/>
  <c r="BJ82" i="29"/>
  <c r="BK82" i="29"/>
  <c r="BL82" i="29"/>
  <c r="BM82" i="29"/>
  <c r="BN82" i="29"/>
  <c r="BO82" i="29"/>
  <c r="BP82" i="29"/>
  <c r="BR82" i="29"/>
  <c r="BS82" i="29"/>
  <c r="BQ82" i="29"/>
  <c r="BT82" i="29"/>
  <c r="BU82" i="29"/>
  <c r="BX82" i="29"/>
  <c r="BW82" i="29"/>
  <c r="BY82" i="29"/>
  <c r="BV82" i="29"/>
  <c r="BZ82" i="29"/>
  <c r="CB82" i="29"/>
  <c r="CA82" i="29"/>
  <c r="CC82" i="29"/>
  <c r="CE82" i="29"/>
  <c r="CD82" i="29"/>
  <c r="CF82" i="29"/>
  <c r="CG82" i="29"/>
  <c r="CH82" i="29"/>
  <c r="CI82" i="29"/>
  <c r="CJ82" i="29"/>
  <c r="CK82" i="29"/>
  <c r="CL82" i="29"/>
  <c r="CM82" i="29"/>
  <c r="CP82" i="29"/>
  <c r="CQ82" i="29"/>
  <c r="O82" i="29"/>
  <c r="Q82" i="29"/>
  <c r="P82" i="29"/>
  <c r="M82" i="29"/>
  <c r="O71" i="29"/>
  <c r="L255" i="4"/>
  <c r="L259" i="4"/>
  <c r="O69" i="29"/>
  <c r="L231" i="4"/>
  <c r="L242" i="4"/>
  <c r="O45" i="29"/>
  <c r="O68" i="29"/>
  <c r="O72" i="29"/>
  <c r="O44" i="29"/>
  <c r="O55" i="29"/>
  <c r="O74" i="29"/>
  <c r="O55" i="26"/>
  <c r="O40" i="32"/>
  <c r="P156" i="30"/>
  <c r="P163" i="30"/>
  <c r="P17" i="26"/>
  <c r="D125" i="31"/>
  <c r="O56" i="26"/>
  <c r="O75" i="29"/>
  <c r="D126" i="31"/>
  <c r="P45" i="27"/>
  <c r="P36" i="27"/>
  <c r="X36" i="27"/>
  <c r="X38" i="27"/>
  <c r="BV45" i="27"/>
  <c r="BV47" i="27"/>
  <c r="BL45" i="27"/>
  <c r="BL47" i="27"/>
  <c r="BQ36" i="27"/>
  <c r="BQ38" i="27"/>
  <c r="P38" i="27"/>
  <c r="CR45" i="27"/>
  <c r="CR47" i="27"/>
  <c r="CF36" i="27"/>
  <c r="CD37" i="27"/>
  <c r="CF37" i="27"/>
  <c r="CB37" i="27"/>
  <c r="CC37" i="27"/>
  <c r="CE37" i="27"/>
  <c r="P47" i="27"/>
  <c r="BG36" i="27"/>
  <c r="BG38" i="27"/>
  <c r="CA36" i="27"/>
  <c r="BL46" i="27"/>
  <c r="BG37" i="27"/>
  <c r="BT46" i="27"/>
  <c r="BO37" i="27"/>
  <c r="CP46" i="27"/>
  <c r="CE58" i="27"/>
  <c r="CD58" i="27"/>
  <c r="CF58" i="27"/>
  <c r="CC58" i="27"/>
  <c r="CB58" i="27"/>
  <c r="CF57" i="27"/>
  <c r="V37" i="27"/>
  <c r="S36" i="27"/>
  <c r="S37" i="27"/>
  <c r="Q37" i="27"/>
  <c r="Q36" i="27"/>
  <c r="R37" i="27"/>
  <c r="AM46" i="27"/>
  <c r="AM45" i="27"/>
  <c r="AI46" i="27"/>
  <c r="AJ46" i="27"/>
  <c r="AL46" i="27"/>
  <c r="AK46" i="27"/>
  <c r="CD46" i="27"/>
  <c r="CB46" i="27"/>
  <c r="CC46" i="27"/>
  <c r="CF45" i="27"/>
  <c r="CE46" i="27"/>
  <c r="CF46" i="27"/>
  <c r="AO46" i="27"/>
  <c r="AR46" i="27"/>
  <c r="AQ46" i="27"/>
  <c r="AR45" i="27"/>
  <c r="AP46" i="27"/>
  <c r="AN46" i="27"/>
  <c r="AR36" i="27"/>
  <c r="AP37" i="27"/>
  <c r="AR37" i="27"/>
  <c r="AN37" i="27"/>
  <c r="AO37" i="27"/>
  <c r="AQ37" i="27"/>
  <c r="BT37" i="27"/>
  <c r="BV37" i="27"/>
  <c r="BS37" i="27"/>
  <c r="BV36" i="27"/>
  <c r="BU37" i="27"/>
  <c r="BR37" i="27"/>
  <c r="BR36" i="27"/>
  <c r="BZ37" i="27"/>
  <c r="CB36" i="27"/>
  <c r="CA38" i="27"/>
  <c r="CR46" i="27"/>
  <c r="CR21" i="29"/>
  <c r="CR174" i="30"/>
  <c r="CR22" i="26"/>
  <c r="CG107" i="31"/>
  <c r="CQ116" i="30"/>
  <c r="BP37" i="27"/>
  <c r="BQ18" i="29"/>
  <c r="BQ20" i="26"/>
  <c r="BS46" i="27"/>
  <c r="X37" i="27"/>
  <c r="AM57" i="27"/>
  <c r="AM59" i="27"/>
  <c r="S29" i="27"/>
  <c r="S31" i="27"/>
  <c r="S34" i="27"/>
  <c r="CR37" i="27"/>
  <c r="CP37" i="27"/>
  <c r="CN37" i="27"/>
  <c r="CL37" i="27"/>
  <c r="CO37" i="27"/>
  <c r="CQ37" i="27"/>
  <c r="CR36" i="27"/>
  <c r="CR38" i="27"/>
  <c r="CM37" i="27"/>
  <c r="AA37" i="27"/>
  <c r="AC37" i="27"/>
  <c r="AC36" i="27"/>
  <c r="Y37" i="27"/>
  <c r="Y36" i="27"/>
  <c r="Z37" i="27"/>
  <c r="AB37" i="27"/>
  <c r="AA46" i="27"/>
  <c r="AB46" i="27"/>
  <c r="Z46" i="27"/>
  <c r="AC45" i="27"/>
  <c r="AC46" i="27"/>
  <c r="Y46" i="27"/>
  <c r="AE37" i="27"/>
  <c r="AH36" i="27"/>
  <c r="AG37" i="27"/>
  <c r="AH37" i="27"/>
  <c r="AF37" i="27"/>
  <c r="AD37" i="27"/>
  <c r="BD37" i="27"/>
  <c r="AY37" i="27"/>
  <c r="BB36" i="27"/>
  <c r="BA37" i="27"/>
  <c r="BB37" i="27"/>
  <c r="AZ37" i="27"/>
  <c r="AX37" i="27"/>
  <c r="BJ46" i="27"/>
  <c r="BE46" i="27"/>
  <c r="BG46" i="27"/>
  <c r="BD46" i="27"/>
  <c r="BC46" i="27"/>
  <c r="BG45" i="27"/>
  <c r="BF46" i="27"/>
  <c r="BY37" i="27"/>
  <c r="BE37" i="27"/>
  <c r="BG18" i="29"/>
  <c r="BG20" i="26"/>
  <c r="CF38" i="27"/>
  <c r="BM37" i="27"/>
  <c r="BK46" i="27"/>
  <c r="BL21" i="29"/>
  <c r="BL174" i="30"/>
  <c r="BL22" i="26"/>
  <c r="BA107" i="31"/>
  <c r="BK116" i="30"/>
  <c r="BV46" i="27"/>
  <c r="W37" i="27"/>
  <c r="AR29" i="27"/>
  <c r="AR31" i="27"/>
  <c r="AR34" i="27"/>
  <c r="CK57" i="27"/>
  <c r="CK59" i="27"/>
  <c r="CJ58" i="27"/>
  <c r="CK58" i="27"/>
  <c r="CI58" i="27"/>
  <c r="CG58" i="27"/>
  <c r="CH58" i="27"/>
  <c r="CL46" i="27"/>
  <c r="CI46" i="27"/>
  <c r="CJ46" i="27"/>
  <c r="CH46" i="27"/>
  <c r="CK45" i="27"/>
  <c r="CK46" i="27"/>
  <c r="CG46" i="27"/>
  <c r="CI37" i="27"/>
  <c r="CK37" i="27"/>
  <c r="CH37" i="27"/>
  <c r="CG37" i="27"/>
  <c r="CG36" i="27"/>
  <c r="CK36" i="27"/>
  <c r="CJ37" i="27"/>
  <c r="AG46" i="27"/>
  <c r="AE46" i="27"/>
  <c r="AH45" i="27"/>
  <c r="AH46" i="27"/>
  <c r="AF46" i="27"/>
  <c r="AD46" i="27"/>
  <c r="S46" i="27"/>
  <c r="Q46" i="27"/>
  <c r="Q45" i="27"/>
  <c r="R46" i="27"/>
  <c r="S45" i="27"/>
  <c r="AY46" i="27"/>
  <c r="AZ46" i="27"/>
  <c r="BB46" i="27"/>
  <c r="BB45" i="27"/>
  <c r="AX46" i="27"/>
  <c r="BA46" i="27"/>
  <c r="V46" i="27"/>
  <c r="T46" i="27"/>
  <c r="U46" i="27"/>
  <c r="X45" i="27"/>
  <c r="W46" i="27"/>
  <c r="X46" i="27"/>
  <c r="CA37" i="27"/>
  <c r="BF37" i="27"/>
  <c r="CO46" i="27"/>
  <c r="CQ46" i="27"/>
  <c r="P20" i="26"/>
  <c r="P18" i="29"/>
  <c r="BI46" i="27"/>
  <c r="BV21" i="29"/>
  <c r="BV174" i="30"/>
  <c r="BU116" i="30"/>
  <c r="BV22" i="26"/>
  <c r="BK107" i="31"/>
  <c r="T37" i="27"/>
  <c r="CA57" i="27"/>
  <c r="AW57" i="27"/>
  <c r="AW59" i="27"/>
  <c r="AW46" i="27"/>
  <c r="AS46" i="27"/>
  <c r="AU46" i="27"/>
  <c r="AV46" i="27"/>
  <c r="AT46" i="27"/>
  <c r="AW45" i="27"/>
  <c r="AW37" i="27"/>
  <c r="AW36" i="27"/>
  <c r="AS37" i="27"/>
  <c r="AT37" i="27"/>
  <c r="AV37" i="27"/>
  <c r="AU37" i="27"/>
  <c r="AJ37" i="27"/>
  <c r="AL37" i="27"/>
  <c r="AM36" i="27"/>
  <c r="AM37" i="27"/>
  <c r="AK37" i="27"/>
  <c r="AI37" i="27"/>
  <c r="BI37" i="27"/>
  <c r="BK37" i="27"/>
  <c r="BL36" i="27"/>
  <c r="BJ37" i="27"/>
  <c r="BL37" i="27"/>
  <c r="BH37" i="27"/>
  <c r="BH36" i="27"/>
  <c r="BR46" i="27"/>
  <c r="BO46" i="27"/>
  <c r="BQ45" i="27"/>
  <c r="BN46" i="27"/>
  <c r="BP46" i="27"/>
  <c r="BQ46" i="27"/>
  <c r="BM46" i="27"/>
  <c r="BM45" i="27"/>
  <c r="BZ46" i="27"/>
  <c r="BY46" i="27"/>
  <c r="CA46" i="27"/>
  <c r="BX46" i="27"/>
  <c r="BW46" i="27"/>
  <c r="BW45" i="27"/>
  <c r="CA45" i="27"/>
  <c r="BX37" i="27"/>
  <c r="BW37" i="27"/>
  <c r="BC37" i="27"/>
  <c r="P21" i="29"/>
  <c r="P22" i="26"/>
  <c r="P51" i="27"/>
  <c r="CM46" i="27"/>
  <c r="CN46" i="27"/>
  <c r="BQ37" i="27"/>
  <c r="BN37" i="27"/>
  <c r="BH46" i="27"/>
  <c r="BU46" i="27"/>
  <c r="U37" i="27"/>
  <c r="X18" i="29"/>
  <c r="X20" i="26"/>
  <c r="P57" i="27"/>
  <c r="AQ30" i="27"/>
  <c r="CA58" i="27"/>
  <c r="AM58" i="27"/>
  <c r="CG38" i="27"/>
  <c r="CH36" i="27"/>
  <c r="BP58" i="27"/>
  <c r="BM58" i="27"/>
  <c r="BO58" i="27"/>
  <c r="BQ58" i="27"/>
  <c r="BN58" i="27"/>
  <c r="BQ57" i="27"/>
  <c r="AR58" i="27"/>
  <c r="AR57" i="27"/>
  <c r="AN58" i="27"/>
  <c r="AN57" i="27"/>
  <c r="AO58" i="27"/>
  <c r="AQ58" i="27"/>
  <c r="AP58" i="27"/>
  <c r="BG58" i="27"/>
  <c r="BC58" i="27"/>
  <c r="BD58" i="27"/>
  <c r="BF58" i="27"/>
  <c r="BG57" i="27"/>
  <c r="BE58" i="27"/>
  <c r="BK58" i="27"/>
  <c r="BJ58" i="27"/>
  <c r="BL58" i="27"/>
  <c r="BL57" i="27"/>
  <c r="BH58" i="27"/>
  <c r="BI58" i="27"/>
  <c r="E107" i="31"/>
  <c r="AX45" i="27"/>
  <c r="AW47" i="27"/>
  <c r="AU58" i="27"/>
  <c r="BZ58" i="27"/>
  <c r="CA59" i="27"/>
  <c r="CB57" i="27"/>
  <c r="Y45" i="27"/>
  <c r="X47" i="27"/>
  <c r="R45" i="27"/>
  <c r="R47" i="27"/>
  <c r="Q47" i="27"/>
  <c r="CL45" i="27"/>
  <c r="CK47" i="27"/>
  <c r="AN30" i="27"/>
  <c r="AH38" i="27"/>
  <c r="AI36" i="27"/>
  <c r="AD45" i="27"/>
  <c r="AC47" i="27"/>
  <c r="S17" i="29"/>
  <c r="S73" i="27"/>
  <c r="S49" i="27"/>
  <c r="S78" i="27"/>
  <c r="CA18" i="29"/>
  <c r="CA20" i="26"/>
  <c r="T36" i="27"/>
  <c r="S38" i="27"/>
  <c r="S40" i="27"/>
  <c r="S17" i="27"/>
  <c r="AI58" i="27"/>
  <c r="AH57" i="27"/>
  <c r="AH58" i="27"/>
  <c r="AF58" i="27"/>
  <c r="AD58" i="27"/>
  <c r="AE58" i="27"/>
  <c r="AG58" i="27"/>
  <c r="BB57" i="27"/>
  <c r="BB58" i="27"/>
  <c r="AZ58" i="27"/>
  <c r="AX58" i="27"/>
  <c r="AX57" i="27"/>
  <c r="AY58" i="27"/>
  <c r="BA58" i="27"/>
  <c r="CR58" i="27"/>
  <c r="CP58" i="27"/>
  <c r="CN58" i="27"/>
  <c r="CL58" i="27"/>
  <c r="CL57" i="27"/>
  <c r="CQ58" i="27"/>
  <c r="CR57" i="27"/>
  <c r="CR59" i="27"/>
  <c r="CM58" i="27"/>
  <c r="CO58" i="27"/>
  <c r="P59" i="27"/>
  <c r="P23" i="29"/>
  <c r="P174" i="30"/>
  <c r="CA47" i="27"/>
  <c r="CB45" i="27"/>
  <c r="BL38" i="27"/>
  <c r="BM36" i="27"/>
  <c r="AT58" i="27"/>
  <c r="BW58" i="27"/>
  <c r="AH47" i="27"/>
  <c r="AI45" i="27"/>
  <c r="CK38" i="27"/>
  <c r="CL36" i="27"/>
  <c r="CF18" i="29"/>
  <c r="CF20" i="26"/>
  <c r="BC36" i="27"/>
  <c r="BB38" i="27"/>
  <c r="AL58" i="27"/>
  <c r="AM24" i="26"/>
  <c r="AB109" i="31"/>
  <c r="AM19" i="27"/>
  <c r="AL99" i="30"/>
  <c r="AM85" i="29"/>
  <c r="AM91" i="29"/>
  <c r="AI102" i="30"/>
  <c r="AK100" i="30"/>
  <c r="AJ101" i="30"/>
  <c r="CB38" i="27"/>
  <c r="CC36" i="27"/>
  <c r="BV38" i="27"/>
  <c r="BW36" i="27"/>
  <c r="AS45" i="27"/>
  <c r="AR47" i="27"/>
  <c r="AB30" i="27"/>
  <c r="AA30" i="27"/>
  <c r="AC30" i="27"/>
  <c r="Z30" i="27"/>
  <c r="Y30" i="27"/>
  <c r="AC29" i="27"/>
  <c r="S57" i="27"/>
  <c r="R58" i="27"/>
  <c r="S58" i="27"/>
  <c r="Q58" i="27"/>
  <c r="Q57" i="27"/>
  <c r="AP30" i="27"/>
  <c r="AJ30" i="27"/>
  <c r="AL30" i="27"/>
  <c r="AM29" i="27"/>
  <c r="AM30" i="27"/>
  <c r="AK30" i="27"/>
  <c r="AI30" i="27"/>
  <c r="AB58" i="27"/>
  <c r="AC58" i="27"/>
  <c r="AA58" i="27"/>
  <c r="Y58" i="27"/>
  <c r="Z58" i="27"/>
  <c r="AC57" i="27"/>
  <c r="BW47" i="27"/>
  <c r="BX45" i="27"/>
  <c r="BH38" i="27"/>
  <c r="BI36" i="27"/>
  <c r="AW38" i="27"/>
  <c r="AX36" i="27"/>
  <c r="AW58" i="27"/>
  <c r="AS58" i="27"/>
  <c r="BB47" i="27"/>
  <c r="BC45" i="27"/>
  <c r="S47" i="27"/>
  <c r="T45" i="27"/>
  <c r="CJ99" i="30"/>
  <c r="CK85" i="29"/>
  <c r="CK91" i="29"/>
  <c r="CG102" i="30"/>
  <c r="CK19" i="27"/>
  <c r="CI100" i="30"/>
  <c r="CK24" i="26"/>
  <c r="BZ109" i="31"/>
  <c r="CH101" i="30"/>
  <c r="AO30" i="27"/>
  <c r="Y38" i="27"/>
  <c r="Z36" i="27"/>
  <c r="AK58" i="27"/>
  <c r="AR38" i="27"/>
  <c r="AR40" i="27"/>
  <c r="AR17" i="27"/>
  <c r="AS36" i="27"/>
  <c r="R36" i="27"/>
  <c r="R38" i="27"/>
  <c r="Q38" i="27"/>
  <c r="CF59" i="27"/>
  <c r="CG57" i="27"/>
  <c r="AG30" i="27"/>
  <c r="AH30" i="27"/>
  <c r="AF30" i="27"/>
  <c r="AD30" i="27"/>
  <c r="AE30" i="27"/>
  <c r="AH29" i="27"/>
  <c r="BY58" i="27"/>
  <c r="BT58" i="27"/>
  <c r="BR58" i="27"/>
  <c r="BS58" i="27"/>
  <c r="BU58" i="27"/>
  <c r="BV57" i="27"/>
  <c r="BV58" i="27"/>
  <c r="X30" i="27"/>
  <c r="T30" i="27"/>
  <c r="T29" i="27"/>
  <c r="U30" i="27"/>
  <c r="W30" i="27"/>
  <c r="X29" i="27"/>
  <c r="V30" i="27"/>
  <c r="X58" i="27"/>
  <c r="X57" i="27"/>
  <c r="T58" i="27"/>
  <c r="U58" i="27"/>
  <c r="W58" i="27"/>
  <c r="V58" i="27"/>
  <c r="P18" i="27"/>
  <c r="BN45" i="27"/>
  <c r="BM47" i="27"/>
  <c r="BR45" i="27"/>
  <c r="BQ47" i="27"/>
  <c r="AM38" i="27"/>
  <c r="AN36" i="27"/>
  <c r="AV58" i="27"/>
  <c r="AW24" i="26"/>
  <c r="AL109" i="31"/>
  <c r="AT101" i="30"/>
  <c r="AV99" i="30"/>
  <c r="AW85" i="29"/>
  <c r="AW91" i="29"/>
  <c r="AS102" i="30"/>
  <c r="AW19" i="27"/>
  <c r="AU100" i="30"/>
  <c r="BX58" i="27"/>
  <c r="AR30" i="27"/>
  <c r="AR17" i="29"/>
  <c r="AR78" i="27"/>
  <c r="AR49" i="27"/>
  <c r="AR73" i="27"/>
  <c r="BG47" i="27"/>
  <c r="BH45" i="27"/>
  <c r="AC38" i="27"/>
  <c r="AD36" i="27"/>
  <c r="CR18" i="29"/>
  <c r="CR20" i="26"/>
  <c r="AJ58" i="27"/>
  <c r="BR38" i="27"/>
  <c r="BS36" i="27"/>
  <c r="CG45" i="27"/>
  <c r="CF47" i="27"/>
  <c r="AM47" i="27"/>
  <c r="AN45" i="27"/>
  <c r="CF21" i="29"/>
  <c r="CF174" i="30"/>
  <c r="CE116" i="30"/>
  <c r="CF22" i="26"/>
  <c r="BU107" i="31"/>
  <c r="AM21" i="29"/>
  <c r="AM174" i="30"/>
  <c r="AL116" i="30"/>
  <c r="AM22" i="26"/>
  <c r="AB107" i="31"/>
  <c r="BR18" i="29"/>
  <c r="BR20" i="26"/>
  <c r="AE36" i="27"/>
  <c r="AD38" i="27"/>
  <c r="AM18" i="29"/>
  <c r="AM20" i="26"/>
  <c r="BN47" i="27"/>
  <c r="BO45" i="27"/>
  <c r="BW57" i="27"/>
  <c r="BV59" i="27"/>
  <c r="CG59" i="27"/>
  <c r="CH57" i="27"/>
  <c r="R18" i="29"/>
  <c r="R20" i="26"/>
  <c r="Z38" i="27"/>
  <c r="AA36" i="27"/>
  <c r="BD45" i="27"/>
  <c r="BC47" i="27"/>
  <c r="AY36" i="27"/>
  <c r="AX38" i="27"/>
  <c r="BX47" i="27"/>
  <c r="BY45" i="27"/>
  <c r="BV18" i="29"/>
  <c r="BV20" i="26"/>
  <c r="BD36" i="27"/>
  <c r="BC38" i="27"/>
  <c r="CK18" i="29"/>
  <c r="CK20" i="26"/>
  <c r="CB47" i="27"/>
  <c r="CC45" i="27"/>
  <c r="BB59" i="27"/>
  <c r="BC57" i="27"/>
  <c r="S18" i="29"/>
  <c r="S19" i="29"/>
  <c r="S172" i="30"/>
  <c r="S20" i="26"/>
  <c r="AH18" i="29"/>
  <c r="AH20" i="26"/>
  <c r="Y47" i="27"/>
  <c r="Z45" i="27"/>
  <c r="BL59" i="27"/>
  <c r="BM57" i="27"/>
  <c r="BR57" i="27"/>
  <c r="BQ59" i="27"/>
  <c r="BQ21" i="29"/>
  <c r="BQ174" i="30"/>
  <c r="BP116" i="30"/>
  <c r="BQ22" i="26"/>
  <c r="BF107" i="31"/>
  <c r="T31" i="27"/>
  <c r="T34" i="27"/>
  <c r="U29" i="27"/>
  <c r="CD100" i="30"/>
  <c r="CC101" i="30"/>
  <c r="CF19" i="27"/>
  <c r="CE99" i="30"/>
  <c r="CF85" i="29"/>
  <c r="CF91" i="29"/>
  <c r="CF24" i="26"/>
  <c r="BU109" i="31"/>
  <c r="CB102" i="30"/>
  <c r="AS38" i="27"/>
  <c r="AT36" i="27"/>
  <c r="Y18" i="29"/>
  <c r="Y20" i="26"/>
  <c r="BB21" i="29"/>
  <c r="BB174" i="30"/>
  <c r="BB22" i="26"/>
  <c r="AQ107" i="31"/>
  <c r="BA116" i="30"/>
  <c r="AW18" i="29"/>
  <c r="AW20" i="26"/>
  <c r="BW21" i="29"/>
  <c r="BW174" i="30"/>
  <c r="BV116" i="30"/>
  <c r="BW22" i="26"/>
  <c r="BL107" i="31"/>
  <c r="AR21" i="29"/>
  <c r="AR174" i="30"/>
  <c r="AQ116" i="30"/>
  <c r="AR22" i="26"/>
  <c r="AG107" i="31"/>
  <c r="AR51" i="27"/>
  <c r="AR18" i="27"/>
  <c r="CC38" i="27"/>
  <c r="CD36" i="27"/>
  <c r="AJ45" i="27"/>
  <c r="AI47" i="27"/>
  <c r="CA21" i="29"/>
  <c r="CA174" i="30"/>
  <c r="BZ116" i="30"/>
  <c r="CA22" i="26"/>
  <c r="BP107" i="31"/>
  <c r="CR85" i="29"/>
  <c r="CR91" i="29"/>
  <c r="CR24" i="26"/>
  <c r="CG109" i="31"/>
  <c r="CQ99" i="30"/>
  <c r="CQ103" i="30"/>
  <c r="CQ106" i="30"/>
  <c r="CR19" i="27"/>
  <c r="CO101" i="30"/>
  <c r="CP100" i="30"/>
  <c r="CN102" i="30"/>
  <c r="AY57" i="27"/>
  <c r="AX59" i="27"/>
  <c r="T38" i="27"/>
  <c r="U36" i="27"/>
  <c r="AC21" i="29"/>
  <c r="AC174" i="30"/>
  <c r="AC22" i="26"/>
  <c r="R107" i="31"/>
  <c r="AB116" i="30"/>
  <c r="Q22" i="26"/>
  <c r="Q21" i="29"/>
  <c r="P116" i="30"/>
  <c r="BG59" i="27"/>
  <c r="BH57" i="27"/>
  <c r="AN59" i="27"/>
  <c r="AO57" i="27"/>
  <c r="AU30" i="27"/>
  <c r="AW30" i="27"/>
  <c r="AW29" i="27"/>
  <c r="AW31" i="27"/>
  <c r="AW34" i="27"/>
  <c r="AS30" i="27"/>
  <c r="AS29" i="27"/>
  <c r="AT30" i="27"/>
  <c r="AV30" i="27"/>
  <c r="AR22" i="29"/>
  <c r="AR67" i="27"/>
  <c r="AR74" i="27"/>
  <c r="AQ117" i="30"/>
  <c r="BS45" i="27"/>
  <c r="BR47" i="27"/>
  <c r="Y29" i="27"/>
  <c r="X31" i="27"/>
  <c r="X34" i="27"/>
  <c r="AI29" i="27"/>
  <c r="AH31" i="27"/>
  <c r="AH34" i="27"/>
  <c r="AR18" i="29"/>
  <c r="AR19" i="29"/>
  <c r="AR20" i="26"/>
  <c r="U45" i="27"/>
  <c r="T47" i="27"/>
  <c r="BJ36" i="27"/>
  <c r="BI38" i="27"/>
  <c r="AC59" i="27"/>
  <c r="AD57" i="27"/>
  <c r="T57" i="27"/>
  <c r="S59" i="27"/>
  <c r="AT45" i="27"/>
  <c r="AS47" i="27"/>
  <c r="CB18" i="29"/>
  <c r="CB20" i="26"/>
  <c r="AH21" i="29"/>
  <c r="AH174" i="30"/>
  <c r="AH22" i="26"/>
  <c r="W107" i="31"/>
  <c r="AG116" i="30"/>
  <c r="BN36" i="27"/>
  <c r="BM38" i="27"/>
  <c r="P19" i="27"/>
  <c r="P85" i="29"/>
  <c r="P24" i="26"/>
  <c r="AH59" i="27"/>
  <c r="AI57" i="27"/>
  <c r="S22" i="29"/>
  <c r="S67" i="27"/>
  <c r="S74" i="27"/>
  <c r="R117" i="30"/>
  <c r="AD47" i="27"/>
  <c r="AE45" i="27"/>
  <c r="CK21" i="29"/>
  <c r="CK174" i="30"/>
  <c r="CJ116" i="30"/>
  <c r="CK22" i="26"/>
  <c r="BZ107" i="31"/>
  <c r="R21" i="29"/>
  <c r="R174" i="30"/>
  <c r="Q116" i="30"/>
  <c r="R22" i="26"/>
  <c r="G107" i="31"/>
  <c r="CB59" i="27"/>
  <c r="CC57" i="27"/>
  <c r="AW21" i="29"/>
  <c r="AW174" i="30"/>
  <c r="AV116" i="30"/>
  <c r="AW22" i="26"/>
  <c r="AL107" i="31"/>
  <c r="AR59" i="27"/>
  <c r="AS57" i="27"/>
  <c r="CH38" i="27"/>
  <c r="CI36" i="27"/>
  <c r="AC18" i="29"/>
  <c r="AC20" i="26"/>
  <c r="CG47" i="27"/>
  <c r="CH45" i="27"/>
  <c r="BH47" i="27"/>
  <c r="BI45" i="27"/>
  <c r="AO45" i="27"/>
  <c r="AN47" i="27"/>
  <c r="BS38" i="27"/>
  <c r="BT36" i="27"/>
  <c r="BG21" i="29"/>
  <c r="BG174" i="30"/>
  <c r="BG22" i="26"/>
  <c r="AV107" i="31"/>
  <c r="BF116" i="30"/>
  <c r="AN38" i="27"/>
  <c r="AO36" i="27"/>
  <c r="BM21" i="29"/>
  <c r="BM174" i="30"/>
  <c r="BL116" i="30"/>
  <c r="BM22" i="26"/>
  <c r="BB107" i="31"/>
  <c r="Y57" i="27"/>
  <c r="X59" i="27"/>
  <c r="Q20" i="26"/>
  <c r="Q18" i="29"/>
  <c r="S21" i="29"/>
  <c r="S174" i="30"/>
  <c r="R116" i="30"/>
  <c r="S22" i="26"/>
  <c r="H107" i="31"/>
  <c r="S51" i="27"/>
  <c r="S18" i="27"/>
  <c r="BH18" i="29"/>
  <c r="BH20" i="26"/>
  <c r="AM31" i="27"/>
  <c r="AM34" i="27"/>
  <c r="AN29" i="27"/>
  <c r="R57" i="27"/>
  <c r="Q59" i="27"/>
  <c r="AD29" i="27"/>
  <c r="AC31" i="27"/>
  <c r="AC34" i="27"/>
  <c r="BX36" i="27"/>
  <c r="BW38" i="27"/>
  <c r="BB18" i="29"/>
  <c r="BB20" i="26"/>
  <c r="CM36" i="27"/>
  <c r="CL38" i="27"/>
  <c r="BL18" i="29"/>
  <c r="BL20" i="26"/>
  <c r="CM57" i="27"/>
  <c r="CL59" i="27"/>
  <c r="AJ36" i="27"/>
  <c r="AI38" i="27"/>
  <c r="CM45" i="27"/>
  <c r="CL47" i="27"/>
  <c r="X21" i="29"/>
  <c r="X174" i="30"/>
  <c r="X22" i="26"/>
  <c r="M107" i="31"/>
  <c r="W116" i="30"/>
  <c r="CA85" i="29"/>
  <c r="CA91" i="29"/>
  <c r="BW102" i="30"/>
  <c r="BY100" i="30"/>
  <c r="BX101" i="30"/>
  <c r="CA24" i="26"/>
  <c r="BP109" i="31"/>
  <c r="CA19" i="27"/>
  <c r="BZ99" i="30"/>
  <c r="AX47" i="27"/>
  <c r="AY45" i="27"/>
  <c r="CG18" i="29"/>
  <c r="CG20" i="26"/>
  <c r="AR172" i="30"/>
  <c r="R30" i="27"/>
  <c r="P29" i="27"/>
  <c r="S30" i="27"/>
  <c r="Q30" i="27"/>
  <c r="CL21" i="29"/>
  <c r="CL174" i="30"/>
  <c r="CL22" i="26"/>
  <c r="CA107" i="31"/>
  <c r="CK116" i="30"/>
  <c r="CL18" i="29"/>
  <c r="CL20" i="26"/>
  <c r="BW18" i="29"/>
  <c r="BW20" i="26"/>
  <c r="Q85" i="29"/>
  <c r="Q91" i="29"/>
  <c r="Q24" i="26"/>
  <c r="F109" i="31"/>
  <c r="Q19" i="27"/>
  <c r="P99" i="30"/>
  <c r="CB19" i="27"/>
  <c r="CA99" i="30"/>
  <c r="CB85" i="29"/>
  <c r="CB91" i="29"/>
  <c r="CB24" i="26"/>
  <c r="BQ109" i="31"/>
  <c r="BX102" i="30"/>
  <c r="BZ100" i="30"/>
  <c r="BY101" i="30"/>
  <c r="BM18" i="29"/>
  <c r="BM20" i="26"/>
  <c r="AT47" i="27"/>
  <c r="AU45" i="27"/>
  <c r="Y102" i="30"/>
  <c r="AC24" i="26"/>
  <c r="R109" i="31"/>
  <c r="AC19" i="27"/>
  <c r="AA100" i="30"/>
  <c r="Z101" i="30"/>
  <c r="AC85" i="29"/>
  <c r="AC91" i="29"/>
  <c r="AB99" i="30"/>
  <c r="V45" i="27"/>
  <c r="U47" i="27"/>
  <c r="AH17" i="29"/>
  <c r="AH19" i="29"/>
  <c r="AH172" i="30"/>
  <c r="AH78" i="27"/>
  <c r="AH73" i="27"/>
  <c r="AH40" i="27"/>
  <c r="AH17" i="27"/>
  <c r="AH49" i="27"/>
  <c r="BH59" i="27"/>
  <c r="BI57" i="27"/>
  <c r="U38" i="27"/>
  <c r="V36" i="27"/>
  <c r="AJ47" i="27"/>
  <c r="AK45" i="27"/>
  <c r="AS18" i="29"/>
  <c r="AS20" i="26"/>
  <c r="V29" i="27"/>
  <c r="U31" i="27"/>
  <c r="U34" i="27"/>
  <c r="BM59" i="27"/>
  <c r="BN57" i="27"/>
  <c r="CC47" i="27"/>
  <c r="CD45" i="27"/>
  <c r="BC18" i="29"/>
  <c r="BC20" i="26"/>
  <c r="BZ45" i="27"/>
  <c r="BZ47" i="27"/>
  <c r="BY47" i="27"/>
  <c r="BC21" i="29"/>
  <c r="BC174" i="30"/>
  <c r="BB116" i="30"/>
  <c r="BC22" i="26"/>
  <c r="AR107" i="31"/>
  <c r="BV24" i="26"/>
  <c r="BK109" i="31"/>
  <c r="BU99" i="30"/>
  <c r="BT100" i="30"/>
  <c r="BV85" i="29"/>
  <c r="BV91" i="29"/>
  <c r="BV19" i="27"/>
  <c r="BR102" i="30"/>
  <c r="BS101" i="30"/>
  <c r="AF36" i="27"/>
  <c r="AE38" i="27"/>
  <c r="AY47" i="27"/>
  <c r="AZ45" i="27"/>
  <c r="AX21" i="29"/>
  <c r="AX174" i="30"/>
  <c r="AW116" i="30"/>
  <c r="AX22" i="26"/>
  <c r="AM107" i="31"/>
  <c r="CJ100" i="30"/>
  <c r="CL19" i="27"/>
  <c r="CH102" i="30"/>
  <c r="CL85" i="29"/>
  <c r="CL91" i="29"/>
  <c r="CL24" i="26"/>
  <c r="CA109" i="31"/>
  <c r="CI101" i="30"/>
  <c r="CK99" i="30"/>
  <c r="AN18" i="29"/>
  <c r="AN20" i="26"/>
  <c r="AO47" i="27"/>
  <c r="AP45" i="27"/>
  <c r="CG21" i="29"/>
  <c r="CG174" i="30"/>
  <c r="CF116" i="30"/>
  <c r="CG22" i="26"/>
  <c r="BV107" i="31"/>
  <c r="CH18" i="29"/>
  <c r="CH20" i="26"/>
  <c r="CM47" i="27"/>
  <c r="CN45" i="27"/>
  <c r="CM59" i="27"/>
  <c r="CN57" i="27"/>
  <c r="CM38" i="27"/>
  <c r="CN36" i="27"/>
  <c r="BX38" i="27"/>
  <c r="BY36" i="27"/>
  <c r="R59" i="27"/>
  <c r="V100" i="30"/>
  <c r="U101" i="30"/>
  <c r="X24" i="26"/>
  <c r="M109" i="31"/>
  <c r="X19" i="27"/>
  <c r="W99" i="30"/>
  <c r="X85" i="29"/>
  <c r="X91" i="29"/>
  <c r="T102" i="30"/>
  <c r="BT38" i="27"/>
  <c r="BU36" i="27"/>
  <c r="BU38" i="27"/>
  <c r="BJ45" i="27"/>
  <c r="BI47" i="27"/>
  <c r="AS59" i="27"/>
  <c r="AT57" i="27"/>
  <c r="AE47" i="27"/>
  <c r="AF45" i="27"/>
  <c r="S23" i="29"/>
  <c r="S25" i="29"/>
  <c r="S175" i="30"/>
  <c r="E109" i="31"/>
  <c r="BN38" i="27"/>
  <c r="BO36" i="27"/>
  <c r="S19" i="27"/>
  <c r="Q100" i="30"/>
  <c r="P101" i="30"/>
  <c r="S24" i="26"/>
  <c r="H109" i="31"/>
  <c r="R99" i="30"/>
  <c r="S85" i="29"/>
  <c r="S91" i="29"/>
  <c r="BI18" i="29"/>
  <c r="BI20" i="26"/>
  <c r="AJ29" i="27"/>
  <c r="AI31" i="27"/>
  <c r="AI34" i="27"/>
  <c r="BR21" i="29"/>
  <c r="BR174" i="30"/>
  <c r="BQ116" i="30"/>
  <c r="BR22" i="26"/>
  <c r="BG107" i="31"/>
  <c r="BC102" i="30"/>
  <c r="BG24" i="26"/>
  <c r="AV109" i="31"/>
  <c r="BE100" i="30"/>
  <c r="BG85" i="29"/>
  <c r="BG91" i="29"/>
  <c r="BD101" i="30"/>
  <c r="BG19" i="27"/>
  <c r="BF99" i="30"/>
  <c r="T18" i="29"/>
  <c r="T20" i="26"/>
  <c r="CD38" i="27"/>
  <c r="CE36" i="27"/>
  <c r="CE38" i="27"/>
  <c r="T17" i="29"/>
  <c r="T19" i="29"/>
  <c r="T78" i="27"/>
  <c r="T49" i="27"/>
  <c r="T51" i="27"/>
  <c r="T18" i="27"/>
  <c r="T40" i="27"/>
  <c r="T17" i="27"/>
  <c r="T73" i="27"/>
  <c r="BL19" i="27"/>
  <c r="BI101" i="30"/>
  <c r="BH102" i="30"/>
  <c r="BJ100" i="30"/>
  <c r="BL85" i="29"/>
  <c r="BL91" i="29"/>
  <c r="BL24" i="26"/>
  <c r="BA109" i="31"/>
  <c r="BK99" i="30"/>
  <c r="BC59" i="27"/>
  <c r="BD57" i="27"/>
  <c r="CB21" i="29"/>
  <c r="CB174" i="30"/>
  <c r="CA116" i="30"/>
  <c r="CB22" i="26"/>
  <c r="BQ107" i="31"/>
  <c r="BD38" i="27"/>
  <c r="BE36" i="27"/>
  <c r="BX21" i="29"/>
  <c r="BX174" i="30"/>
  <c r="BW116" i="30"/>
  <c r="BX22" i="26"/>
  <c r="BM107" i="31"/>
  <c r="BD47" i="27"/>
  <c r="BE45" i="27"/>
  <c r="BW59" i="27"/>
  <c r="BX57" i="27"/>
  <c r="AI18" i="29"/>
  <c r="AI20" i="26"/>
  <c r="AC17" i="29"/>
  <c r="AC19" i="29"/>
  <c r="AC172" i="30"/>
  <c r="AC49" i="27"/>
  <c r="AC40" i="27"/>
  <c r="AC17" i="27"/>
  <c r="AC78" i="27"/>
  <c r="AC73" i="27"/>
  <c r="AO29" i="27"/>
  <c r="AN31" i="27"/>
  <c r="AN34" i="27"/>
  <c r="Y59" i="27"/>
  <c r="Z57" i="27"/>
  <c r="BS18" i="29"/>
  <c r="BS20" i="26"/>
  <c r="BH21" i="29"/>
  <c r="BH174" i="30"/>
  <c r="BH22" i="26"/>
  <c r="AW107" i="31"/>
  <c r="BG116" i="30"/>
  <c r="AP100" i="30"/>
  <c r="AR85" i="29"/>
  <c r="AR91" i="29"/>
  <c r="AQ99" i="30"/>
  <c r="AR19" i="27"/>
  <c r="AO101" i="30"/>
  <c r="AR24" i="26"/>
  <c r="AG109" i="31"/>
  <c r="AN102" i="30"/>
  <c r="AD21" i="29"/>
  <c r="AD174" i="30"/>
  <c r="AC116" i="30"/>
  <c r="AD22" i="26"/>
  <c r="S107" i="31"/>
  <c r="AI59" i="27"/>
  <c r="AJ57" i="27"/>
  <c r="P91" i="29"/>
  <c r="T59" i="27"/>
  <c r="U57" i="27"/>
  <c r="BJ38" i="27"/>
  <c r="BK36" i="27"/>
  <c r="BK38" i="27"/>
  <c r="X17" i="29"/>
  <c r="X19" i="29"/>
  <c r="X172" i="30"/>
  <c r="X49" i="27"/>
  <c r="X40" i="27"/>
  <c r="X17" i="27"/>
  <c r="X73" i="27"/>
  <c r="X78" i="27"/>
  <c r="BS47" i="27"/>
  <c r="BT45" i="27"/>
  <c r="AS31" i="27"/>
  <c r="AS34" i="27"/>
  <c r="AT29" i="27"/>
  <c r="AO59" i="27"/>
  <c r="AP57" i="27"/>
  <c r="Q174" i="30"/>
  <c r="AX85" i="29"/>
  <c r="AX91" i="29"/>
  <c r="AX19" i="27"/>
  <c r="AV100" i="30"/>
  <c r="AX24" i="26"/>
  <c r="AM109" i="31"/>
  <c r="AU101" i="30"/>
  <c r="AW99" i="30"/>
  <c r="AT102" i="30"/>
  <c r="CC18" i="29"/>
  <c r="CC20" i="26"/>
  <c r="BQ24" i="26"/>
  <c r="BF109" i="31"/>
  <c r="BN101" i="30"/>
  <c r="BQ85" i="29"/>
  <c r="BQ91" i="29"/>
  <c r="BP99" i="30"/>
  <c r="BM102" i="30"/>
  <c r="BQ19" i="27"/>
  <c r="BO100" i="30"/>
  <c r="AA45" i="27"/>
  <c r="Z47" i="27"/>
  <c r="AY101" i="30"/>
  <c r="BA99" i="30"/>
  <c r="AZ100" i="30"/>
  <c r="BB85" i="29"/>
  <c r="BB91" i="29"/>
  <c r="BB24" i="26"/>
  <c r="AQ109" i="31"/>
  <c r="BB19" i="27"/>
  <c r="AX102" i="30"/>
  <c r="AX18" i="29"/>
  <c r="AX20" i="26"/>
  <c r="AB36" i="27"/>
  <c r="AB38" i="27"/>
  <c r="AA38" i="27"/>
  <c r="CI57" i="27"/>
  <c r="CH59" i="27"/>
  <c r="BO47" i="27"/>
  <c r="BP45" i="27"/>
  <c r="BP47" i="27"/>
  <c r="AJ38" i="27"/>
  <c r="AK36" i="27"/>
  <c r="AD31" i="27"/>
  <c r="AD34" i="27"/>
  <c r="AE29" i="27"/>
  <c r="AM17" i="29"/>
  <c r="AM19" i="29"/>
  <c r="AM172" i="30"/>
  <c r="AM78" i="27"/>
  <c r="AM73" i="27"/>
  <c r="AM49" i="27"/>
  <c r="AM40" i="27"/>
  <c r="AM17" i="27"/>
  <c r="AO38" i="27"/>
  <c r="AP36" i="27"/>
  <c r="AN21" i="29"/>
  <c r="AN174" i="30"/>
  <c r="AM116" i="30"/>
  <c r="AN22" i="26"/>
  <c r="AC107" i="31"/>
  <c r="CH47" i="27"/>
  <c r="CI45" i="27"/>
  <c r="CI38" i="27"/>
  <c r="CJ36" i="27"/>
  <c r="CJ38" i="27"/>
  <c r="CC59" i="27"/>
  <c r="CD57" i="27"/>
  <c r="AH85" i="29"/>
  <c r="AH91" i="29"/>
  <c r="AH24" i="26"/>
  <c r="W109" i="31"/>
  <c r="AH19" i="27"/>
  <c r="AD102" i="30"/>
  <c r="AE101" i="30"/>
  <c r="AG99" i="30"/>
  <c r="AF100" i="30"/>
  <c r="AS21" i="29"/>
  <c r="AS174" i="30"/>
  <c r="AR116" i="30"/>
  <c r="AS22" i="26"/>
  <c r="AH107" i="31"/>
  <c r="AE57" i="27"/>
  <c r="AD59" i="27"/>
  <c r="T21" i="29"/>
  <c r="T174" i="30"/>
  <c r="S116" i="30"/>
  <c r="T22" i="26"/>
  <c r="I107" i="31"/>
  <c r="Y31" i="27"/>
  <c r="Y34" i="27"/>
  <c r="Z29" i="27"/>
  <c r="AR23" i="29"/>
  <c r="AR25" i="29"/>
  <c r="AR175" i="30"/>
  <c r="AW17" i="29"/>
  <c r="AW19" i="29"/>
  <c r="AW172" i="30"/>
  <c r="AW78" i="27"/>
  <c r="AW73" i="27"/>
  <c r="AW49" i="27"/>
  <c r="AW40" i="27"/>
  <c r="AW17" i="27"/>
  <c r="AN85" i="29"/>
  <c r="AN91" i="29"/>
  <c r="AK101" i="30"/>
  <c r="AN19" i="27"/>
  <c r="AM99" i="30"/>
  <c r="AN24" i="26"/>
  <c r="AC109" i="31"/>
  <c r="AJ102" i="30"/>
  <c r="AL100" i="30"/>
  <c r="F107" i="31"/>
  <c r="AY59" i="27"/>
  <c r="AZ57" i="27"/>
  <c r="AI21" i="29"/>
  <c r="AI174" i="30"/>
  <c r="AH116" i="30"/>
  <c r="AI22" i="26"/>
  <c r="X107" i="31"/>
  <c r="AT38" i="27"/>
  <c r="AU36" i="27"/>
  <c r="BS57" i="27"/>
  <c r="BR59" i="27"/>
  <c r="Y21" i="29"/>
  <c r="Y174" i="30"/>
  <c r="X116" i="30"/>
  <c r="Y22" i="26"/>
  <c r="N107" i="31"/>
  <c r="AZ36" i="27"/>
  <c r="AY38" i="27"/>
  <c r="Z18" i="29"/>
  <c r="Z20" i="26"/>
  <c r="CG85" i="29"/>
  <c r="CG91" i="29"/>
  <c r="CG24" i="26"/>
  <c r="BV109" i="31"/>
  <c r="CD101" i="30"/>
  <c r="CF99" i="30"/>
  <c r="CC102" i="30"/>
  <c r="CG19" i="27"/>
  <c r="CE100" i="30"/>
  <c r="BN21" i="29"/>
  <c r="BN174" i="30"/>
  <c r="BM116" i="30"/>
  <c r="BN22" i="26"/>
  <c r="BC107" i="31"/>
  <c r="AD18" i="29"/>
  <c r="AD20" i="26"/>
  <c r="AY85" i="29"/>
  <c r="AY91" i="29"/>
  <c r="AY24" i="26"/>
  <c r="AN109" i="31"/>
  <c r="AY19" i="27"/>
  <c r="AX99" i="30"/>
  <c r="AU102" i="30"/>
  <c r="AW100" i="30"/>
  <c r="AV101" i="30"/>
  <c r="AW22" i="29"/>
  <c r="AV117" i="30"/>
  <c r="AW67" i="27"/>
  <c r="AW74" i="27"/>
  <c r="AW51" i="27"/>
  <c r="AW18" i="27"/>
  <c r="Z31" i="27"/>
  <c r="Z34" i="27"/>
  <c r="AA29" i="27"/>
  <c r="AE59" i="27"/>
  <c r="AF57" i="27"/>
  <c r="BY102" i="30"/>
  <c r="CC85" i="29"/>
  <c r="CC91" i="29"/>
  <c r="CC24" i="26"/>
  <c r="BR109" i="31"/>
  <c r="CC19" i="27"/>
  <c r="CA100" i="30"/>
  <c r="BZ101" i="30"/>
  <c r="CB99" i="30"/>
  <c r="CH21" i="29"/>
  <c r="CH174" i="30"/>
  <c r="CG116" i="30"/>
  <c r="CH22" i="26"/>
  <c r="BW107" i="31"/>
  <c r="AJ18" i="29"/>
  <c r="AJ20" i="26"/>
  <c r="BP21" i="29"/>
  <c r="BP174" i="30"/>
  <c r="BO116" i="30"/>
  <c r="BP22" i="26"/>
  <c r="BE107" i="31"/>
  <c r="AA18" i="29"/>
  <c r="AA20" i="26"/>
  <c r="Z21" i="29"/>
  <c r="Z174" i="30"/>
  <c r="Y116" i="30"/>
  <c r="Z22" i="26"/>
  <c r="O107" i="31"/>
  <c r="AS17" i="29"/>
  <c r="AS19" i="29"/>
  <c r="AS172" i="30"/>
  <c r="AS49" i="27"/>
  <c r="AS40" i="27"/>
  <c r="AS17" i="27"/>
  <c r="AS78" i="27"/>
  <c r="AS73" i="27"/>
  <c r="R100" i="30"/>
  <c r="S99" i="30"/>
  <c r="T24" i="26"/>
  <c r="I109" i="31"/>
  <c r="T85" i="29"/>
  <c r="T91" i="29"/>
  <c r="T19" i="27"/>
  <c r="Q101" i="30"/>
  <c r="P102" i="30"/>
  <c r="AA57" i="27"/>
  <c r="Z59" i="27"/>
  <c r="BW85" i="29"/>
  <c r="BW91" i="29"/>
  <c r="BW24" i="26"/>
  <c r="BL109" i="31"/>
  <c r="BS102" i="30"/>
  <c r="BU100" i="30"/>
  <c r="BT101" i="30"/>
  <c r="BW19" i="27"/>
  <c r="BV99" i="30"/>
  <c r="BD18" i="29"/>
  <c r="BD20" i="26"/>
  <c r="T22" i="29"/>
  <c r="T67" i="27"/>
  <c r="T74" i="27"/>
  <c r="S117" i="30"/>
  <c r="CD18" i="29"/>
  <c r="CD20" i="26"/>
  <c r="BP36" i="27"/>
  <c r="BP38" i="27"/>
  <c r="BO38" i="27"/>
  <c r="AT59" i="27"/>
  <c r="AU57" i="27"/>
  <c r="BU18" i="29"/>
  <c r="BU20" i="26"/>
  <c r="BX18" i="29"/>
  <c r="BX20" i="26"/>
  <c r="CM24" i="26"/>
  <c r="CB109" i="31"/>
  <c r="CM19" i="27"/>
  <c r="CL99" i="30"/>
  <c r="CM85" i="29"/>
  <c r="CM91" i="29"/>
  <c r="CI102" i="30"/>
  <c r="CK100" i="30"/>
  <c r="CJ101" i="30"/>
  <c r="AF38" i="27"/>
  <c r="AG36" i="27"/>
  <c r="AG38" i="27"/>
  <c r="BY21" i="29"/>
  <c r="BY174" i="30"/>
  <c r="BY22" i="26"/>
  <c r="BN107" i="31"/>
  <c r="BX116" i="30"/>
  <c r="CD47" i="27"/>
  <c r="CE45" i="27"/>
  <c r="CE47" i="27"/>
  <c r="U17" i="29"/>
  <c r="U73" i="27"/>
  <c r="U40" i="27"/>
  <c r="U17" i="27"/>
  <c r="U78" i="27"/>
  <c r="U49" i="27"/>
  <c r="U51" i="27"/>
  <c r="U18" i="27"/>
  <c r="AK47" i="27"/>
  <c r="AL45" i="27"/>
  <c r="AL47" i="27"/>
  <c r="BI59" i="27"/>
  <c r="BJ57" i="27"/>
  <c r="U21" i="29"/>
  <c r="U174" i="30"/>
  <c r="T116" i="30"/>
  <c r="U22" i="26"/>
  <c r="J107" i="31"/>
  <c r="P31" i="27"/>
  <c r="Q29" i="27"/>
  <c r="AZ38" i="27"/>
  <c r="BA36" i="27"/>
  <c r="BA38" i="27"/>
  <c r="BA30" i="27"/>
  <c r="BB29" i="27"/>
  <c r="BB31" i="27"/>
  <c r="BB34" i="27"/>
  <c r="AY30" i="27"/>
  <c r="AX30" i="27"/>
  <c r="AX29" i="27"/>
  <c r="AZ30" i="27"/>
  <c r="BB30" i="27"/>
  <c r="BO101" i="30"/>
  <c r="BQ99" i="30"/>
  <c r="BR85" i="29"/>
  <c r="BR91" i="29"/>
  <c r="BR24" i="26"/>
  <c r="BG109" i="31"/>
  <c r="BP100" i="30"/>
  <c r="BR19" i="27"/>
  <c r="BN102" i="30"/>
  <c r="AV36" i="27"/>
  <c r="AV38" i="27"/>
  <c r="AU38" i="27"/>
  <c r="Y17" i="29"/>
  <c r="Y19" i="29"/>
  <c r="Y172" i="30"/>
  <c r="Y73" i="27"/>
  <c r="Y49" i="27"/>
  <c r="Y40" i="27"/>
  <c r="Y17" i="27"/>
  <c r="Y78" i="27"/>
  <c r="CJ18" i="29"/>
  <c r="CJ20" i="26"/>
  <c r="AP38" i="27"/>
  <c r="AQ36" i="27"/>
  <c r="AQ38" i="27"/>
  <c r="AM22" i="29"/>
  <c r="AL117" i="30"/>
  <c r="AM67" i="27"/>
  <c r="AM74" i="27"/>
  <c r="AM51" i="27"/>
  <c r="AM18" i="27"/>
  <c r="AE31" i="27"/>
  <c r="AE34" i="27"/>
  <c r="AF29" i="27"/>
  <c r="BO21" i="29"/>
  <c r="BO174" i="30"/>
  <c r="BN116" i="30"/>
  <c r="BO22" i="26"/>
  <c r="BD107" i="31"/>
  <c r="AB18" i="29"/>
  <c r="AB20" i="26"/>
  <c r="AA47" i="27"/>
  <c r="AB45" i="27"/>
  <c r="AB47" i="27"/>
  <c r="AQ57" i="27"/>
  <c r="AQ59" i="27"/>
  <c r="AP59" i="27"/>
  <c r="BK18" i="29"/>
  <c r="BK20" i="26"/>
  <c r="AJ59" i="27"/>
  <c r="AK57" i="27"/>
  <c r="Y19" i="27"/>
  <c r="W100" i="30"/>
  <c r="V101" i="30"/>
  <c r="Y24" i="26"/>
  <c r="N109" i="31"/>
  <c r="X99" i="30"/>
  <c r="Y85" i="29"/>
  <c r="Y91" i="29"/>
  <c r="U102" i="30"/>
  <c r="BF45" i="27"/>
  <c r="BF47" i="27"/>
  <c r="BE47" i="27"/>
  <c r="BD59" i="27"/>
  <c r="BE57" i="27"/>
  <c r="AI17" i="29"/>
  <c r="AI19" i="29"/>
  <c r="AI172" i="30"/>
  <c r="AI49" i="27"/>
  <c r="AI40" i="27"/>
  <c r="AI17" i="27"/>
  <c r="AI78" i="27"/>
  <c r="AI73" i="27"/>
  <c r="BN18" i="29"/>
  <c r="BN20" i="26"/>
  <c r="AP101" i="30"/>
  <c r="AR99" i="30"/>
  <c r="AS24" i="26"/>
  <c r="AH109" i="31"/>
  <c r="AO102" i="30"/>
  <c r="AS85" i="29"/>
  <c r="AS91" i="29"/>
  <c r="AS19" i="27"/>
  <c r="AQ100" i="30"/>
  <c r="BT18" i="29"/>
  <c r="BT20" i="26"/>
  <c r="CN38" i="27"/>
  <c r="CO36" i="27"/>
  <c r="CN47" i="27"/>
  <c r="CO45" i="27"/>
  <c r="AZ47" i="27"/>
  <c r="BA45" i="27"/>
  <c r="BA47" i="27"/>
  <c r="BZ21" i="29"/>
  <c r="BZ174" i="30"/>
  <c r="BY116" i="30"/>
  <c r="BZ22" i="26"/>
  <c r="BO107" i="31"/>
  <c r="CC21" i="29"/>
  <c r="CC174" i="30"/>
  <c r="CB116" i="30"/>
  <c r="CC22" i="26"/>
  <c r="BR107" i="31"/>
  <c r="V31" i="27"/>
  <c r="V34" i="27"/>
  <c r="W29" i="27"/>
  <c r="W31" i="27"/>
  <c r="W34" i="27"/>
  <c r="AJ21" i="29"/>
  <c r="AJ174" i="30"/>
  <c r="AI116" i="30"/>
  <c r="AJ22" i="26"/>
  <c r="Y107" i="31"/>
  <c r="BF100" i="30"/>
  <c r="BH24" i="26"/>
  <c r="AW109" i="31"/>
  <c r="BG99" i="30"/>
  <c r="BH85" i="29"/>
  <c r="BH91" i="29"/>
  <c r="BH19" i="27"/>
  <c r="BE101" i="30"/>
  <c r="BD102" i="30"/>
  <c r="V47" i="27"/>
  <c r="W45" i="27"/>
  <c r="W47" i="27"/>
  <c r="AU47" i="27"/>
  <c r="AV45" i="27"/>
  <c r="AV47" i="27"/>
  <c r="BS59" i="27"/>
  <c r="BT57" i="27"/>
  <c r="AT18" i="29"/>
  <c r="AT20" i="26"/>
  <c r="CI18" i="29"/>
  <c r="CI20" i="26"/>
  <c r="AO18" i="29"/>
  <c r="AO20" i="26"/>
  <c r="AD17" i="29"/>
  <c r="AD19" i="29"/>
  <c r="AD172" i="30"/>
  <c r="AD78" i="27"/>
  <c r="AD73" i="27"/>
  <c r="AD49" i="27"/>
  <c r="AD40" i="27"/>
  <c r="AD17" i="27"/>
  <c r="CG99" i="30"/>
  <c r="CH85" i="29"/>
  <c r="CH91" i="29"/>
  <c r="CF100" i="30"/>
  <c r="CH24" i="26"/>
  <c r="BW109" i="31"/>
  <c r="CH19" i="27"/>
  <c r="CD102" i="30"/>
  <c r="CE101" i="30"/>
  <c r="AN99" i="30"/>
  <c r="AK102" i="30"/>
  <c r="AO19" i="27"/>
  <c r="AM100" i="30"/>
  <c r="AO85" i="29"/>
  <c r="AO91" i="29"/>
  <c r="AO24" i="26"/>
  <c r="AD109" i="31"/>
  <c r="AL101" i="30"/>
  <c r="BT47" i="27"/>
  <c r="BU45" i="27"/>
  <c r="BU47" i="27"/>
  <c r="BJ18" i="29"/>
  <c r="BJ20" i="26"/>
  <c r="AE102" i="30"/>
  <c r="AI24" i="26"/>
  <c r="X109" i="31"/>
  <c r="AG100" i="30"/>
  <c r="AI85" i="29"/>
  <c r="AI91" i="29"/>
  <c r="AF101" i="30"/>
  <c r="AI19" i="27"/>
  <c r="AH99" i="30"/>
  <c r="AN17" i="29"/>
  <c r="AN19" i="29"/>
  <c r="AN172" i="30"/>
  <c r="AN49" i="27"/>
  <c r="AN40" i="27"/>
  <c r="AN17" i="27"/>
  <c r="AN73" i="27"/>
  <c r="AN78" i="27"/>
  <c r="BD21" i="29"/>
  <c r="BD174" i="30"/>
  <c r="BC116" i="30"/>
  <c r="BD22" i="26"/>
  <c r="AS107" i="31"/>
  <c r="BA100" i="30"/>
  <c r="AZ101" i="30"/>
  <c r="BC85" i="29"/>
  <c r="BC91" i="29"/>
  <c r="BC24" i="26"/>
  <c r="AR109" i="31"/>
  <c r="BC19" i="27"/>
  <c r="BB99" i="30"/>
  <c r="AY102" i="30"/>
  <c r="T172" i="30"/>
  <c r="AJ31" i="27"/>
  <c r="AJ34" i="27"/>
  <c r="AK29" i="27"/>
  <c r="AF47" i="27"/>
  <c r="AG45" i="27"/>
  <c r="AG47" i="27"/>
  <c r="BI21" i="29"/>
  <c r="BI174" i="30"/>
  <c r="BH116" i="30"/>
  <c r="BI22" i="26"/>
  <c r="AX107" i="31"/>
  <c r="P100" i="30"/>
  <c r="R85" i="29"/>
  <c r="R19" i="27"/>
  <c r="Q99" i="30"/>
  <c r="R24" i="26"/>
  <c r="CM18" i="29"/>
  <c r="CM20" i="26"/>
  <c r="CM21" i="29"/>
  <c r="CM174" i="30"/>
  <c r="CM22" i="26"/>
  <c r="CB107" i="31"/>
  <c r="CL116" i="30"/>
  <c r="AP47" i="27"/>
  <c r="AQ45" i="27"/>
  <c r="AQ47" i="27"/>
  <c r="AY21" i="29"/>
  <c r="AY174" i="30"/>
  <c r="AX116" i="30"/>
  <c r="AY22" i="26"/>
  <c r="AN107" i="31"/>
  <c r="BO57" i="27"/>
  <c r="BN59" i="27"/>
  <c r="V38" i="27"/>
  <c r="W36" i="27"/>
  <c r="AT21" i="29"/>
  <c r="AT174" i="30"/>
  <c r="AS116" i="30"/>
  <c r="AT22" i="26"/>
  <c r="AI107" i="31"/>
  <c r="AY18" i="29"/>
  <c r="AY20" i="26"/>
  <c r="AZ59" i="27"/>
  <c r="BA57" i="27"/>
  <c r="BA59" i="27"/>
  <c r="AC99" i="30"/>
  <c r="AD85" i="29"/>
  <c r="AD91" i="29"/>
  <c r="AD24" i="26"/>
  <c r="S109" i="31"/>
  <c r="Z102" i="30"/>
  <c r="AD19" i="27"/>
  <c r="AB100" i="30"/>
  <c r="AA101" i="30"/>
  <c r="CE57" i="27"/>
  <c r="CE59" i="27"/>
  <c r="CD59" i="27"/>
  <c r="CI47" i="27"/>
  <c r="CJ45" i="27"/>
  <c r="CJ47" i="27"/>
  <c r="AK38" i="27"/>
  <c r="AL36" i="27"/>
  <c r="AL38" i="27"/>
  <c r="CI59" i="27"/>
  <c r="CJ57" i="27"/>
  <c r="CJ59" i="27"/>
  <c r="AT31" i="27"/>
  <c r="AT34" i="27"/>
  <c r="AU29" i="27"/>
  <c r="BS21" i="29"/>
  <c r="BS174" i="30"/>
  <c r="BR116" i="30"/>
  <c r="BS22" i="26"/>
  <c r="BH107" i="31"/>
  <c r="X22" i="29"/>
  <c r="X67" i="27"/>
  <c r="X74" i="27"/>
  <c r="W117" i="30"/>
  <c r="X51" i="27"/>
  <c r="X18" i="27"/>
  <c r="U59" i="27"/>
  <c r="V57" i="27"/>
  <c r="AO31" i="27"/>
  <c r="AO34" i="27"/>
  <c r="AP29" i="27"/>
  <c r="AC22" i="29"/>
  <c r="AB117" i="30"/>
  <c r="AC67" i="27"/>
  <c r="AC74" i="27"/>
  <c r="AC51" i="27"/>
  <c r="AC18" i="27"/>
  <c r="BX59" i="27"/>
  <c r="BY57" i="27"/>
  <c r="BE38" i="27"/>
  <c r="BF36" i="27"/>
  <c r="BF38" i="27"/>
  <c r="CE18" i="29"/>
  <c r="CE20" i="26"/>
  <c r="AE21" i="29"/>
  <c r="AE174" i="30"/>
  <c r="AE22" i="26"/>
  <c r="T107" i="31"/>
  <c r="AD116" i="30"/>
  <c r="BJ47" i="27"/>
  <c r="BK45" i="27"/>
  <c r="BK47" i="27"/>
  <c r="BY38" i="27"/>
  <c r="BZ36" i="27"/>
  <c r="BZ38" i="27"/>
  <c r="CN59" i="27"/>
  <c r="CO57" i="27"/>
  <c r="AO21" i="29"/>
  <c r="AO174" i="30"/>
  <c r="AO22" i="26"/>
  <c r="AD107" i="31"/>
  <c r="AN116" i="30"/>
  <c r="AE18" i="29"/>
  <c r="AE20" i="26"/>
  <c r="BM85" i="29"/>
  <c r="BM91" i="29"/>
  <c r="BI102" i="30"/>
  <c r="BM19" i="27"/>
  <c r="BK100" i="30"/>
  <c r="BJ101" i="30"/>
  <c r="BM24" i="26"/>
  <c r="BB109" i="31"/>
  <c r="BL99" i="30"/>
  <c r="U18" i="29"/>
  <c r="U20" i="26"/>
  <c r="AH22" i="29"/>
  <c r="AG117" i="30"/>
  <c r="AH67" i="27"/>
  <c r="AH74" i="27"/>
  <c r="AH51" i="27"/>
  <c r="AH18" i="27"/>
  <c r="P103" i="30"/>
  <c r="BD30" i="27"/>
  <c r="BE30" i="27"/>
  <c r="BG30" i="27"/>
  <c r="BC30" i="27"/>
  <c r="BC29" i="27"/>
  <c r="BG29" i="27"/>
  <c r="BG31" i="27"/>
  <c r="BG34" i="27"/>
  <c r="BF30" i="27"/>
  <c r="AH23" i="29"/>
  <c r="AH25" i="29"/>
  <c r="AH175" i="30"/>
  <c r="BY18" i="29"/>
  <c r="BY20" i="26"/>
  <c r="BE18" i="29"/>
  <c r="BE20" i="26"/>
  <c r="AO17" i="29"/>
  <c r="AO19" i="29"/>
  <c r="AO172" i="30"/>
  <c r="AO78" i="27"/>
  <c r="AO73" i="27"/>
  <c r="AO49" i="27"/>
  <c r="AO40" i="27"/>
  <c r="AO17" i="27"/>
  <c r="AT17" i="29"/>
  <c r="AT19" i="29"/>
  <c r="AT172" i="30"/>
  <c r="AT78" i="27"/>
  <c r="AT73" i="27"/>
  <c r="AT49" i="27"/>
  <c r="AT40" i="27"/>
  <c r="AT17" i="27"/>
  <c r="AK18" i="29"/>
  <c r="AK20" i="26"/>
  <c r="CC100" i="30"/>
  <c r="CE24" i="26"/>
  <c r="BT109" i="31"/>
  <c r="CB101" i="30"/>
  <c r="CE19" i="27"/>
  <c r="CD99" i="30"/>
  <c r="CD103" i="30"/>
  <c r="CD106" i="30"/>
  <c r="CE85" i="29"/>
  <c r="CE91" i="29"/>
  <c r="CA102" i="30"/>
  <c r="W38" i="27"/>
  <c r="W40" i="27"/>
  <c r="W17" i="27"/>
  <c r="AQ21" i="29"/>
  <c r="AQ174" i="30"/>
  <c r="AP116" i="30"/>
  <c r="AQ22" i="26"/>
  <c r="AF107" i="31"/>
  <c r="G109" i="31"/>
  <c r="AJ17" i="29"/>
  <c r="AJ19" i="29"/>
  <c r="AJ172" i="30"/>
  <c r="AJ49" i="27"/>
  <c r="AJ40" i="27"/>
  <c r="AJ17" i="27"/>
  <c r="AJ73" i="27"/>
  <c r="AJ78" i="27"/>
  <c r="BS24" i="26"/>
  <c r="BH109" i="31"/>
  <c r="BQ100" i="30"/>
  <c r="BP101" i="30"/>
  <c r="BS19" i="27"/>
  <c r="BR99" i="30"/>
  <c r="BS85" i="29"/>
  <c r="BS91" i="29"/>
  <c r="BO102" i="30"/>
  <c r="W21" i="29"/>
  <c r="W174" i="30"/>
  <c r="V116" i="30"/>
  <c r="W22" i="26"/>
  <c r="L107" i="31"/>
  <c r="AZ21" i="29"/>
  <c r="AZ174" i="30"/>
  <c r="AZ22" i="26"/>
  <c r="AO107" i="31"/>
  <c r="AY116" i="30"/>
  <c r="CN18" i="29"/>
  <c r="CN20" i="26"/>
  <c r="BE59" i="27"/>
  <c r="BF57" i="27"/>
  <c r="BF59" i="27"/>
  <c r="AJ85" i="29"/>
  <c r="AJ91" i="29"/>
  <c r="AG101" i="30"/>
  <c r="AJ19" i="27"/>
  <c r="AI99" i="30"/>
  <c r="AJ24" i="26"/>
  <c r="Y109" i="31"/>
  <c r="AF102" i="30"/>
  <c r="AH100" i="30"/>
  <c r="AE17" i="29"/>
  <c r="AE19" i="29"/>
  <c r="AE172" i="30"/>
  <c r="AE78" i="27"/>
  <c r="AE73" i="27"/>
  <c r="AE49" i="27"/>
  <c r="AE40" i="27"/>
  <c r="AE17" i="27"/>
  <c r="AM23" i="29"/>
  <c r="AM25" i="29"/>
  <c r="AM175" i="30"/>
  <c r="AV18" i="29"/>
  <c r="AV20" i="26"/>
  <c r="AZ18" i="29"/>
  <c r="AZ20" i="26"/>
  <c r="P34" i="27"/>
  <c r="AK21" i="29"/>
  <c r="AK174" i="30"/>
  <c r="AJ116" i="30"/>
  <c r="AK22" i="26"/>
  <c r="Z107" i="31"/>
  <c r="AF18" i="29"/>
  <c r="AF20" i="26"/>
  <c r="AU59" i="27"/>
  <c r="AV57" i="27"/>
  <c r="AV59" i="27"/>
  <c r="AA59" i="27"/>
  <c r="AB57" i="27"/>
  <c r="AB59" i="27"/>
  <c r="Z17" i="29"/>
  <c r="Z19" i="29"/>
  <c r="Z172" i="30"/>
  <c r="Z49" i="27"/>
  <c r="Z40" i="27"/>
  <c r="Z17" i="27"/>
  <c r="Z78" i="27"/>
  <c r="Z73" i="27"/>
  <c r="AW23" i="29"/>
  <c r="AW25" i="29"/>
  <c r="AW175" i="30"/>
  <c r="CO59" i="27"/>
  <c r="CP57" i="27"/>
  <c r="BK21" i="29"/>
  <c r="BK174" i="30"/>
  <c r="BJ116" i="30"/>
  <c r="BK22" i="26"/>
  <c r="AZ107" i="31"/>
  <c r="CJ21" i="29"/>
  <c r="CJ174" i="30"/>
  <c r="CI116" i="30"/>
  <c r="CJ22" i="26"/>
  <c r="BY107" i="31"/>
  <c r="BA85" i="29"/>
  <c r="BA91" i="29"/>
  <c r="BA19" i="27"/>
  <c r="AY100" i="30"/>
  <c r="AX101" i="30"/>
  <c r="BA24" i="26"/>
  <c r="AP109" i="31"/>
  <c r="AZ99" i="30"/>
  <c r="AW102" i="30"/>
  <c r="V18" i="29"/>
  <c r="V20" i="26"/>
  <c r="AP21" i="29"/>
  <c r="AP174" i="30"/>
  <c r="AO116" i="30"/>
  <c r="AP22" i="26"/>
  <c r="AE107" i="31"/>
  <c r="AG21" i="29"/>
  <c r="AG174" i="30"/>
  <c r="AG22" i="26"/>
  <c r="V107" i="31"/>
  <c r="AF116" i="30"/>
  <c r="AN22" i="29"/>
  <c r="AN67" i="27"/>
  <c r="AN74" i="27"/>
  <c r="AM117" i="30"/>
  <c r="AN51" i="27"/>
  <c r="AN18" i="27"/>
  <c r="BU21" i="29"/>
  <c r="BU174" i="30"/>
  <c r="BU22" i="26"/>
  <c r="BJ107" i="31"/>
  <c r="BT116" i="30"/>
  <c r="AD22" i="29"/>
  <c r="AD67" i="27"/>
  <c r="AD74" i="27"/>
  <c r="AC117" i="30"/>
  <c r="AD51" i="27"/>
  <c r="AD18" i="27"/>
  <c r="V21" i="29"/>
  <c r="V22" i="26"/>
  <c r="U116" i="30"/>
  <c r="W17" i="29"/>
  <c r="W78" i="27"/>
  <c r="W73" i="27"/>
  <c r="W49" i="27"/>
  <c r="CP45" i="27"/>
  <c r="CO47" i="27"/>
  <c r="BD24" i="26"/>
  <c r="AS109" i="31"/>
  <c r="AZ102" i="30"/>
  <c r="BB100" i="30"/>
  <c r="BD85" i="29"/>
  <c r="BD91" i="29"/>
  <c r="BA101" i="30"/>
  <c r="BD19" i="27"/>
  <c r="BC99" i="30"/>
  <c r="AP24" i="26"/>
  <c r="AE109" i="31"/>
  <c r="AP19" i="27"/>
  <c r="AL102" i="30"/>
  <c r="AL103" i="30"/>
  <c r="AL106" i="30"/>
  <c r="AM101" i="30"/>
  <c r="AP85" i="29"/>
  <c r="AP91" i="29"/>
  <c r="AO99" i="30"/>
  <c r="AN100" i="30"/>
  <c r="AB21" i="29"/>
  <c r="AB174" i="30"/>
  <c r="AB22" i="26"/>
  <c r="Q107" i="31"/>
  <c r="AA116" i="30"/>
  <c r="AQ18" i="29"/>
  <c r="AQ20" i="26"/>
  <c r="BB17" i="29"/>
  <c r="BB19" i="29"/>
  <c r="BB172" i="30"/>
  <c r="BB40" i="27"/>
  <c r="BB17" i="27"/>
  <c r="BB49" i="27"/>
  <c r="BB78" i="27"/>
  <c r="BB73" i="27"/>
  <c r="BK57" i="27"/>
  <c r="BK59" i="27"/>
  <c r="BJ59" i="27"/>
  <c r="U22" i="29"/>
  <c r="U67" i="27"/>
  <c r="U74" i="27"/>
  <c r="T117" i="30"/>
  <c r="U19" i="29"/>
  <c r="AT85" i="29"/>
  <c r="AT91" i="29"/>
  <c r="AP102" i="30"/>
  <c r="AT24" i="26"/>
  <c r="AI109" i="31"/>
  <c r="AT19" i="27"/>
  <c r="AR100" i="30"/>
  <c r="AQ101" i="30"/>
  <c r="AS99" i="30"/>
  <c r="T23" i="29"/>
  <c r="T25" i="29"/>
  <c r="T175" i="30"/>
  <c r="AF59" i="27"/>
  <c r="AG57" i="27"/>
  <c r="AG59" i="27"/>
  <c r="BY59" i="27"/>
  <c r="BZ57" i="27"/>
  <c r="BZ59" i="27"/>
  <c r="W57" i="27"/>
  <c r="W59" i="27"/>
  <c r="V59" i="27"/>
  <c r="CF102" i="30"/>
  <c r="CJ85" i="29"/>
  <c r="CJ91" i="29"/>
  <c r="CJ24" i="26"/>
  <c r="BY109" i="31"/>
  <c r="CH100" i="30"/>
  <c r="CG101" i="30"/>
  <c r="CJ19" i="27"/>
  <c r="CI99" i="30"/>
  <c r="CI103" i="30"/>
  <c r="CI106" i="30"/>
  <c r="CL100" i="30"/>
  <c r="CJ102" i="30"/>
  <c r="CJ103" i="30"/>
  <c r="CJ106" i="30"/>
  <c r="CN85" i="29"/>
  <c r="CN91" i="29"/>
  <c r="CM99" i="30"/>
  <c r="CN24" i="26"/>
  <c r="CC109" i="31"/>
  <c r="CN19" i="27"/>
  <c r="CK101" i="30"/>
  <c r="BJ21" i="29"/>
  <c r="BJ174" i="30"/>
  <c r="BJ22" i="26"/>
  <c r="AY107" i="31"/>
  <c r="BI116" i="30"/>
  <c r="BV100" i="30"/>
  <c r="BX85" i="29"/>
  <c r="BX91" i="29"/>
  <c r="BX24" i="26"/>
  <c r="BM109" i="31"/>
  <c r="BW99" i="30"/>
  <c r="BX19" i="27"/>
  <c r="BU101" i="30"/>
  <c r="BT102" i="30"/>
  <c r="AC23" i="29"/>
  <c r="AC25" i="29"/>
  <c r="AC175" i="30"/>
  <c r="R101" i="30"/>
  <c r="T99" i="30"/>
  <c r="U85" i="29"/>
  <c r="U91" i="29"/>
  <c r="U24" i="26"/>
  <c r="J109" i="31"/>
  <c r="S100" i="30"/>
  <c r="U19" i="27"/>
  <c r="Q102" i="30"/>
  <c r="Q103" i="30"/>
  <c r="Q106" i="30"/>
  <c r="Q110" i="30"/>
  <c r="X23" i="29"/>
  <c r="X25" i="29"/>
  <c r="X175" i="30"/>
  <c r="CI24" i="26"/>
  <c r="BX109" i="31"/>
  <c r="CI19" i="27"/>
  <c r="CH99" i="30"/>
  <c r="CE102" i="30"/>
  <c r="CE103" i="30"/>
  <c r="CE106" i="30"/>
  <c r="CG100" i="30"/>
  <c r="CG103" i="30"/>
  <c r="CG106" i="30"/>
  <c r="CI85" i="29"/>
  <c r="CI91" i="29"/>
  <c r="CF101" i="30"/>
  <c r="CI21" i="29"/>
  <c r="CI174" i="30"/>
  <c r="CH116" i="30"/>
  <c r="CI22" i="26"/>
  <c r="BX107" i="31"/>
  <c r="AZ24" i="26"/>
  <c r="AO109" i="31"/>
  <c r="AX100" i="30"/>
  <c r="AX103" i="30"/>
  <c r="AX106" i="30"/>
  <c r="AZ85" i="29"/>
  <c r="AZ91" i="29"/>
  <c r="AW101" i="30"/>
  <c r="AZ19" i="27"/>
  <c r="AY99" i="30"/>
  <c r="AV102" i="30"/>
  <c r="AV103" i="30"/>
  <c r="AV106" i="30"/>
  <c r="BN24" i="26"/>
  <c r="BC109" i="31"/>
  <c r="BM99" i="30"/>
  <c r="BL100" i="30"/>
  <c r="BN19" i="27"/>
  <c r="BJ102" i="30"/>
  <c r="BN85" i="29"/>
  <c r="BN91" i="29"/>
  <c r="BK101" i="30"/>
  <c r="AF21" i="29"/>
  <c r="AF174" i="30"/>
  <c r="AE116" i="30"/>
  <c r="AF22" i="26"/>
  <c r="U107" i="31"/>
  <c r="BT21" i="29"/>
  <c r="BT174" i="30"/>
  <c r="BT22" i="26"/>
  <c r="BI107" i="31"/>
  <c r="BS116" i="30"/>
  <c r="AV21" i="29"/>
  <c r="AV174" i="30"/>
  <c r="AU116" i="30"/>
  <c r="AV22" i="26"/>
  <c r="AK107" i="31"/>
  <c r="V17" i="29"/>
  <c r="V78" i="27"/>
  <c r="V73" i="27"/>
  <c r="V40" i="27"/>
  <c r="V17" i="27"/>
  <c r="V49" i="27"/>
  <c r="CN21" i="29"/>
  <c r="CN174" i="30"/>
  <c r="CN22" i="26"/>
  <c r="CC107" i="31"/>
  <c r="CM116" i="30"/>
  <c r="BE21" i="29"/>
  <c r="BE174" i="30"/>
  <c r="BD116" i="30"/>
  <c r="BE22" i="26"/>
  <c r="AT107" i="31"/>
  <c r="AQ19" i="27"/>
  <c r="AP99" i="30"/>
  <c r="AQ85" i="29"/>
  <c r="AQ91" i="29"/>
  <c r="AM102" i="30"/>
  <c r="AQ24" i="26"/>
  <c r="AF109" i="31"/>
  <c r="AO100" i="30"/>
  <c r="AN101" i="30"/>
  <c r="AA21" i="29"/>
  <c r="AA174" i="30"/>
  <c r="AA22" i="26"/>
  <c r="P107" i="31"/>
  <c r="Z116" i="30"/>
  <c r="AP18" i="29"/>
  <c r="AP20" i="26"/>
  <c r="BH99" i="30"/>
  <c r="BI85" i="29"/>
  <c r="BI91" i="29"/>
  <c r="BE102" i="30"/>
  <c r="BI24" i="26"/>
  <c r="AX109" i="31"/>
  <c r="BI19" i="27"/>
  <c r="BG100" i="30"/>
  <c r="BF101" i="30"/>
  <c r="CE21" i="29"/>
  <c r="CE174" i="30"/>
  <c r="CE22" i="26"/>
  <c r="BT107" i="31"/>
  <c r="CD116" i="30"/>
  <c r="BO18" i="29"/>
  <c r="BO20" i="26"/>
  <c r="AE85" i="29"/>
  <c r="AE91" i="29"/>
  <c r="AA102" i="30"/>
  <c r="AE24" i="26"/>
  <c r="T109" i="31"/>
  <c r="AC100" i="30"/>
  <c r="AB101" i="30"/>
  <c r="AE19" i="27"/>
  <c r="AD99" i="30"/>
  <c r="BZ18" i="29"/>
  <c r="BZ20" i="26"/>
  <c r="BF18" i="29"/>
  <c r="BF20" i="26"/>
  <c r="AQ29" i="27"/>
  <c r="AQ31" i="27"/>
  <c r="AQ34" i="27"/>
  <c r="AP31" i="27"/>
  <c r="AP34" i="27"/>
  <c r="AU31" i="27"/>
  <c r="AU34" i="27"/>
  <c r="AV29" i="27"/>
  <c r="AV31" i="27"/>
  <c r="AV34" i="27"/>
  <c r="AL18" i="29"/>
  <c r="AL20" i="26"/>
  <c r="CB100" i="30"/>
  <c r="CB103" i="30"/>
  <c r="CB106" i="30"/>
  <c r="CD19" i="27"/>
  <c r="BZ102" i="30"/>
  <c r="BZ103" i="30"/>
  <c r="BZ106" i="30"/>
  <c r="CD85" i="29"/>
  <c r="CD91" i="29"/>
  <c r="CA101" i="30"/>
  <c r="CA103" i="30"/>
  <c r="CA106" i="30"/>
  <c r="CD24" i="26"/>
  <c r="BS109" i="31"/>
  <c r="CC99" i="30"/>
  <c r="BO59" i="27"/>
  <c r="BP57" i="27"/>
  <c r="BP59" i="27"/>
  <c r="R91" i="29"/>
  <c r="AK31" i="27"/>
  <c r="AK34" i="27"/>
  <c r="AL29" i="27"/>
  <c r="AL31" i="27"/>
  <c r="AL34" i="27"/>
  <c r="BT59" i="27"/>
  <c r="BU57" i="27"/>
  <c r="BU59" i="27"/>
  <c r="AU21" i="29"/>
  <c r="AU174" i="30"/>
  <c r="AT116" i="30"/>
  <c r="AU22" i="26"/>
  <c r="AJ107" i="31"/>
  <c r="BA21" i="29"/>
  <c r="BA174" i="30"/>
  <c r="AZ116" i="30"/>
  <c r="BA22" i="26"/>
  <c r="AP107" i="31"/>
  <c r="CO38" i="27"/>
  <c r="CP36" i="27"/>
  <c r="AI22" i="29"/>
  <c r="AH117" i="30"/>
  <c r="AI67" i="27"/>
  <c r="AI74" i="27"/>
  <c r="AI51" i="27"/>
  <c r="AI18" i="27"/>
  <c r="BF21" i="29"/>
  <c r="BF174" i="30"/>
  <c r="BE116" i="30"/>
  <c r="BF22" i="26"/>
  <c r="AU107" i="31"/>
  <c r="AK59" i="27"/>
  <c r="AL57" i="27"/>
  <c r="AL59" i="27"/>
  <c r="AF31" i="27"/>
  <c r="AF34" i="27"/>
  <c r="AG29" i="27"/>
  <c r="AG31" i="27"/>
  <c r="AG34" i="27"/>
  <c r="Y22" i="29"/>
  <c r="X117" i="30"/>
  <c r="Y67" i="27"/>
  <c r="Y74" i="27"/>
  <c r="Y51" i="27"/>
  <c r="Y18" i="27"/>
  <c r="AU18" i="29"/>
  <c r="AU20" i="26"/>
  <c r="AX31" i="27"/>
  <c r="AX34" i="27"/>
  <c r="AY29" i="27"/>
  <c r="BA18" i="29"/>
  <c r="BA20" i="26"/>
  <c r="R29" i="27"/>
  <c r="R31" i="27"/>
  <c r="R34" i="27"/>
  <c r="Q31" i="27"/>
  <c r="Q34" i="27"/>
  <c r="AL21" i="29"/>
  <c r="AL174" i="30"/>
  <c r="AK116" i="30"/>
  <c r="AL22" i="26"/>
  <c r="AA107" i="31"/>
  <c r="CD21" i="29"/>
  <c r="CD174" i="30"/>
  <c r="CC116" i="30"/>
  <c r="CD22" i="26"/>
  <c r="BS107" i="31"/>
  <c r="AG18" i="29"/>
  <c r="AG20" i="26"/>
  <c r="BP18" i="29"/>
  <c r="BP20" i="26"/>
  <c r="Z85" i="29"/>
  <c r="Z91" i="29"/>
  <c r="W101" i="30"/>
  <c r="Y99" i="30"/>
  <c r="Z24" i="26"/>
  <c r="O109" i="31"/>
  <c r="X100" i="30"/>
  <c r="Z19" i="27"/>
  <c r="V102" i="30"/>
  <c r="AS22" i="29"/>
  <c r="AR117" i="30"/>
  <c r="AS67" i="27"/>
  <c r="AS74" i="27"/>
  <c r="AS51" i="27"/>
  <c r="AS18" i="27"/>
  <c r="AB29" i="27"/>
  <c r="AB31" i="27"/>
  <c r="AB34" i="27"/>
  <c r="AA31" i="27"/>
  <c r="AA34" i="27"/>
  <c r="V19" i="29"/>
  <c r="V172" i="30"/>
  <c r="CC103" i="30"/>
  <c r="CC106" i="30"/>
  <c r="AP103" i="30"/>
  <c r="AP106" i="30"/>
  <c r="CF103" i="30"/>
  <c r="CF106" i="30"/>
  <c r="CH103" i="30"/>
  <c r="CH106" i="30"/>
  <c r="AN103" i="30"/>
  <c r="AN106" i="30"/>
  <c r="AY103" i="30"/>
  <c r="AY106" i="30"/>
  <c r="AW103" i="30"/>
  <c r="AW106" i="30"/>
  <c r="Q17" i="29"/>
  <c r="Q19" i="29"/>
  <c r="Q78" i="27"/>
  <c r="Q79" i="27"/>
  <c r="Q81" i="27"/>
  <c r="Q40" i="27"/>
  <c r="Q17" i="27"/>
  <c r="Q73" i="27"/>
  <c r="Q49" i="27"/>
  <c r="AL19" i="27"/>
  <c r="AJ100" i="30"/>
  <c r="AL85" i="29"/>
  <c r="AL91" i="29"/>
  <c r="AL24" i="26"/>
  <c r="AA109" i="31"/>
  <c r="AI101" i="30"/>
  <c r="AK99" i="30"/>
  <c r="AK103" i="30"/>
  <c r="AK106" i="30"/>
  <c r="AH102" i="30"/>
  <c r="BQ102" i="30"/>
  <c r="BU19" i="27"/>
  <c r="BS100" i="30"/>
  <c r="BU85" i="29"/>
  <c r="BU91" i="29"/>
  <c r="BU24" i="26"/>
  <c r="BJ109" i="31"/>
  <c r="BR101" i="30"/>
  <c r="BT99" i="30"/>
  <c r="BT103" i="30"/>
  <c r="BT106" i="30"/>
  <c r="BO99" i="30"/>
  <c r="BO103" i="30"/>
  <c r="BO106" i="30"/>
  <c r="BP19" i="27"/>
  <c r="BM101" i="30"/>
  <c r="BP24" i="26"/>
  <c r="BE109" i="31"/>
  <c r="BL102" i="30"/>
  <c r="BP85" i="29"/>
  <c r="BP91" i="29"/>
  <c r="BN100" i="30"/>
  <c r="BY24" i="26"/>
  <c r="BN109" i="31"/>
  <c r="BY19" i="27"/>
  <c r="BW100" i="30"/>
  <c r="BY85" i="29"/>
  <c r="BY91" i="29"/>
  <c r="BV101" i="30"/>
  <c r="BX99" i="30"/>
  <c r="BU102" i="30"/>
  <c r="BU103" i="30"/>
  <c r="BU106" i="30"/>
  <c r="U172" i="30"/>
  <c r="BJ19" i="27"/>
  <c r="BH100" i="30"/>
  <c r="BG101" i="30"/>
  <c r="BI99" i="30"/>
  <c r="BJ85" i="29"/>
  <c r="BJ91" i="29"/>
  <c r="BJ24" i="26"/>
  <c r="AY109" i="31"/>
  <c r="BF102" i="30"/>
  <c r="BF103" i="30"/>
  <c r="BF106" i="30"/>
  <c r="BB22" i="29"/>
  <c r="BA117" i="30"/>
  <c r="BB67" i="27"/>
  <c r="BB74" i="27"/>
  <c r="BB51" i="27"/>
  <c r="BB18" i="27"/>
  <c r="W22" i="29"/>
  <c r="W67" i="27"/>
  <c r="W74" i="27"/>
  <c r="V117" i="30"/>
  <c r="K107" i="31"/>
  <c r="CK102" i="30"/>
  <c r="CK103" i="30"/>
  <c r="CK106" i="30"/>
  <c r="CL101" i="30"/>
  <c r="CO85" i="29"/>
  <c r="CO91" i="29"/>
  <c r="CO24" i="26"/>
  <c r="CD109" i="31"/>
  <c r="CN99" i="30"/>
  <c r="CO19" i="27"/>
  <c r="CM100" i="30"/>
  <c r="P40" i="27"/>
  <c r="P78" i="27"/>
  <c r="P17" i="29"/>
  <c r="P73" i="27"/>
  <c r="AE22" i="29"/>
  <c r="AD117" i="30"/>
  <c r="AE67" i="27"/>
  <c r="AE74" i="27"/>
  <c r="AE51" i="27"/>
  <c r="AE18" i="27"/>
  <c r="W18" i="29"/>
  <c r="W19" i="29"/>
  <c r="W20" i="26"/>
  <c r="AY31" i="27"/>
  <c r="AY34" i="27"/>
  <c r="AZ29" i="27"/>
  <c r="Y23" i="29"/>
  <c r="Y25" i="29"/>
  <c r="Y175" i="30"/>
  <c r="AL17" i="29"/>
  <c r="AL19" i="29"/>
  <c r="AL172" i="30"/>
  <c r="AL49" i="27"/>
  <c r="AL78" i="27"/>
  <c r="AL73" i="27"/>
  <c r="AL40" i="27"/>
  <c r="AL17" i="27"/>
  <c r="AQ17" i="29"/>
  <c r="AQ19" i="29"/>
  <c r="AQ172" i="30"/>
  <c r="AQ40" i="27"/>
  <c r="AQ17" i="27"/>
  <c r="AQ78" i="27"/>
  <c r="AQ73" i="27"/>
  <c r="AQ49" i="27"/>
  <c r="AX17" i="29"/>
  <c r="AX19" i="29"/>
  <c r="AX172" i="30"/>
  <c r="AX40" i="27"/>
  <c r="AX17" i="27"/>
  <c r="AX49" i="27"/>
  <c r="AX78" i="27"/>
  <c r="AX73" i="27"/>
  <c r="AK85" i="29"/>
  <c r="AK91" i="29"/>
  <c r="AG102" i="30"/>
  <c r="AG103" i="30"/>
  <c r="AG106" i="30"/>
  <c r="AK24" i="26"/>
  <c r="Z109" i="31"/>
  <c r="AK19" i="27"/>
  <c r="AI100" i="30"/>
  <c r="AH101" i="30"/>
  <c r="AJ99" i="30"/>
  <c r="AI23" i="29"/>
  <c r="AI25" i="29"/>
  <c r="AI175" i="30"/>
  <c r="BR100" i="30"/>
  <c r="BT85" i="29"/>
  <c r="BT91" i="29"/>
  <c r="BQ101" i="30"/>
  <c r="BT24" i="26"/>
  <c r="BI109" i="31"/>
  <c r="BT19" i="27"/>
  <c r="BS99" i="30"/>
  <c r="BP102" i="30"/>
  <c r="BP103" i="30"/>
  <c r="BP106" i="30"/>
  <c r="AK17" i="29"/>
  <c r="AK19" i="29"/>
  <c r="AK172" i="30"/>
  <c r="AK40" i="27"/>
  <c r="AK17" i="27"/>
  <c r="AK78" i="27"/>
  <c r="AK73" i="27"/>
  <c r="AK49" i="27"/>
  <c r="BL101" i="30"/>
  <c r="BO24" i="26"/>
  <c r="BD109" i="31"/>
  <c r="BO19" i="27"/>
  <c r="BN99" i="30"/>
  <c r="BK102" i="30"/>
  <c r="BK103" i="30"/>
  <c r="BK106" i="30"/>
  <c r="BO85" i="29"/>
  <c r="BO91" i="29"/>
  <c r="BM100" i="30"/>
  <c r="AV17" i="29"/>
  <c r="AV19" i="29"/>
  <c r="AV172" i="30"/>
  <c r="AV40" i="27"/>
  <c r="AV17" i="27"/>
  <c r="AV73" i="27"/>
  <c r="AV49" i="27"/>
  <c r="AV78" i="27"/>
  <c r="U99" i="30"/>
  <c r="T100" i="30"/>
  <c r="V19" i="27"/>
  <c r="R102" i="30"/>
  <c r="V85" i="29"/>
  <c r="V24" i="26"/>
  <c r="K109" i="31"/>
  <c r="S101" i="30"/>
  <c r="BG102" i="30"/>
  <c r="BI100" i="30"/>
  <c r="BK85" i="29"/>
  <c r="BK91" i="29"/>
  <c r="BH101" i="30"/>
  <c r="BH103" i="30"/>
  <c r="BH106" i="30"/>
  <c r="BK24" i="26"/>
  <c r="AZ109" i="31"/>
  <c r="BK19" i="27"/>
  <c r="BJ99" i="30"/>
  <c r="BJ103" i="30"/>
  <c r="BJ106" i="30"/>
  <c r="AM103" i="30"/>
  <c r="AM106" i="30"/>
  <c r="CO21" i="29"/>
  <c r="CO174" i="30"/>
  <c r="CO22" i="26"/>
  <c r="CD107" i="31"/>
  <c r="CN116" i="30"/>
  <c r="V174" i="30"/>
  <c r="AD23" i="29"/>
  <c r="AD25" i="29"/>
  <c r="AD175" i="30"/>
  <c r="AN23" i="29"/>
  <c r="AN25" i="29"/>
  <c r="AN175" i="30"/>
  <c r="AZ103" i="30"/>
  <c r="AZ106" i="30"/>
  <c r="AS101" i="30"/>
  <c r="AV19" i="27"/>
  <c r="AU99" i="30"/>
  <c r="AU103" i="30"/>
  <c r="AU106" i="30"/>
  <c r="AR102" i="30"/>
  <c r="AV85" i="29"/>
  <c r="AV91" i="29"/>
  <c r="AV24" i="26"/>
  <c r="AK109" i="31"/>
  <c r="AT100" i="30"/>
  <c r="BF85" i="29"/>
  <c r="BF91" i="29"/>
  <c r="BF24" i="26"/>
  <c r="AU109" i="31"/>
  <c r="BC101" i="30"/>
  <c r="BE99" i="30"/>
  <c r="BE103" i="30"/>
  <c r="BE106" i="30"/>
  <c r="BD100" i="30"/>
  <c r="BF19" i="27"/>
  <c r="BB102" i="30"/>
  <c r="W51" i="27"/>
  <c r="W18" i="27"/>
  <c r="AB17" i="29"/>
  <c r="AB19" i="29"/>
  <c r="AB172" i="30"/>
  <c r="AB78" i="27"/>
  <c r="AB49" i="27"/>
  <c r="AB40" i="27"/>
  <c r="AB17" i="27"/>
  <c r="AB73" i="27"/>
  <c r="R17" i="29"/>
  <c r="R19" i="29"/>
  <c r="R172" i="30"/>
  <c r="R49" i="27"/>
  <c r="R78" i="27"/>
  <c r="R73" i="27"/>
  <c r="R40" i="27"/>
  <c r="R17" i="27"/>
  <c r="AG17" i="29"/>
  <c r="AG19" i="29"/>
  <c r="AG172" i="30"/>
  <c r="AG73" i="27"/>
  <c r="AG49" i="27"/>
  <c r="AG40" i="27"/>
  <c r="AG17" i="27"/>
  <c r="AG78" i="27"/>
  <c r="AS23" i="29"/>
  <c r="AS25" i="29"/>
  <c r="AS175" i="30"/>
  <c r="AF17" i="29"/>
  <c r="AF19" i="29"/>
  <c r="AF172" i="30"/>
  <c r="AF49" i="27"/>
  <c r="AF40" i="27"/>
  <c r="AF17" i="27"/>
  <c r="AF73" i="27"/>
  <c r="AF78" i="27"/>
  <c r="CQ36" i="27"/>
  <c r="CP38" i="27"/>
  <c r="AU17" i="29"/>
  <c r="AU19" i="29"/>
  <c r="AU172" i="30"/>
  <c r="AU40" i="27"/>
  <c r="AU17" i="27"/>
  <c r="AU78" i="27"/>
  <c r="AU73" i="27"/>
  <c r="AU49" i="27"/>
  <c r="V22" i="29"/>
  <c r="V67" i="27"/>
  <c r="V74" i="27"/>
  <c r="U117" i="30"/>
  <c r="U100" i="30"/>
  <c r="W85" i="29"/>
  <c r="W91" i="29"/>
  <c r="T101" i="30"/>
  <c r="W19" i="27"/>
  <c r="V99" i="30"/>
  <c r="V103" i="30"/>
  <c r="V106" i="30"/>
  <c r="W24" i="26"/>
  <c r="L109" i="31"/>
  <c r="S102" i="30"/>
  <c r="AG19" i="27"/>
  <c r="AE100" i="30"/>
  <c r="AD101" i="30"/>
  <c r="AG85" i="29"/>
  <c r="AG91" i="29"/>
  <c r="AG24" i="26"/>
  <c r="V109" i="31"/>
  <c r="AF99" i="30"/>
  <c r="AF103" i="30"/>
  <c r="AF106" i="30"/>
  <c r="AC102" i="30"/>
  <c r="CP47" i="27"/>
  <c r="CQ45" i="27"/>
  <c r="V51" i="27"/>
  <c r="V18" i="27"/>
  <c r="AB85" i="29"/>
  <c r="AB91" i="29"/>
  <c r="AB24" i="26"/>
  <c r="Q109" i="31"/>
  <c r="Z100" i="30"/>
  <c r="AA99" i="30"/>
  <c r="AA103" i="30"/>
  <c r="AA106" i="30"/>
  <c r="AB19" i="27"/>
  <c r="Y101" i="30"/>
  <c r="X102" i="30"/>
  <c r="AU85" i="29"/>
  <c r="AU91" i="29"/>
  <c r="AQ102" i="30"/>
  <c r="AQ103" i="30"/>
  <c r="AQ106" i="30"/>
  <c r="AS100" i="30"/>
  <c r="AR101" i="30"/>
  <c r="AU24" i="26"/>
  <c r="AJ109" i="31"/>
  <c r="AU19" i="27"/>
  <c r="AT99" i="30"/>
  <c r="BE24" i="26"/>
  <c r="AT109" i="31"/>
  <c r="BE19" i="27"/>
  <c r="BC100" i="30"/>
  <c r="BB101" i="30"/>
  <c r="BD99" i="30"/>
  <c r="BE85" i="29"/>
  <c r="BE91" i="29"/>
  <c r="BA102" i="30"/>
  <c r="BA103" i="30"/>
  <c r="BA106" i="30"/>
  <c r="AJ22" i="29"/>
  <c r="AI117" i="30"/>
  <c r="AJ67" i="27"/>
  <c r="AJ74" i="27"/>
  <c r="AJ51" i="27"/>
  <c r="AJ18" i="27"/>
  <c r="AT22" i="29"/>
  <c r="AT67" i="27"/>
  <c r="AT74" i="27"/>
  <c r="AS117" i="30"/>
  <c r="AT51" i="27"/>
  <c r="AT18" i="27"/>
  <c r="BG17" i="29"/>
  <c r="BG19" i="29"/>
  <c r="BG172" i="30"/>
  <c r="BG78" i="27"/>
  <c r="BG73" i="27"/>
  <c r="BG40" i="27"/>
  <c r="BG17" i="27"/>
  <c r="BG49" i="27"/>
  <c r="BL29" i="27"/>
  <c r="BL31" i="27"/>
  <c r="BL34" i="27"/>
  <c r="BI30" i="27"/>
  <c r="BJ30" i="27"/>
  <c r="BK30" i="27"/>
  <c r="BH30" i="27"/>
  <c r="BH29" i="27"/>
  <c r="BL30" i="27"/>
  <c r="AA17" i="29"/>
  <c r="AA19" i="29"/>
  <c r="AA172" i="30"/>
  <c r="AA73" i="27"/>
  <c r="AA49" i="27"/>
  <c r="AA40" i="27"/>
  <c r="AA17" i="27"/>
  <c r="AA78" i="27"/>
  <c r="CO18" i="29"/>
  <c r="CO20" i="26"/>
  <c r="AP17" i="29"/>
  <c r="AP19" i="29"/>
  <c r="AP172" i="30"/>
  <c r="AP40" i="27"/>
  <c r="AP17" i="27"/>
  <c r="AP78" i="27"/>
  <c r="AP73" i="27"/>
  <c r="AP49" i="27"/>
  <c r="Q111" i="30"/>
  <c r="BW101" i="30"/>
  <c r="BZ85" i="29"/>
  <c r="BZ91" i="29"/>
  <c r="BZ24" i="26"/>
  <c r="BO109" i="31"/>
  <c r="BY99" i="30"/>
  <c r="BY103" i="30"/>
  <c r="BY106" i="30"/>
  <c r="BV102" i="30"/>
  <c r="BZ19" i="27"/>
  <c r="BX100" i="30"/>
  <c r="AE99" i="30"/>
  <c r="AF19" i="27"/>
  <c r="AC101" i="30"/>
  <c r="AF85" i="29"/>
  <c r="AF91" i="29"/>
  <c r="AF24" i="26"/>
  <c r="U109" i="31"/>
  <c r="AB102" i="30"/>
  <c r="AB103" i="30"/>
  <c r="AB106" i="30"/>
  <c r="AD100" i="30"/>
  <c r="U23" i="29"/>
  <c r="U25" i="29"/>
  <c r="U175" i="30"/>
  <c r="AO103" i="30"/>
  <c r="AO106" i="30"/>
  <c r="CQ57" i="27"/>
  <c r="CP59" i="27"/>
  <c r="Z22" i="29"/>
  <c r="Z67" i="27"/>
  <c r="Z74" i="27"/>
  <c r="Y117" i="30"/>
  <c r="Z51" i="27"/>
  <c r="Z18" i="27"/>
  <c r="AA85" i="29"/>
  <c r="AA91" i="29"/>
  <c r="Y100" i="30"/>
  <c r="X101" i="30"/>
  <c r="AA24" i="26"/>
  <c r="P109" i="31"/>
  <c r="AA19" i="27"/>
  <c r="Z99" i="30"/>
  <c r="W102" i="30"/>
  <c r="W103" i="30"/>
  <c r="W106" i="30"/>
  <c r="AO22" i="29"/>
  <c r="AN117" i="30"/>
  <c r="AO67" i="27"/>
  <c r="AO74" i="27"/>
  <c r="AO51" i="27"/>
  <c r="AO18" i="27"/>
  <c r="BC31" i="27"/>
  <c r="BC34" i="27"/>
  <c r="BD29" i="27"/>
  <c r="AI103" i="30"/>
  <c r="AI106" i="30"/>
  <c r="BN103" i="30"/>
  <c r="BN106" i="30"/>
  <c r="BQ103" i="30"/>
  <c r="BQ106" i="30"/>
  <c r="BS103" i="30"/>
  <c r="BS106" i="30"/>
  <c r="AJ103" i="30"/>
  <c r="AJ106" i="30"/>
  <c r="BL103" i="30"/>
  <c r="BL106" i="30"/>
  <c r="AH103" i="30"/>
  <c r="AH106" i="30"/>
  <c r="X103" i="30"/>
  <c r="X106" i="30"/>
  <c r="AE103" i="30"/>
  <c r="AE106" i="30"/>
  <c r="Y103" i="30"/>
  <c r="Y106" i="30"/>
  <c r="BD103" i="30"/>
  <c r="BD106" i="30"/>
  <c r="Z103" i="30"/>
  <c r="Z106" i="30"/>
  <c r="AS103" i="30"/>
  <c r="AS106" i="30"/>
  <c r="BG103" i="30"/>
  <c r="BG106" i="30"/>
  <c r="BB103" i="30"/>
  <c r="BB106" i="30"/>
  <c r="AT103" i="30"/>
  <c r="AT106" i="30"/>
  <c r="BC103" i="30"/>
  <c r="BC106" i="30"/>
  <c r="U103" i="30"/>
  <c r="U106" i="30"/>
  <c r="AD103" i="30"/>
  <c r="AD106" i="30"/>
  <c r="AC103" i="30"/>
  <c r="AC106" i="30"/>
  <c r="AR103" i="30"/>
  <c r="AR106" i="30"/>
  <c r="T103" i="30"/>
  <c r="T106" i="30"/>
  <c r="BV103" i="30"/>
  <c r="BV106" i="30"/>
  <c r="BM103" i="30"/>
  <c r="BM106" i="30"/>
  <c r="BR103" i="30"/>
  <c r="BR106" i="30"/>
  <c r="CQ59" i="27"/>
  <c r="M57" i="27"/>
  <c r="AP22" i="29"/>
  <c r="AO117" i="30"/>
  <c r="AP67" i="27"/>
  <c r="AP74" i="27"/>
  <c r="AP51" i="27"/>
  <c r="AP18" i="27"/>
  <c r="CQ47" i="27"/>
  <c r="M45" i="27"/>
  <c r="AG22" i="29"/>
  <c r="AF117" i="30"/>
  <c r="AG67" i="27"/>
  <c r="AG74" i="27"/>
  <c r="AG51" i="27"/>
  <c r="AG18" i="27"/>
  <c r="AA22" i="29"/>
  <c r="Z117" i="30"/>
  <c r="AA67" i="27"/>
  <c r="AA74" i="27"/>
  <c r="AA51" i="27"/>
  <c r="AA18" i="27"/>
  <c r="AJ23" i="29"/>
  <c r="AJ25" i="29"/>
  <c r="AJ175" i="30"/>
  <c r="CP21" i="29"/>
  <c r="CO116" i="30"/>
  <c r="CP22" i="26"/>
  <c r="CE107" i="31"/>
  <c r="CQ38" i="27"/>
  <c r="M38" i="27"/>
  <c r="M36" i="27"/>
  <c r="AF22" i="29"/>
  <c r="AF67" i="27"/>
  <c r="AF74" i="27"/>
  <c r="AE117" i="30"/>
  <c r="AF51" i="27"/>
  <c r="AF18" i="27"/>
  <c r="AB22" i="29"/>
  <c r="AA117" i="30"/>
  <c r="AB67" i="27"/>
  <c r="AB74" i="27"/>
  <c r="AB51" i="27"/>
  <c r="AB18" i="27"/>
  <c r="R103" i="30"/>
  <c r="AV22" i="29"/>
  <c r="AU117" i="30"/>
  <c r="AV67" i="27"/>
  <c r="AV74" i="27"/>
  <c r="AV51" i="27"/>
  <c r="AV18" i="27"/>
  <c r="BA29" i="27"/>
  <c r="AZ31" i="27"/>
  <c r="P75" i="27"/>
  <c r="W23" i="29"/>
  <c r="W25" i="29"/>
  <c r="W175" i="30"/>
  <c r="BB23" i="29"/>
  <c r="BB25" i="29"/>
  <c r="BB175" i="30"/>
  <c r="BI103" i="30"/>
  <c r="BI106" i="30"/>
  <c r="BW103" i="30"/>
  <c r="BW106" i="30"/>
  <c r="P117" i="30"/>
  <c r="Q67" i="27"/>
  <c r="Q22" i="29"/>
  <c r="Q51" i="27"/>
  <c r="Q172" i="30"/>
  <c r="CP18" i="29"/>
  <c r="CP20" i="26"/>
  <c r="Z23" i="29"/>
  <c r="Z25" i="29"/>
  <c r="Z175" i="30"/>
  <c r="R22" i="29"/>
  <c r="R67" i="27"/>
  <c r="R74" i="27"/>
  <c r="Q117" i="30"/>
  <c r="R51" i="27"/>
  <c r="R18" i="27"/>
  <c r="S103" i="30"/>
  <c r="S106" i="30"/>
  <c r="AY17" i="29"/>
  <c r="AY19" i="29"/>
  <c r="AY172" i="30"/>
  <c r="AY40" i="27"/>
  <c r="AY17" i="27"/>
  <c r="AY78" i="27"/>
  <c r="AY73" i="27"/>
  <c r="AY49" i="27"/>
  <c r="P19" i="29"/>
  <c r="BX103" i="30"/>
  <c r="BX106" i="30"/>
  <c r="BM30" i="27"/>
  <c r="BM29" i="27"/>
  <c r="BQ30" i="27"/>
  <c r="BP30" i="27"/>
  <c r="BN30" i="27"/>
  <c r="BQ29" i="27"/>
  <c r="BQ31" i="27"/>
  <c r="BQ34" i="27"/>
  <c r="BO30" i="27"/>
  <c r="BD31" i="27"/>
  <c r="BD34" i="27"/>
  <c r="BE29" i="27"/>
  <c r="W172" i="30"/>
  <c r="R109" i="30"/>
  <c r="R162" i="30"/>
  <c r="Q36" i="30"/>
  <c r="BC17" i="29"/>
  <c r="BC19" i="29"/>
  <c r="BC172" i="30"/>
  <c r="BC78" i="27"/>
  <c r="BC73" i="27"/>
  <c r="BC49" i="27"/>
  <c r="BC40" i="27"/>
  <c r="BC17" i="27"/>
  <c r="AO23" i="29"/>
  <c r="AO25" i="29"/>
  <c r="AO175" i="30"/>
  <c r="CL102" i="30"/>
  <c r="CL103" i="30"/>
  <c r="CL106" i="30"/>
  <c r="CM101" i="30"/>
  <c r="CO99" i="30"/>
  <c r="CP85" i="29"/>
  <c r="CP91" i="29"/>
  <c r="CP24" i="26"/>
  <c r="CE109" i="31"/>
  <c r="CP19" i="27"/>
  <c r="CN100" i="30"/>
  <c r="BH31" i="27"/>
  <c r="BH34" i="27"/>
  <c r="BI29" i="27"/>
  <c r="BL17" i="29"/>
  <c r="BL19" i="29"/>
  <c r="BL172" i="30"/>
  <c r="BL49" i="27"/>
  <c r="BL73" i="27"/>
  <c r="BL40" i="27"/>
  <c r="BL17" i="27"/>
  <c r="BL78" i="27"/>
  <c r="BG22" i="29"/>
  <c r="BF117" i="30"/>
  <c r="BG67" i="27"/>
  <c r="BG74" i="27"/>
  <c r="BG51" i="27"/>
  <c r="BG18" i="27"/>
  <c r="AT23" i="29"/>
  <c r="AT25" i="29"/>
  <c r="AT175" i="30"/>
  <c r="V23" i="29"/>
  <c r="V25" i="29"/>
  <c r="V175" i="30"/>
  <c r="AU22" i="29"/>
  <c r="AT117" i="30"/>
  <c r="AU67" i="27"/>
  <c r="AU74" i="27"/>
  <c r="AU51" i="27"/>
  <c r="AU18" i="27"/>
  <c r="AX22" i="29"/>
  <c r="AW117" i="30"/>
  <c r="AX67" i="27"/>
  <c r="AX74" i="27"/>
  <c r="AX51" i="27"/>
  <c r="AX18" i="27"/>
  <c r="AE23" i="29"/>
  <c r="AE25" i="29"/>
  <c r="AE175" i="30"/>
  <c r="P79" i="27"/>
  <c r="V91" i="29"/>
  <c r="AK22" i="29"/>
  <c r="AK67" i="27"/>
  <c r="AK74" i="27"/>
  <c r="AJ117" i="30"/>
  <c r="AK51" i="27"/>
  <c r="AK18" i="27"/>
  <c r="AQ22" i="29"/>
  <c r="AP117" i="30"/>
  <c r="AQ67" i="27"/>
  <c r="AQ74" i="27"/>
  <c r="AQ51" i="27"/>
  <c r="AQ18" i="27"/>
  <c r="AL22" i="29"/>
  <c r="AK117" i="30"/>
  <c r="AL67" i="27"/>
  <c r="AL74" i="27"/>
  <c r="AL51" i="27"/>
  <c r="AL18" i="27"/>
  <c r="P17" i="27"/>
  <c r="Q24" i="28"/>
  <c r="P25" i="29"/>
  <c r="P172" i="30"/>
  <c r="BA31" i="27"/>
  <c r="BA34" i="27"/>
  <c r="AV23" i="29"/>
  <c r="AV25" i="29"/>
  <c r="AV175" i="30"/>
  <c r="CQ21" i="29"/>
  <c r="CQ174" i="30"/>
  <c r="CP116" i="30"/>
  <c r="M116" i="30"/>
  <c r="CQ22" i="26"/>
  <c r="M47" i="27"/>
  <c r="CQ85" i="29"/>
  <c r="CQ91" i="29"/>
  <c r="CM102" i="30"/>
  <c r="CM103" i="30"/>
  <c r="CM106" i="30"/>
  <c r="CO100" i="30"/>
  <c r="M100" i="30"/>
  <c r="CQ24" i="26"/>
  <c r="CN101" i="30"/>
  <c r="M101" i="30"/>
  <c r="CQ19" i="27"/>
  <c r="M19" i="27"/>
  <c r="CP99" i="30"/>
  <c r="CP103" i="30"/>
  <c r="CP106" i="30"/>
  <c r="M59" i="27"/>
  <c r="AU23" i="29"/>
  <c r="AU25" i="29"/>
  <c r="AU175" i="30"/>
  <c r="BC22" i="29"/>
  <c r="BC67" i="27"/>
  <c r="BC74" i="27"/>
  <c r="BB117" i="30"/>
  <c r="BC51" i="27"/>
  <c r="BC18" i="27"/>
  <c r="BQ17" i="29"/>
  <c r="BQ19" i="29"/>
  <c r="BQ172" i="30"/>
  <c r="BQ73" i="27"/>
  <c r="BQ40" i="27"/>
  <c r="BQ17" i="27"/>
  <c r="BQ78" i="27"/>
  <c r="BQ49" i="27"/>
  <c r="BM31" i="27"/>
  <c r="BM34" i="27"/>
  <c r="BN29" i="27"/>
  <c r="BV29" i="27"/>
  <c r="BV31" i="27"/>
  <c r="BV34" i="27"/>
  <c r="BT30" i="27"/>
  <c r="BV30" i="27"/>
  <c r="BR30" i="27"/>
  <c r="BR29" i="27"/>
  <c r="BS30" i="27"/>
  <c r="BU30" i="27"/>
  <c r="AK23" i="29"/>
  <c r="AK25" i="29"/>
  <c r="AK175" i="30"/>
  <c r="BL22" i="29"/>
  <c r="BK117" i="30"/>
  <c r="BL67" i="27"/>
  <c r="BL74" i="27"/>
  <c r="BL51" i="27"/>
  <c r="BL18" i="27"/>
  <c r="BE31" i="27"/>
  <c r="BE34" i="27"/>
  <c r="BF29" i="27"/>
  <c r="BF31" i="27"/>
  <c r="BF34" i="27"/>
  <c r="Q175" i="30"/>
  <c r="Q23" i="29"/>
  <c r="P19" i="26"/>
  <c r="CQ18" i="29"/>
  <c r="M18" i="29"/>
  <c r="CQ20" i="26"/>
  <c r="M20" i="26"/>
  <c r="CP174" i="30"/>
  <c r="AP23" i="29"/>
  <c r="AP25" i="29"/>
  <c r="AP175" i="30"/>
  <c r="AL23" i="29"/>
  <c r="AL25" i="29"/>
  <c r="AL175" i="30"/>
  <c r="AQ23" i="29"/>
  <c r="AQ25" i="29"/>
  <c r="AQ175" i="30"/>
  <c r="AX23" i="29"/>
  <c r="AX25" i="29"/>
  <c r="AX175" i="30"/>
  <c r="BD17" i="29"/>
  <c r="BD19" i="29"/>
  <c r="BD172" i="30"/>
  <c r="BD73" i="27"/>
  <c r="BD78" i="27"/>
  <c r="BD49" i="27"/>
  <c r="BD40" i="27"/>
  <c r="BD17" i="27"/>
  <c r="AY22" i="29"/>
  <c r="AX117" i="30"/>
  <c r="AY67" i="27"/>
  <c r="AY74" i="27"/>
  <c r="AY51" i="27"/>
  <c r="AY18" i="27"/>
  <c r="Q74" i="27"/>
  <c r="Q68" i="27"/>
  <c r="Q69" i="27"/>
  <c r="AA23" i="29"/>
  <c r="AA25" i="29"/>
  <c r="AA175" i="30"/>
  <c r="AG23" i="29"/>
  <c r="AG25" i="29"/>
  <c r="AG175" i="30"/>
  <c r="BH17" i="29"/>
  <c r="BH19" i="29"/>
  <c r="BH172" i="30"/>
  <c r="BH49" i="27"/>
  <c r="BH73" i="27"/>
  <c r="BH40" i="27"/>
  <c r="BH17" i="27"/>
  <c r="BH78" i="27"/>
  <c r="BG23" i="29"/>
  <c r="BG25" i="29"/>
  <c r="BG175" i="30"/>
  <c r="BI31" i="27"/>
  <c r="BI34" i="27"/>
  <c r="BJ29" i="27"/>
  <c r="R23" i="29"/>
  <c r="R25" i="29"/>
  <c r="R175" i="30"/>
  <c r="Q18" i="27"/>
  <c r="AZ34" i="27"/>
  <c r="R106" i="30"/>
  <c r="R110" i="30"/>
  <c r="AB23" i="29"/>
  <c r="AB25" i="29"/>
  <c r="AB175" i="30"/>
  <c r="AF23" i="29"/>
  <c r="AF25" i="29"/>
  <c r="AF175" i="30"/>
  <c r="M102" i="30"/>
  <c r="M21" i="29"/>
  <c r="M99" i="30"/>
  <c r="CO103" i="30"/>
  <c r="CO106" i="30"/>
  <c r="M85" i="29"/>
  <c r="R111" i="30"/>
  <c r="CA30" i="27"/>
  <c r="BY30" i="27"/>
  <c r="BW30" i="27"/>
  <c r="BW29" i="27"/>
  <c r="BX30" i="27"/>
  <c r="BZ30" i="27"/>
  <c r="CA29" i="27"/>
  <c r="CA31" i="27"/>
  <c r="CA34" i="27"/>
  <c r="BI17" i="29"/>
  <c r="BI19" i="29"/>
  <c r="BI172" i="30"/>
  <c r="BI78" i="27"/>
  <c r="BI73" i="27"/>
  <c r="BI49" i="27"/>
  <c r="BI40" i="27"/>
  <c r="BI17" i="27"/>
  <c r="BM17" i="29"/>
  <c r="BM19" i="29"/>
  <c r="BM172" i="30"/>
  <c r="BM40" i="27"/>
  <c r="BM17" i="27"/>
  <c r="BM49" i="27"/>
  <c r="BM78" i="27"/>
  <c r="BM73" i="27"/>
  <c r="CN103" i="30"/>
  <c r="BH22" i="29"/>
  <c r="BH67" i="27"/>
  <c r="BH74" i="27"/>
  <c r="BG117" i="30"/>
  <c r="BH51" i="27"/>
  <c r="BH18" i="27"/>
  <c r="BF17" i="29"/>
  <c r="BF19" i="29"/>
  <c r="BF172" i="30"/>
  <c r="BF49" i="27"/>
  <c r="BF40" i="27"/>
  <c r="BF17" i="27"/>
  <c r="BF73" i="27"/>
  <c r="BF78" i="27"/>
  <c r="BJ31" i="27"/>
  <c r="BK29" i="27"/>
  <c r="BK31" i="27"/>
  <c r="BK34" i="27"/>
  <c r="BD22" i="29"/>
  <c r="BC117" i="30"/>
  <c r="BD67" i="27"/>
  <c r="BD74" i="27"/>
  <c r="BD51" i="27"/>
  <c r="BD18" i="27"/>
  <c r="BE17" i="29"/>
  <c r="BE19" i="29"/>
  <c r="BE172" i="30"/>
  <c r="BE49" i="27"/>
  <c r="BE40" i="27"/>
  <c r="BE17" i="27"/>
  <c r="BE78" i="27"/>
  <c r="BE73" i="27"/>
  <c r="BQ22" i="29"/>
  <c r="BQ67" i="27"/>
  <c r="BQ74" i="27"/>
  <c r="BP117" i="30"/>
  <c r="BQ51" i="27"/>
  <c r="BQ18" i="27"/>
  <c r="BC23" i="29"/>
  <c r="BC25" i="29"/>
  <c r="BC175" i="30"/>
  <c r="CF109" i="31"/>
  <c r="M24" i="26"/>
  <c r="Q50" i="29"/>
  <c r="Q72" i="27"/>
  <c r="R66" i="27"/>
  <c r="E106" i="31"/>
  <c r="BV17" i="29"/>
  <c r="BV19" i="29"/>
  <c r="BV172" i="30"/>
  <c r="BV49" i="27"/>
  <c r="BV78" i="27"/>
  <c r="BV40" i="27"/>
  <c r="BV17" i="27"/>
  <c r="BV73" i="27"/>
  <c r="BA17" i="29"/>
  <c r="BA19" i="29"/>
  <c r="BA172" i="30"/>
  <c r="BA73" i="27"/>
  <c r="BA40" i="27"/>
  <c r="BA17" i="27"/>
  <c r="BA78" i="27"/>
  <c r="BA49" i="27"/>
  <c r="AZ17" i="29"/>
  <c r="AZ73" i="27"/>
  <c r="AZ78" i="27"/>
  <c r="AZ49" i="27"/>
  <c r="AZ40" i="27"/>
  <c r="AY23" i="29"/>
  <c r="AY25" i="29"/>
  <c r="AY175" i="30"/>
  <c r="Q25" i="29"/>
  <c r="BL23" i="29"/>
  <c r="BL25" i="29"/>
  <c r="BL175" i="30"/>
  <c r="BR31" i="27"/>
  <c r="BR34" i="27"/>
  <c r="BS29" i="27"/>
  <c r="BO29" i="27"/>
  <c r="BN31" i="27"/>
  <c r="BN34" i="27"/>
  <c r="CF107" i="31"/>
  <c r="M22" i="26"/>
  <c r="F15" i="31" a="1"/>
  <c r="D15" i="31" a="1"/>
  <c r="D95" i="31"/>
  <c r="BA22" i="29"/>
  <c r="AZ117" i="30"/>
  <c r="BA67" i="27"/>
  <c r="BA74" i="27"/>
  <c r="BA51" i="27"/>
  <c r="BA18" i="27"/>
  <c r="CC30" i="27"/>
  <c r="CE30" i="27"/>
  <c r="CF29" i="27"/>
  <c r="CF31" i="27"/>
  <c r="CF34" i="27"/>
  <c r="CD30" i="27"/>
  <c r="CF30" i="27"/>
  <c r="CB30" i="27"/>
  <c r="CB29" i="27"/>
  <c r="BN17" i="29"/>
  <c r="BN19" i="29"/>
  <c r="BN172" i="30"/>
  <c r="BN49" i="27"/>
  <c r="BN73" i="27"/>
  <c r="BN40" i="27"/>
  <c r="BN17" i="27"/>
  <c r="BN78" i="27"/>
  <c r="AZ22" i="29"/>
  <c r="AZ67" i="27"/>
  <c r="AY117" i="30"/>
  <c r="AZ51" i="27"/>
  <c r="BQ23" i="29"/>
  <c r="BQ25" i="29"/>
  <c r="BQ175" i="30"/>
  <c r="BF22" i="29"/>
  <c r="BE117" i="30"/>
  <c r="BF67" i="27"/>
  <c r="BF74" i="27"/>
  <c r="BF51" i="27"/>
  <c r="BF18" i="27"/>
  <c r="BH23" i="29"/>
  <c r="BH25" i="29"/>
  <c r="BH175" i="30"/>
  <c r="CA17" i="29"/>
  <c r="CA19" i="29"/>
  <c r="CA172" i="30"/>
  <c r="CA40" i="27"/>
  <c r="CA17" i="27"/>
  <c r="CA78" i="27"/>
  <c r="CA73" i="27"/>
  <c r="CA49" i="27"/>
  <c r="BP29" i="27"/>
  <c r="BP31" i="27"/>
  <c r="BP34" i="27"/>
  <c r="BO31" i="27"/>
  <c r="BO34" i="27"/>
  <c r="BV22" i="29"/>
  <c r="BV67" i="27"/>
  <c r="BV74" i="27"/>
  <c r="BU117" i="30"/>
  <c r="BV51" i="27"/>
  <c r="BV18" i="27"/>
  <c r="BK17" i="29"/>
  <c r="BK19" i="29"/>
  <c r="BK172" i="30"/>
  <c r="BK40" i="27"/>
  <c r="BK17" i="27"/>
  <c r="BK78" i="27"/>
  <c r="BK73" i="27"/>
  <c r="BK49" i="27"/>
  <c r="S109" i="30"/>
  <c r="S110" i="30"/>
  <c r="R36" i="30"/>
  <c r="S162" i="30"/>
  <c r="R68" i="27"/>
  <c r="R69" i="27"/>
  <c r="R79" i="27"/>
  <c r="BE22" i="29"/>
  <c r="BE67" i="27"/>
  <c r="BE74" i="27"/>
  <c r="BD117" i="30"/>
  <c r="BE51" i="27"/>
  <c r="BE18" i="27"/>
  <c r="BJ34" i="27"/>
  <c r="BI22" i="29"/>
  <c r="BH117" i="30"/>
  <c r="BI67" i="27"/>
  <c r="BI74" i="27"/>
  <c r="BI51" i="27"/>
  <c r="BI18" i="27"/>
  <c r="BS31" i="27"/>
  <c r="BS34" i="27"/>
  <c r="BT29" i="27"/>
  <c r="BR17" i="29"/>
  <c r="BR19" i="29"/>
  <c r="BR172" i="30"/>
  <c r="BR49" i="27"/>
  <c r="BR78" i="27"/>
  <c r="BR73" i="27"/>
  <c r="BR40" i="27"/>
  <c r="BR17" i="27"/>
  <c r="AZ17" i="27"/>
  <c r="AZ19" i="29"/>
  <c r="Q75" i="27"/>
  <c r="BD23" i="29"/>
  <c r="BD25" i="29"/>
  <c r="BD175" i="30"/>
  <c r="CN106" i="30"/>
  <c r="M103" i="30"/>
  <c r="BM22" i="29"/>
  <c r="BL117" i="30"/>
  <c r="BM67" i="27"/>
  <c r="BM74" i="27"/>
  <c r="BM51" i="27"/>
  <c r="BM18" i="27"/>
  <c r="BX29" i="27"/>
  <c r="BW31" i="27"/>
  <c r="BW34" i="27"/>
  <c r="F97" i="31"/>
  <c r="F15" i="31"/>
  <c r="F49" i="31"/>
  <c r="F89" i="31"/>
  <c r="F39" i="31"/>
  <c r="F84" i="31"/>
  <c r="F79" i="31"/>
  <c r="F96" i="31"/>
  <c r="F40" i="31"/>
  <c r="F19" i="31"/>
  <c r="F85" i="31"/>
  <c r="F24" i="31"/>
  <c r="F17" i="31"/>
  <c r="F90" i="31"/>
  <c r="F50" i="31"/>
  <c r="F16" i="31"/>
  <c r="F29" i="31"/>
  <c r="F64" i="31"/>
  <c r="F80" i="31"/>
  <c r="F69" i="31"/>
  <c r="F44" i="31"/>
  <c r="F34" i="31"/>
  <c r="F59" i="31"/>
  <c r="F54" i="31"/>
  <c r="F74" i="31"/>
  <c r="F81" i="31"/>
  <c r="F91" i="31"/>
  <c r="F65" i="31"/>
  <c r="F60" i="31"/>
  <c r="F70" i="31"/>
  <c r="F45" i="31"/>
  <c r="F20" i="31"/>
  <c r="F25" i="31"/>
  <c r="F51" i="31"/>
  <c r="F55" i="31"/>
  <c r="F30" i="31"/>
  <c r="F75" i="31"/>
  <c r="F86" i="31"/>
  <c r="F41" i="31"/>
  <c r="F35" i="31"/>
  <c r="F92" i="31"/>
  <c r="F31" i="31"/>
  <c r="F26" i="31"/>
  <c r="F42" i="31"/>
  <c r="F21" i="31"/>
  <c r="F66" i="31"/>
  <c r="F36" i="31"/>
  <c r="F82" i="31"/>
  <c r="F46" i="31"/>
  <c r="F71" i="31"/>
  <c r="F76" i="31"/>
  <c r="F83" i="31"/>
  <c r="F52" i="31"/>
  <c r="F43" i="31"/>
  <c r="F18" i="31"/>
  <c r="F61" i="31"/>
  <c r="F53" i="31"/>
  <c r="F87" i="31"/>
  <c r="F56" i="31"/>
  <c r="F88" i="31"/>
  <c r="F67" i="31"/>
  <c r="F78" i="31"/>
  <c r="F37" i="31"/>
  <c r="F63" i="31"/>
  <c r="F58" i="31"/>
  <c r="F28" i="31"/>
  <c r="F57" i="31"/>
  <c r="F77" i="31"/>
  <c r="F27" i="31"/>
  <c r="F48" i="31"/>
  <c r="F33" i="31"/>
  <c r="F23" i="31"/>
  <c r="F93" i="31"/>
  <c r="F73" i="31"/>
  <c r="F32" i="31"/>
  <c r="F62" i="31"/>
  <c r="F72" i="31"/>
  <c r="F22" i="31"/>
  <c r="F38" i="31"/>
  <c r="F47" i="31"/>
  <c r="F68" i="31"/>
  <c r="F94" i="31"/>
  <c r="F95" i="31"/>
  <c r="D97" i="31"/>
  <c r="D15" i="31"/>
  <c r="D96" i="31"/>
  <c r="D64" i="31"/>
  <c r="D74" i="31"/>
  <c r="D16" i="31"/>
  <c r="D75" i="31"/>
  <c r="D44" i="31"/>
  <c r="D54" i="31"/>
  <c r="D49" i="31"/>
  <c r="D39" i="31"/>
  <c r="D24" i="31"/>
  <c r="D84" i="31"/>
  <c r="D89" i="31"/>
  <c r="D18" i="31"/>
  <c r="D65" i="31"/>
  <c r="D69" i="31"/>
  <c r="D34" i="31"/>
  <c r="D29" i="31"/>
  <c r="D79" i="31"/>
  <c r="D19" i="31"/>
  <c r="D59" i="31"/>
  <c r="D60" i="31"/>
  <c r="D55" i="31"/>
  <c r="D40" i="31"/>
  <c r="D76" i="31"/>
  <c r="D90" i="31"/>
  <c r="D80" i="31"/>
  <c r="D45" i="31"/>
  <c r="D17" i="31"/>
  <c r="D50" i="31"/>
  <c r="D20" i="31"/>
  <c r="D70" i="31"/>
  <c r="D25" i="31"/>
  <c r="D30" i="31"/>
  <c r="D85" i="31"/>
  <c r="D35" i="31"/>
  <c r="D66" i="31"/>
  <c r="D51" i="31"/>
  <c r="D36" i="31"/>
  <c r="D91" i="31"/>
  <c r="D81" i="31"/>
  <c r="D31" i="31"/>
  <c r="D56" i="31"/>
  <c r="D61" i="31"/>
  <c r="D68" i="31"/>
  <c r="D78" i="31"/>
  <c r="D86" i="31"/>
  <c r="D77" i="31"/>
  <c r="D21" i="31"/>
  <c r="D46" i="31"/>
  <c r="D41" i="31"/>
  <c r="D67" i="31"/>
  <c r="D71" i="31"/>
  <c r="D26" i="31"/>
  <c r="D53" i="31"/>
  <c r="D92" i="31"/>
  <c r="D73" i="31"/>
  <c r="D32" i="31"/>
  <c r="D47" i="31"/>
  <c r="D37" i="31"/>
  <c r="D63" i="31"/>
  <c r="D27" i="31"/>
  <c r="D57" i="31"/>
  <c r="D62" i="31"/>
  <c r="D23" i="31"/>
  <c r="D38" i="31"/>
  <c r="D43" i="31"/>
  <c r="D48" i="31"/>
  <c r="D28" i="31"/>
  <c r="D58" i="31"/>
  <c r="D83" i="31"/>
  <c r="D33" i="31"/>
  <c r="D87" i="31"/>
  <c r="D42" i="31"/>
  <c r="D72" i="31"/>
  <c r="D82" i="31"/>
  <c r="D52" i="31"/>
  <c r="D88" i="31"/>
  <c r="D93" i="31"/>
  <c r="D22" i="31"/>
  <c r="D94" i="31"/>
  <c r="R50" i="29"/>
  <c r="R72" i="27"/>
  <c r="S66" i="27"/>
  <c r="Q19" i="26"/>
  <c r="BR22" i="29"/>
  <c r="BQ117" i="30"/>
  <c r="BR67" i="27"/>
  <c r="BR74" i="27"/>
  <c r="BR51" i="27"/>
  <c r="BR18" i="27"/>
  <c r="AZ23" i="29"/>
  <c r="AZ175" i="30"/>
  <c r="CC29" i="27"/>
  <c r="CB31" i="27"/>
  <c r="CB34" i="27"/>
  <c r="BW17" i="29"/>
  <c r="BW19" i="29"/>
  <c r="BW172" i="30"/>
  <c r="BW78" i="27"/>
  <c r="BW40" i="27"/>
  <c r="BW17" i="27"/>
  <c r="BW73" i="27"/>
  <c r="BW49" i="27"/>
  <c r="BP17" i="29"/>
  <c r="BP19" i="29"/>
  <c r="BP172" i="30"/>
  <c r="BP78" i="27"/>
  <c r="BP40" i="27"/>
  <c r="BP17" i="27"/>
  <c r="BP49" i="27"/>
  <c r="BP73" i="27"/>
  <c r="AZ18" i="27"/>
  <c r="BV23" i="29"/>
  <c r="BV25" i="29"/>
  <c r="BV175" i="30"/>
  <c r="BO17" i="29"/>
  <c r="BO19" i="29"/>
  <c r="BO172" i="30"/>
  <c r="BO49" i="27"/>
  <c r="BO40" i="27"/>
  <c r="BO17" i="27"/>
  <c r="BO73" i="27"/>
  <c r="BO78" i="27"/>
  <c r="BY29" i="27"/>
  <c r="BX31" i="27"/>
  <c r="BX34" i="27"/>
  <c r="BM23" i="29"/>
  <c r="BM25" i="29"/>
  <c r="BM175" i="30"/>
  <c r="BT31" i="27"/>
  <c r="BT34" i="27"/>
  <c r="BU29" i="27"/>
  <c r="BU31" i="27"/>
  <c r="BU34" i="27"/>
  <c r="BF23" i="29"/>
  <c r="BF25" i="29"/>
  <c r="BF175" i="30"/>
  <c r="BS17" i="29"/>
  <c r="BS19" i="29"/>
  <c r="BS172" i="30"/>
  <c r="BS49" i="27"/>
  <c r="BS40" i="27"/>
  <c r="BS17" i="27"/>
  <c r="BS78" i="27"/>
  <c r="BS73" i="27"/>
  <c r="BI23" i="29"/>
  <c r="BI25" i="29"/>
  <c r="BI175" i="30"/>
  <c r="BJ17" i="29"/>
  <c r="BJ78" i="27"/>
  <c r="BJ40" i="27"/>
  <c r="BJ73" i="27"/>
  <c r="BJ49" i="27"/>
  <c r="R81" i="27"/>
  <c r="S111" i="30"/>
  <c r="BK22" i="29"/>
  <c r="BK67" i="27"/>
  <c r="BK74" i="27"/>
  <c r="BJ117" i="30"/>
  <c r="BK51" i="27"/>
  <c r="BK18" i="27"/>
  <c r="CA22" i="29"/>
  <c r="BZ117" i="30"/>
  <c r="CA67" i="27"/>
  <c r="CA74" i="27"/>
  <c r="CA51" i="27"/>
  <c r="CA18" i="27"/>
  <c r="BN22" i="29"/>
  <c r="BM117" i="30"/>
  <c r="BN67" i="27"/>
  <c r="BN74" i="27"/>
  <c r="BN51" i="27"/>
  <c r="BN18" i="27"/>
  <c r="CJ30" i="27"/>
  <c r="CK30" i="27"/>
  <c r="CH30" i="27"/>
  <c r="CI30" i="27"/>
  <c r="CG30" i="27"/>
  <c r="CG29" i="27"/>
  <c r="CK29" i="27"/>
  <c r="CK31" i="27"/>
  <c r="CK34" i="27"/>
  <c r="AZ172" i="30"/>
  <c r="BE23" i="29"/>
  <c r="BE25" i="29"/>
  <c r="BE175" i="30"/>
  <c r="AZ74" i="27"/>
  <c r="CF17" i="29"/>
  <c r="CF19" i="29"/>
  <c r="CF172" i="30"/>
  <c r="CF73" i="27"/>
  <c r="CF40" i="27"/>
  <c r="CF17" i="27"/>
  <c r="CF78" i="27"/>
  <c r="CF49" i="27"/>
  <c r="BA23" i="29"/>
  <c r="BA25" i="29"/>
  <c r="BA175" i="30"/>
  <c r="D98" i="31"/>
  <c r="F98" i="31"/>
  <c r="BN23" i="29"/>
  <c r="BN25" i="29"/>
  <c r="BN175" i="30"/>
  <c r="T162" i="30"/>
  <c r="T109" i="30"/>
  <c r="T110" i="30"/>
  <c r="S36" i="30"/>
  <c r="BJ22" i="29"/>
  <c r="BI117" i="30"/>
  <c r="BJ67" i="27"/>
  <c r="BJ51" i="27"/>
  <c r="BJ19" i="29"/>
  <c r="BT17" i="29"/>
  <c r="BT19" i="29"/>
  <c r="BT172" i="30"/>
  <c r="BT49" i="27"/>
  <c r="BT78" i="27"/>
  <c r="BT40" i="27"/>
  <c r="BT17" i="27"/>
  <c r="BT73" i="27"/>
  <c r="CH29" i="27"/>
  <c r="CG31" i="27"/>
  <c r="CG34" i="27"/>
  <c r="CA23" i="29"/>
  <c r="CA25" i="29"/>
  <c r="CA175" i="30"/>
  <c r="BU17" i="29"/>
  <c r="BU19" i="29"/>
  <c r="BU172" i="30"/>
  <c r="BU73" i="27"/>
  <c r="BU49" i="27"/>
  <c r="BU40" i="27"/>
  <c r="BU17" i="27"/>
  <c r="BU78" i="27"/>
  <c r="BR23" i="29"/>
  <c r="BR25" i="29"/>
  <c r="BR175" i="30"/>
  <c r="F106" i="31"/>
  <c r="CR29" i="27"/>
  <c r="CO30" i="27"/>
  <c r="CQ30" i="27"/>
  <c r="CP30" i="27"/>
  <c r="CN30" i="27"/>
  <c r="CL30" i="27"/>
  <c r="CL29" i="27"/>
  <c r="CR30" i="27"/>
  <c r="CM30" i="27"/>
  <c r="CF22" i="29"/>
  <c r="CF67" i="27"/>
  <c r="CF74" i="27"/>
  <c r="CE117" i="30"/>
  <c r="CF51" i="27"/>
  <c r="CF18" i="27"/>
  <c r="BX17" i="29"/>
  <c r="BX19" i="29"/>
  <c r="BX172" i="30"/>
  <c r="BX73" i="27"/>
  <c r="BX49" i="27"/>
  <c r="BX40" i="27"/>
  <c r="BX17" i="27"/>
  <c r="BX78" i="27"/>
  <c r="BP22" i="29"/>
  <c r="BP67" i="27"/>
  <c r="BP74" i="27"/>
  <c r="BO117" i="30"/>
  <c r="BP51" i="27"/>
  <c r="BP18" i="27"/>
  <c r="CB17" i="29"/>
  <c r="CB19" i="29"/>
  <c r="CB172" i="30"/>
  <c r="CB49" i="27"/>
  <c r="CB78" i="27"/>
  <c r="CB40" i="27"/>
  <c r="CB17" i="27"/>
  <c r="CB73" i="27"/>
  <c r="BK23" i="29"/>
  <c r="BK25" i="29"/>
  <c r="BK175" i="30"/>
  <c r="R24" i="28"/>
  <c r="BJ17" i="27"/>
  <c r="BS22" i="29"/>
  <c r="BR117" i="30"/>
  <c r="BS67" i="27"/>
  <c r="BS74" i="27"/>
  <c r="BS51" i="27"/>
  <c r="BS18" i="27"/>
  <c r="BY31" i="27"/>
  <c r="BY34" i="27"/>
  <c r="BZ29" i="27"/>
  <c r="BZ31" i="27"/>
  <c r="BZ34" i="27"/>
  <c r="BO22" i="29"/>
  <c r="BN117" i="30"/>
  <c r="BO67" i="27"/>
  <c r="BO74" i="27"/>
  <c r="BO51" i="27"/>
  <c r="BO18" i="27"/>
  <c r="BW22" i="29"/>
  <c r="BW67" i="27"/>
  <c r="BW74" i="27"/>
  <c r="BV117" i="30"/>
  <c r="BW51" i="27"/>
  <c r="BW18" i="27"/>
  <c r="CC31" i="27"/>
  <c r="CC34" i="27"/>
  <c r="CD29" i="27"/>
  <c r="AZ25" i="29"/>
  <c r="S68" i="27"/>
  <c r="S69" i="27"/>
  <c r="S79" i="27"/>
  <c r="CK17" i="29"/>
  <c r="CK19" i="29"/>
  <c r="CK172" i="30"/>
  <c r="CK49" i="27"/>
  <c r="CK73" i="27"/>
  <c r="CK40" i="27"/>
  <c r="CK17" i="27"/>
  <c r="CK78" i="27"/>
  <c r="R75" i="27"/>
  <c r="BT22" i="29"/>
  <c r="BS117" i="30"/>
  <c r="BT67" i="27"/>
  <c r="BT74" i="27"/>
  <c r="BT51" i="27"/>
  <c r="BT18" i="27"/>
  <c r="BJ74" i="27"/>
  <c r="T111" i="30"/>
  <c r="BU22" i="29"/>
  <c r="BT117" i="30"/>
  <c r="BU67" i="27"/>
  <c r="BU74" i="27"/>
  <c r="BU51" i="27"/>
  <c r="BU18" i="27"/>
  <c r="BJ172" i="30"/>
  <c r="CC17" i="29"/>
  <c r="CC19" i="29"/>
  <c r="CC172" i="30"/>
  <c r="CC49" i="27"/>
  <c r="CC73" i="27"/>
  <c r="CC40" i="27"/>
  <c r="CC17" i="27"/>
  <c r="CC78" i="27"/>
  <c r="BS23" i="29"/>
  <c r="BS25" i="29"/>
  <c r="BS175" i="30"/>
  <c r="CH31" i="27"/>
  <c r="CH34" i="27"/>
  <c r="CI29" i="27"/>
  <c r="BO23" i="29"/>
  <c r="BO25" i="29"/>
  <c r="BO175" i="30"/>
  <c r="CB22" i="29"/>
  <c r="CB67" i="27"/>
  <c r="CB74" i="27"/>
  <c r="CA117" i="30"/>
  <c r="CB51" i="27"/>
  <c r="CB18" i="27"/>
  <c r="R19" i="26"/>
  <c r="BZ17" i="29"/>
  <c r="BZ19" i="29"/>
  <c r="BZ172" i="30"/>
  <c r="BZ40" i="27"/>
  <c r="BZ17" i="27"/>
  <c r="BZ78" i="27"/>
  <c r="BZ49" i="27"/>
  <c r="BZ73" i="27"/>
  <c r="BP23" i="29"/>
  <c r="BP25" i="29"/>
  <c r="BP175" i="30"/>
  <c r="BX22" i="29"/>
  <c r="BW117" i="30"/>
  <c r="BX67" i="27"/>
  <c r="BX74" i="27"/>
  <c r="BX51" i="27"/>
  <c r="BX18" i="27"/>
  <c r="CL31" i="27"/>
  <c r="CL34" i="27"/>
  <c r="CM29" i="27"/>
  <c r="BJ23" i="29"/>
  <c r="BJ175" i="30"/>
  <c r="S50" i="29"/>
  <c r="S72" i="27"/>
  <c r="T66" i="27"/>
  <c r="BW23" i="29"/>
  <c r="BW25" i="29"/>
  <c r="BW175" i="30"/>
  <c r="CK22" i="29"/>
  <c r="CK67" i="27"/>
  <c r="CK74" i="27"/>
  <c r="CJ117" i="30"/>
  <c r="CK51" i="27"/>
  <c r="CK18" i="27"/>
  <c r="S81" i="27"/>
  <c r="CD31" i="27"/>
  <c r="CD34" i="27"/>
  <c r="CE29" i="27"/>
  <c r="CE31" i="27"/>
  <c r="CE34" i="27"/>
  <c r="BY17" i="29"/>
  <c r="BY19" i="29"/>
  <c r="BY172" i="30"/>
  <c r="BY49" i="27"/>
  <c r="BY40" i="27"/>
  <c r="BY17" i="27"/>
  <c r="BY73" i="27"/>
  <c r="BY78" i="27"/>
  <c r="CF23" i="29"/>
  <c r="CF25" i="29"/>
  <c r="CF175" i="30"/>
  <c r="CR31" i="27"/>
  <c r="CG17" i="29"/>
  <c r="CG19" i="29"/>
  <c r="CG172" i="30"/>
  <c r="CG49" i="27"/>
  <c r="CG40" i="27"/>
  <c r="CG17" i="27"/>
  <c r="CG78" i="27"/>
  <c r="CG73" i="27"/>
  <c r="BJ18" i="27"/>
  <c r="CD17" i="29"/>
  <c r="CD19" i="29"/>
  <c r="CD172" i="30"/>
  <c r="CD78" i="27"/>
  <c r="CD73" i="27"/>
  <c r="CD40" i="27"/>
  <c r="CD17" i="27"/>
  <c r="CD49" i="27"/>
  <c r="S75" i="27"/>
  <c r="BJ25" i="29"/>
  <c r="CM31" i="27"/>
  <c r="CM34" i="27"/>
  <c r="CN29" i="27"/>
  <c r="BT23" i="29"/>
  <c r="BT25" i="29"/>
  <c r="BT175" i="30"/>
  <c r="CL17" i="29"/>
  <c r="CL19" i="29"/>
  <c r="CL172" i="30"/>
  <c r="CL78" i="27"/>
  <c r="CL40" i="27"/>
  <c r="CL17" i="27"/>
  <c r="CL49" i="27"/>
  <c r="CL73" i="27"/>
  <c r="BX23" i="29"/>
  <c r="BX25" i="29"/>
  <c r="BX175" i="30"/>
  <c r="BU23" i="29"/>
  <c r="BU25" i="29"/>
  <c r="BU175" i="30"/>
  <c r="U109" i="30"/>
  <c r="U162" i="30"/>
  <c r="T36" i="30"/>
  <c r="S24" i="28"/>
  <c r="CK23" i="29"/>
  <c r="CK25" i="29"/>
  <c r="CK175" i="30"/>
  <c r="BZ22" i="29"/>
  <c r="BY117" i="30"/>
  <c r="BZ67" i="27"/>
  <c r="BZ74" i="27"/>
  <c r="BZ51" i="27"/>
  <c r="BZ18" i="27"/>
  <c r="CI31" i="27"/>
  <c r="CI34" i="27"/>
  <c r="CJ29" i="27"/>
  <c r="CC22" i="29"/>
  <c r="CC67" i="27"/>
  <c r="CC74" i="27"/>
  <c r="CB117" i="30"/>
  <c r="CC51" i="27"/>
  <c r="CC18" i="27"/>
  <c r="BY22" i="29"/>
  <c r="BX117" i="30"/>
  <c r="BY67" i="27"/>
  <c r="BY74" i="27"/>
  <c r="BY51" i="27"/>
  <c r="CR34" i="27"/>
  <c r="CG22" i="29"/>
  <c r="CF117" i="30"/>
  <c r="CG67" i="27"/>
  <c r="CG74" i="27"/>
  <c r="CG51" i="27"/>
  <c r="CG18" i="27"/>
  <c r="CE17" i="29"/>
  <c r="CE19" i="29"/>
  <c r="CE172" i="30"/>
  <c r="CE40" i="27"/>
  <c r="CE17" i="27"/>
  <c r="CE73" i="27"/>
  <c r="CE49" i="27"/>
  <c r="CE78" i="27"/>
  <c r="T68" i="27"/>
  <c r="T69" i="27"/>
  <c r="T79" i="27"/>
  <c r="G106" i="31"/>
  <c r="CB23" i="29"/>
  <c r="CB25" i="29"/>
  <c r="CB175" i="30"/>
  <c r="CH17" i="29"/>
  <c r="CH19" i="29"/>
  <c r="CH172" i="30"/>
  <c r="CH78" i="27"/>
  <c r="CH40" i="27"/>
  <c r="CH17" i="27"/>
  <c r="CH49" i="27"/>
  <c r="CH73" i="27"/>
  <c r="T50" i="29"/>
  <c r="U66" i="27"/>
  <c r="T72" i="27"/>
  <c r="CC23" i="29"/>
  <c r="CC25" i="29"/>
  <c r="CC175" i="30"/>
  <c r="CI17" i="29"/>
  <c r="CI19" i="29"/>
  <c r="CI172" i="30"/>
  <c r="CI49" i="27"/>
  <c r="CI40" i="27"/>
  <c r="CI17" i="27"/>
  <c r="CI78" i="27"/>
  <c r="CI73" i="27"/>
  <c r="BZ23" i="29"/>
  <c r="BZ25" i="29"/>
  <c r="BZ175" i="30"/>
  <c r="BY23" i="29"/>
  <c r="BY25" i="29"/>
  <c r="BY175" i="30"/>
  <c r="CO29" i="27"/>
  <c r="CN31" i="27"/>
  <c r="CN34" i="27"/>
  <c r="CG23" i="29"/>
  <c r="CG25" i="29"/>
  <c r="CG175" i="30"/>
  <c r="CR17" i="29"/>
  <c r="CR40" i="27"/>
  <c r="CR49" i="27"/>
  <c r="CR73" i="27"/>
  <c r="CR78" i="27"/>
  <c r="BY18" i="27"/>
  <c r="CM17" i="29"/>
  <c r="CM19" i="29"/>
  <c r="CM172" i="30"/>
  <c r="CM40" i="27"/>
  <c r="CM17" i="27"/>
  <c r="CM78" i="27"/>
  <c r="CM49" i="27"/>
  <c r="CM73" i="27"/>
  <c r="CD22" i="29"/>
  <c r="CC117" i="30"/>
  <c r="CD67" i="27"/>
  <c r="CD51" i="27"/>
  <c r="CD18" i="27"/>
  <c r="T81" i="27"/>
  <c r="CH22" i="29"/>
  <c r="CG117" i="30"/>
  <c r="CH67" i="27"/>
  <c r="CH74" i="27"/>
  <c r="CH51" i="27"/>
  <c r="CH18" i="27"/>
  <c r="CE22" i="29"/>
  <c r="CE67" i="27"/>
  <c r="CE74" i="27"/>
  <c r="CD117" i="30"/>
  <c r="CE51" i="27"/>
  <c r="CE18" i="27"/>
  <c r="CJ31" i="27"/>
  <c r="U110" i="30"/>
  <c r="U111" i="30"/>
  <c r="CL22" i="29"/>
  <c r="CK117" i="30"/>
  <c r="CL67" i="27"/>
  <c r="CL74" i="27"/>
  <c r="CL51" i="27"/>
  <c r="CL18" i="27"/>
  <c r="S19" i="26"/>
  <c r="CJ34" i="27"/>
  <c r="CR19" i="29"/>
  <c r="H106" i="31"/>
  <c r="CE23" i="29"/>
  <c r="CE25" i="29"/>
  <c r="CE175" i="30"/>
  <c r="CI22" i="29"/>
  <c r="CI67" i="27"/>
  <c r="CI74" i="27"/>
  <c r="CH117" i="30"/>
  <c r="CI51" i="27"/>
  <c r="CI18" i="27"/>
  <c r="T75" i="27"/>
  <c r="CR22" i="29"/>
  <c r="CQ117" i="30"/>
  <c r="CR67" i="27"/>
  <c r="CR74" i="27"/>
  <c r="CR51" i="27"/>
  <c r="CN17" i="29"/>
  <c r="CN19" i="29"/>
  <c r="CN172" i="30"/>
  <c r="CN49" i="27"/>
  <c r="CN73" i="27"/>
  <c r="CN40" i="27"/>
  <c r="CN17" i="27"/>
  <c r="CN78" i="27"/>
  <c r="U79" i="27"/>
  <c r="U81" i="27"/>
  <c r="U24" i="28"/>
  <c r="U68" i="27"/>
  <c r="U69" i="27"/>
  <c r="CL23" i="29"/>
  <c r="CL25" i="29"/>
  <c r="CL175" i="30"/>
  <c r="CH23" i="29"/>
  <c r="CH25" i="29"/>
  <c r="CH175" i="30"/>
  <c r="CD74" i="27"/>
  <c r="CM22" i="29"/>
  <c r="CM67" i="27"/>
  <c r="CM74" i="27"/>
  <c r="CL117" i="30"/>
  <c r="CM51" i="27"/>
  <c r="CM18" i="27"/>
  <c r="V109" i="30"/>
  <c r="V110" i="30"/>
  <c r="V111" i="30"/>
  <c r="V162" i="30"/>
  <c r="U36" i="30"/>
  <c r="T24" i="28"/>
  <c r="CD23" i="29"/>
  <c r="CD25" i="29"/>
  <c r="CD175" i="30"/>
  <c r="CR17" i="27"/>
  <c r="CO31" i="27"/>
  <c r="CO34" i="27"/>
  <c r="CP29" i="27"/>
  <c r="CM23" i="29"/>
  <c r="CM25" i="29"/>
  <c r="CM175" i="30"/>
  <c r="CR23" i="29"/>
  <c r="CR175" i="30"/>
  <c r="CR172" i="30"/>
  <c r="CP31" i="27"/>
  <c r="CP34" i="27"/>
  <c r="CQ29" i="27"/>
  <c r="CQ31" i="27"/>
  <c r="CQ34" i="27"/>
  <c r="CR18" i="27"/>
  <c r="T19" i="26"/>
  <c r="CI23" i="29"/>
  <c r="CI25" i="29"/>
  <c r="CI175" i="30"/>
  <c r="U50" i="29"/>
  <c r="U72" i="27"/>
  <c r="V66" i="27"/>
  <c r="CO17" i="29"/>
  <c r="CO19" i="29"/>
  <c r="CO172" i="30"/>
  <c r="CO73" i="27"/>
  <c r="CO78" i="27"/>
  <c r="CO40" i="27"/>
  <c r="CO17" i="27"/>
  <c r="CO49" i="27"/>
  <c r="W109" i="30"/>
  <c r="W110" i="30"/>
  <c r="W111" i="30"/>
  <c r="W162" i="30"/>
  <c r="V36" i="30"/>
  <c r="CN22" i="29"/>
  <c r="CN67" i="27"/>
  <c r="CN74" i="27"/>
  <c r="CM117" i="30"/>
  <c r="CN51" i="27"/>
  <c r="CN18" i="27"/>
  <c r="CJ17" i="29"/>
  <c r="CJ78" i="27"/>
  <c r="CJ49" i="27"/>
  <c r="CJ40" i="27"/>
  <c r="CJ73" i="27"/>
  <c r="M31" i="27"/>
  <c r="M29" i="27"/>
  <c r="CJ19" i="29"/>
  <c r="CN23" i="29"/>
  <c r="CN25" i="29"/>
  <c r="CN175" i="30"/>
  <c r="V79" i="27"/>
  <c r="V81" i="27"/>
  <c r="V68" i="27"/>
  <c r="V69" i="27"/>
  <c r="CJ17" i="27"/>
  <c r="CJ22" i="29"/>
  <c r="CJ67" i="27"/>
  <c r="CJ74" i="27"/>
  <c r="CI117" i="30"/>
  <c r="CJ51" i="27"/>
  <c r="CO22" i="29"/>
  <c r="CN117" i="30"/>
  <c r="CO67" i="27"/>
  <c r="CO74" i="27"/>
  <c r="CO51" i="27"/>
  <c r="CO18" i="27"/>
  <c r="U75" i="27"/>
  <c r="U19" i="26"/>
  <c r="J106" i="31"/>
  <c r="CQ17" i="29"/>
  <c r="CQ19" i="29"/>
  <c r="CQ172" i="30"/>
  <c r="CQ40" i="27"/>
  <c r="CQ17" i="27"/>
  <c r="CQ49" i="27"/>
  <c r="CQ78" i="27"/>
  <c r="CQ73" i="27"/>
  <c r="M34" i="27"/>
  <c r="CR25" i="29"/>
  <c r="X109" i="30"/>
  <c r="X110" i="30"/>
  <c r="X111" i="30"/>
  <c r="X162" i="30"/>
  <c r="W36" i="30"/>
  <c r="CP17" i="29"/>
  <c r="CP19" i="29"/>
  <c r="CP172" i="30"/>
  <c r="CP40" i="27"/>
  <c r="CP17" i="27"/>
  <c r="CP73" i="27"/>
  <c r="CP49" i="27"/>
  <c r="CP78" i="27"/>
  <c r="I106" i="31"/>
  <c r="M73" i="27"/>
  <c r="M78" i="27"/>
  <c r="Y162" i="30"/>
  <c r="Y109" i="30"/>
  <c r="Y110" i="30"/>
  <c r="Y111" i="30"/>
  <c r="X36" i="30"/>
  <c r="M17" i="27"/>
  <c r="CP22" i="29"/>
  <c r="CP67" i="27"/>
  <c r="CP74" i="27"/>
  <c r="CO117" i="30"/>
  <c r="CP51" i="27"/>
  <c r="CP18" i="27"/>
  <c r="CQ22" i="29"/>
  <c r="CP117" i="30"/>
  <c r="CQ67" i="27"/>
  <c r="CQ51" i="27"/>
  <c r="CQ18" i="27"/>
  <c r="M49" i="27"/>
  <c r="CJ23" i="29"/>
  <c r="CJ175" i="30"/>
  <c r="V50" i="29"/>
  <c r="V72" i="27"/>
  <c r="V75" i="27"/>
  <c r="V19" i="26"/>
  <c r="K106" i="31"/>
  <c r="W66" i="27"/>
  <c r="M17" i="29"/>
  <c r="CO23" i="29"/>
  <c r="CO25" i="29"/>
  <c r="CO175" i="30"/>
  <c r="CJ18" i="27"/>
  <c r="M40" i="27"/>
  <c r="V24" i="28"/>
  <c r="CJ172" i="30"/>
  <c r="M19" i="29"/>
  <c r="M22" i="29"/>
  <c r="M18" i="27"/>
  <c r="M117" i="30"/>
  <c r="M51" i="27"/>
  <c r="CP23" i="29"/>
  <c r="CP25" i="29"/>
  <c r="CP175" i="30"/>
  <c r="CJ25" i="29"/>
  <c r="CQ23" i="29"/>
  <c r="CQ25" i="29"/>
  <c r="CQ175" i="30"/>
  <c r="W79" i="27"/>
  <c r="W81" i="27"/>
  <c r="W24" i="28"/>
  <c r="W68" i="27"/>
  <c r="W69" i="27"/>
  <c r="Z109" i="30"/>
  <c r="Z110" i="30"/>
  <c r="Z111" i="30"/>
  <c r="Z162" i="30"/>
  <c r="Y36" i="30"/>
  <c r="CQ74" i="27"/>
  <c r="M74" i="27"/>
  <c r="M67" i="27"/>
  <c r="W50" i="29"/>
  <c r="W72" i="27"/>
  <c r="W75" i="27"/>
  <c r="W19" i="26"/>
  <c r="L106" i="31"/>
  <c r="X66" i="27"/>
  <c r="Z36" i="30"/>
  <c r="AA109" i="30"/>
  <c r="AA110" i="30"/>
  <c r="AA111" i="30"/>
  <c r="AA162" i="30"/>
  <c r="M23" i="29"/>
  <c r="M25" i="29"/>
  <c r="AA36" i="30"/>
  <c r="AB109" i="30"/>
  <c r="AB110" i="30"/>
  <c r="AB111" i="30"/>
  <c r="AB162" i="30"/>
  <c r="X68" i="27"/>
  <c r="X69" i="27"/>
  <c r="X79" i="27"/>
  <c r="X81" i="27"/>
  <c r="X24" i="28"/>
  <c r="X50" i="29"/>
  <c r="X72" i="27"/>
  <c r="X75" i="27"/>
  <c r="X19" i="26"/>
  <c r="M106" i="31"/>
  <c r="Y66" i="27"/>
  <c r="AC109" i="30"/>
  <c r="AC110" i="30"/>
  <c r="AC111" i="30"/>
  <c r="AB36" i="30"/>
  <c r="AC162" i="30"/>
  <c r="AD162" i="30"/>
  <c r="AC36" i="30"/>
  <c r="AD109" i="30"/>
  <c r="AD110" i="30"/>
  <c r="AD111" i="30"/>
  <c r="Y68" i="27"/>
  <c r="Y69" i="27"/>
  <c r="Y79" i="27"/>
  <c r="Y81" i="27"/>
  <c r="Y24" i="28"/>
  <c r="Y50" i="29"/>
  <c r="Z66" i="27"/>
  <c r="Y72" i="27"/>
  <c r="Y75" i="27"/>
  <c r="Y19" i="26"/>
  <c r="AE162" i="30"/>
  <c r="AD36" i="30"/>
  <c r="AE109" i="30"/>
  <c r="AE110" i="30"/>
  <c r="AE111" i="30"/>
  <c r="N106" i="31"/>
  <c r="AF109" i="30"/>
  <c r="AF110" i="30"/>
  <c r="AF111" i="30"/>
  <c r="AF162" i="30"/>
  <c r="AE36" i="30"/>
  <c r="Z68" i="27"/>
  <c r="Z69" i="27"/>
  <c r="Z79" i="27"/>
  <c r="Z81" i="27"/>
  <c r="Z24" i="28"/>
  <c r="Z50" i="29"/>
  <c r="AA66" i="27"/>
  <c r="Z72" i="27"/>
  <c r="Z75" i="27"/>
  <c r="Z19" i="26"/>
  <c r="AG109" i="30"/>
  <c r="AG110" i="30"/>
  <c r="AG111" i="30"/>
  <c r="AG162" i="30"/>
  <c r="AF36" i="30"/>
  <c r="AA68" i="27"/>
  <c r="AA69" i="27"/>
  <c r="AA79" i="27"/>
  <c r="AA81" i="27"/>
  <c r="AA24" i="28"/>
  <c r="AH109" i="30"/>
  <c r="AH110" i="30"/>
  <c r="AH111" i="30"/>
  <c r="AH162" i="30"/>
  <c r="AG36" i="30"/>
  <c r="O106" i="31"/>
  <c r="AA50" i="29"/>
  <c r="AB66" i="27"/>
  <c r="AA72" i="27"/>
  <c r="AA75" i="27"/>
  <c r="AA19" i="26"/>
  <c r="AI109" i="30"/>
  <c r="AI110" i="30"/>
  <c r="AI111" i="30"/>
  <c r="AI162" i="30"/>
  <c r="AH36" i="30"/>
  <c r="P106" i="31"/>
  <c r="AB68" i="27"/>
  <c r="AB69" i="27"/>
  <c r="AB79" i="27"/>
  <c r="AB81" i="27"/>
  <c r="AB24" i="28"/>
  <c r="AI36" i="30"/>
  <c r="AJ162" i="30"/>
  <c r="AJ109" i="30"/>
  <c r="AJ110" i="30"/>
  <c r="AJ111" i="30"/>
  <c r="AK109" i="30"/>
  <c r="AK110" i="30"/>
  <c r="AK111" i="30"/>
  <c r="AK162" i="30"/>
  <c r="AJ36" i="30"/>
  <c r="AB50" i="29"/>
  <c r="AB72" i="27"/>
  <c r="AB75" i="27"/>
  <c r="AB19" i="26"/>
  <c r="AC66" i="27"/>
  <c r="AC68" i="27"/>
  <c r="AC69" i="27"/>
  <c r="AC79" i="27"/>
  <c r="AC81" i="27"/>
  <c r="AC24" i="28"/>
  <c r="AL109" i="30"/>
  <c r="AL110" i="30"/>
  <c r="AL111" i="30"/>
  <c r="AL162" i="30"/>
  <c r="AK36" i="30"/>
  <c r="Q106" i="31"/>
  <c r="AM162" i="30"/>
  <c r="AL36" i="30"/>
  <c r="AM109" i="30"/>
  <c r="AM110" i="30"/>
  <c r="AM111" i="30"/>
  <c r="AC50" i="29"/>
  <c r="AC72" i="27"/>
  <c r="AC75" i="27"/>
  <c r="AC19" i="26"/>
  <c r="AD66" i="27"/>
  <c r="AD68" i="27"/>
  <c r="AD69" i="27"/>
  <c r="AD79" i="27"/>
  <c r="AD81" i="27"/>
  <c r="AD24" i="28"/>
  <c r="R106" i="31"/>
  <c r="AM36" i="30"/>
  <c r="AN109" i="30"/>
  <c r="AN110" i="30"/>
  <c r="AN111" i="30"/>
  <c r="AN162" i="30"/>
  <c r="AO109" i="30"/>
  <c r="AO110" i="30"/>
  <c r="AO111" i="30"/>
  <c r="AO162" i="30"/>
  <c r="AN36" i="30"/>
  <c r="AD50" i="29"/>
  <c r="AD72" i="27"/>
  <c r="AD75" i="27"/>
  <c r="AD19" i="26"/>
  <c r="AE66" i="27"/>
  <c r="AE68" i="27"/>
  <c r="AE69" i="27"/>
  <c r="AE79" i="27"/>
  <c r="AE81" i="27"/>
  <c r="AE24" i="28"/>
  <c r="S106" i="31"/>
  <c r="AP162" i="30"/>
  <c r="AO36" i="30"/>
  <c r="AP109" i="30"/>
  <c r="AP110" i="30"/>
  <c r="AP111" i="30"/>
  <c r="AE50" i="29"/>
  <c r="AF66" i="27"/>
  <c r="AE72" i="27"/>
  <c r="AE75" i="27"/>
  <c r="AE19" i="26"/>
  <c r="AQ109" i="30"/>
  <c r="AQ110" i="30"/>
  <c r="AQ111" i="30"/>
  <c r="AQ162" i="30"/>
  <c r="AP36" i="30"/>
  <c r="AR109" i="30"/>
  <c r="AR110" i="30"/>
  <c r="AR111" i="30"/>
  <c r="AR162" i="30"/>
  <c r="AQ36" i="30"/>
  <c r="T106" i="31"/>
  <c r="AF68" i="27"/>
  <c r="AF69" i="27"/>
  <c r="AF79" i="27"/>
  <c r="AF81" i="27"/>
  <c r="AF24" i="28"/>
  <c r="AF50" i="29"/>
  <c r="AF72" i="27"/>
  <c r="AF75" i="27"/>
  <c r="AF19" i="26"/>
  <c r="AG66" i="27"/>
  <c r="AS162" i="30"/>
  <c r="AR36" i="30"/>
  <c r="AS109" i="30"/>
  <c r="AS110" i="30"/>
  <c r="AS111" i="30"/>
  <c r="AS36" i="30"/>
  <c r="AT162" i="30"/>
  <c r="AT109" i="30"/>
  <c r="AT110" i="30"/>
  <c r="AT111" i="30"/>
  <c r="AG79" i="27"/>
  <c r="AG81" i="27"/>
  <c r="AG24" i="28"/>
  <c r="AG68" i="27"/>
  <c r="AG69" i="27"/>
  <c r="U106" i="31"/>
  <c r="AG50" i="29"/>
  <c r="AH66" i="27"/>
  <c r="AG72" i="27"/>
  <c r="AG75" i="27"/>
  <c r="AG19" i="26"/>
  <c r="AU109" i="30"/>
  <c r="AU110" i="30"/>
  <c r="AU111" i="30"/>
  <c r="AU162" i="30"/>
  <c r="AT36" i="30"/>
  <c r="AH68" i="27"/>
  <c r="AH69" i="27"/>
  <c r="AH79" i="27"/>
  <c r="AH81" i="27"/>
  <c r="AH24" i="28"/>
  <c r="AV109" i="30"/>
  <c r="AV110" i="30"/>
  <c r="AV111" i="30"/>
  <c r="AV162" i="30"/>
  <c r="AU36" i="30"/>
  <c r="V106" i="31"/>
  <c r="AW162" i="30"/>
  <c r="AV36" i="30"/>
  <c r="AW109" i="30"/>
  <c r="AW110" i="30"/>
  <c r="AW111" i="30"/>
  <c r="AH50" i="29"/>
  <c r="AH72" i="27"/>
  <c r="AH75" i="27"/>
  <c r="AH19" i="26"/>
  <c r="AI66" i="27"/>
  <c r="AI68" i="27"/>
  <c r="AI69" i="27"/>
  <c r="AI79" i="27"/>
  <c r="AI81" i="27"/>
  <c r="AI24" i="28"/>
  <c r="W106" i="31"/>
  <c r="AX109" i="30"/>
  <c r="AX110" i="30"/>
  <c r="AX111" i="30"/>
  <c r="AX162" i="30"/>
  <c r="AW36" i="30"/>
  <c r="AI50" i="29"/>
  <c r="AI72" i="27"/>
  <c r="AI75" i="27"/>
  <c r="AI19" i="26"/>
  <c r="AJ66" i="27"/>
  <c r="AY109" i="30"/>
  <c r="AY110" i="30"/>
  <c r="AY111" i="30"/>
  <c r="AY162" i="30"/>
  <c r="AX36" i="30"/>
  <c r="AY36" i="30"/>
  <c r="AZ162" i="30"/>
  <c r="AZ109" i="30"/>
  <c r="AZ110" i="30"/>
  <c r="AZ111" i="30"/>
  <c r="AJ68" i="27"/>
  <c r="AJ69" i="27"/>
  <c r="AJ79" i="27"/>
  <c r="AJ81" i="27"/>
  <c r="AJ24" i="28"/>
  <c r="X106" i="31"/>
  <c r="AJ50" i="29"/>
  <c r="AJ72" i="27"/>
  <c r="AJ75" i="27"/>
  <c r="AJ19" i="26"/>
  <c r="AK66" i="27"/>
  <c r="AZ36" i="30"/>
  <c r="BA109" i="30"/>
  <c r="BA110" i="30"/>
  <c r="BA111" i="30"/>
  <c r="BA162" i="30"/>
  <c r="AK68" i="27"/>
  <c r="AK69" i="27"/>
  <c r="AK79" i="27"/>
  <c r="AK81" i="27"/>
  <c r="AK24" i="28"/>
  <c r="BB109" i="30"/>
  <c r="BB110" i="30"/>
  <c r="BB111" i="30"/>
  <c r="BB162" i="30"/>
  <c r="BA36" i="30"/>
  <c r="Y106" i="31"/>
  <c r="AK50" i="29"/>
  <c r="AK72" i="27"/>
  <c r="AK75" i="27"/>
  <c r="AK19" i="26"/>
  <c r="AL66" i="27"/>
  <c r="BB36" i="30"/>
  <c r="BC109" i="30"/>
  <c r="BC110" i="30"/>
  <c r="BC111" i="30"/>
  <c r="BC162" i="30"/>
  <c r="BD109" i="30"/>
  <c r="BD110" i="30"/>
  <c r="BD111" i="30"/>
  <c r="BD162" i="30"/>
  <c r="BC36" i="30"/>
  <c r="AL68" i="27"/>
  <c r="AL69" i="27"/>
  <c r="AL79" i="27"/>
  <c r="AL81" i="27"/>
  <c r="AL24" i="28"/>
  <c r="Z106" i="31"/>
  <c r="AL50" i="29"/>
  <c r="AL72" i="27"/>
  <c r="AL75" i="27"/>
  <c r="AL19" i="26"/>
  <c r="AM66" i="27"/>
  <c r="BD36" i="30"/>
  <c r="BE109" i="30"/>
  <c r="BE110" i="30"/>
  <c r="BE111" i="30"/>
  <c r="BE162" i="30"/>
  <c r="AM68" i="27"/>
  <c r="AM69" i="27"/>
  <c r="AM79" i="27"/>
  <c r="AM81" i="27"/>
  <c r="AM24" i="28"/>
  <c r="AA106" i="31"/>
  <c r="BE36" i="30"/>
  <c r="BF109" i="30"/>
  <c r="BF110" i="30"/>
  <c r="BF111" i="30"/>
  <c r="BF162" i="30"/>
  <c r="BG109" i="30"/>
  <c r="BG110" i="30"/>
  <c r="BG111" i="30"/>
  <c r="BG162" i="30"/>
  <c r="BF36" i="30"/>
  <c r="AM50" i="29"/>
  <c r="AN66" i="27"/>
  <c r="AM72" i="27"/>
  <c r="AM75" i="27"/>
  <c r="AM19" i="26"/>
  <c r="AB106" i="31"/>
  <c r="AN68" i="27"/>
  <c r="AN69" i="27"/>
  <c r="AN79" i="27"/>
  <c r="AN81" i="27"/>
  <c r="AN24" i="28"/>
  <c r="BG36" i="30"/>
  <c r="BH162" i="30"/>
  <c r="BH109" i="30"/>
  <c r="BH110" i="30"/>
  <c r="BH111" i="30"/>
  <c r="AN50" i="29"/>
  <c r="AN72" i="27"/>
  <c r="AN75" i="27"/>
  <c r="AN19" i="26"/>
  <c r="AO66" i="27"/>
  <c r="BH36" i="30"/>
  <c r="BI162" i="30"/>
  <c r="BI109" i="30"/>
  <c r="BI110" i="30"/>
  <c r="BI111" i="30"/>
  <c r="BI36" i="30"/>
  <c r="BJ109" i="30"/>
  <c r="BJ110" i="30"/>
  <c r="BJ111" i="30"/>
  <c r="BJ162" i="30"/>
  <c r="AO79" i="27"/>
  <c r="AO81" i="27"/>
  <c r="AO24" i="28"/>
  <c r="AO68" i="27"/>
  <c r="AO69" i="27"/>
  <c r="AC106" i="31"/>
  <c r="AO50" i="29"/>
  <c r="AO72" i="27"/>
  <c r="AO75" i="27"/>
  <c r="AO19" i="26"/>
  <c r="AP66" i="27"/>
  <c r="BJ36" i="30"/>
  <c r="BK109" i="30"/>
  <c r="BK110" i="30"/>
  <c r="BK111" i="30"/>
  <c r="BK162" i="30"/>
  <c r="BK36" i="30"/>
  <c r="BL162" i="30"/>
  <c r="BL109" i="30"/>
  <c r="BL110" i="30"/>
  <c r="BL111" i="30"/>
  <c r="AD106" i="31"/>
  <c r="AP68" i="27"/>
  <c r="AP69" i="27"/>
  <c r="AP79" i="27"/>
  <c r="AP81" i="27"/>
  <c r="AP24" i="28"/>
  <c r="AP50" i="29"/>
  <c r="AP72" i="27"/>
  <c r="AP75" i="27"/>
  <c r="AP19" i="26"/>
  <c r="AQ66" i="27"/>
  <c r="BL36" i="30"/>
  <c r="BM109" i="30"/>
  <c r="BM110" i="30"/>
  <c r="BM111" i="30"/>
  <c r="BM162" i="30"/>
  <c r="AQ68" i="27"/>
  <c r="AQ69" i="27"/>
  <c r="AQ79" i="27"/>
  <c r="AQ81" i="27"/>
  <c r="AQ24" i="28"/>
  <c r="BM36" i="30"/>
  <c r="BN109" i="30"/>
  <c r="BN110" i="30"/>
  <c r="BN111" i="30"/>
  <c r="BN162" i="30"/>
  <c r="AE106" i="31"/>
  <c r="AQ50" i="29"/>
  <c r="AQ72" i="27"/>
  <c r="AQ75" i="27"/>
  <c r="AQ19" i="26"/>
  <c r="AR66" i="27"/>
  <c r="BN36" i="30"/>
  <c r="BO162" i="30"/>
  <c r="BO109" i="30"/>
  <c r="BO110" i="30"/>
  <c r="BO111" i="30"/>
  <c r="BO36" i="30"/>
  <c r="BP109" i="30"/>
  <c r="BP110" i="30"/>
  <c r="BP111" i="30"/>
  <c r="BP162" i="30"/>
  <c r="AR68" i="27"/>
  <c r="AR69" i="27"/>
  <c r="AR79" i="27"/>
  <c r="AR81" i="27"/>
  <c r="AR24" i="28"/>
  <c r="AF106" i="31"/>
  <c r="AR50" i="29"/>
  <c r="AS66" i="27"/>
  <c r="AR72" i="27"/>
  <c r="AR75" i="27"/>
  <c r="AR19" i="26"/>
  <c r="BP36" i="30"/>
  <c r="BQ109" i="30"/>
  <c r="BQ110" i="30"/>
  <c r="BQ111" i="30"/>
  <c r="BQ162" i="30"/>
  <c r="AG106" i="31"/>
  <c r="BQ36" i="30"/>
  <c r="BR109" i="30"/>
  <c r="BR110" i="30"/>
  <c r="BR111" i="30"/>
  <c r="BR162" i="30"/>
  <c r="AS68" i="27"/>
  <c r="AS69" i="27"/>
  <c r="AS79" i="27"/>
  <c r="AS81" i="27"/>
  <c r="AS24" i="28"/>
  <c r="AS50" i="29"/>
  <c r="AT66" i="27"/>
  <c r="AS72" i="27"/>
  <c r="AS75" i="27"/>
  <c r="AS19" i="26"/>
  <c r="BR36" i="30"/>
  <c r="BS109" i="30"/>
  <c r="BS110" i="30"/>
  <c r="BS111" i="30"/>
  <c r="BS162" i="30"/>
  <c r="BS36" i="30"/>
  <c r="BT109" i="30"/>
  <c r="BT110" i="30"/>
  <c r="BT111" i="30"/>
  <c r="BT162" i="30"/>
  <c r="AH106" i="31"/>
  <c r="AT79" i="27"/>
  <c r="AT81" i="27"/>
  <c r="AT24" i="28"/>
  <c r="AT68" i="27"/>
  <c r="AT69" i="27"/>
  <c r="BT36" i="30"/>
  <c r="BU109" i="30"/>
  <c r="BU110" i="30"/>
  <c r="BU111" i="30"/>
  <c r="BU162" i="30"/>
  <c r="AT50" i="29"/>
  <c r="AT72" i="27"/>
  <c r="AT75" i="27"/>
  <c r="AT19" i="26"/>
  <c r="AU66" i="27"/>
  <c r="AU79" i="27"/>
  <c r="AU81" i="27"/>
  <c r="AU24" i="28"/>
  <c r="AU68" i="27"/>
  <c r="AU69" i="27"/>
  <c r="AI106" i="31"/>
  <c r="BU36" i="30"/>
  <c r="BV109" i="30"/>
  <c r="BV110" i="30"/>
  <c r="BV111" i="30"/>
  <c r="BV162" i="30"/>
  <c r="BV36" i="30"/>
  <c r="BW109" i="30"/>
  <c r="BW110" i="30"/>
  <c r="BW111" i="30"/>
  <c r="BW162" i="30"/>
  <c r="AU50" i="29"/>
  <c r="AU72" i="27"/>
  <c r="AU75" i="27"/>
  <c r="AU19" i="26"/>
  <c r="AV66" i="27"/>
  <c r="BW36" i="30"/>
  <c r="BX109" i="30"/>
  <c r="BX110" i="30"/>
  <c r="BX111" i="30"/>
  <c r="BX162" i="30"/>
  <c r="AV68" i="27"/>
  <c r="AV69" i="27"/>
  <c r="AV79" i="27"/>
  <c r="AV81" i="27"/>
  <c r="AV24" i="28"/>
  <c r="AJ106" i="31"/>
  <c r="AV50" i="29"/>
  <c r="AV72" i="27"/>
  <c r="AV75" i="27"/>
  <c r="AV19" i="26"/>
  <c r="AW66" i="27"/>
  <c r="BX36" i="30"/>
  <c r="BY109" i="30"/>
  <c r="BY110" i="30"/>
  <c r="BY111" i="30"/>
  <c r="BY162" i="30"/>
  <c r="AW79" i="27"/>
  <c r="AW81" i="27"/>
  <c r="AW24" i="28"/>
  <c r="AW68" i="27"/>
  <c r="AW69" i="27"/>
  <c r="AK106" i="31"/>
  <c r="BY36" i="30"/>
  <c r="BZ162" i="30"/>
  <c r="BZ109" i="30"/>
  <c r="BZ110" i="30"/>
  <c r="BZ111" i="30"/>
  <c r="AW50" i="29"/>
  <c r="AW72" i="27"/>
  <c r="AW75" i="27"/>
  <c r="AW19" i="26"/>
  <c r="AX66" i="27"/>
  <c r="BZ36" i="30"/>
  <c r="CA109" i="30"/>
  <c r="CA110" i="30"/>
  <c r="CA111" i="30"/>
  <c r="CA162" i="30"/>
  <c r="CB162" i="30"/>
  <c r="CA36" i="30"/>
  <c r="CB109" i="30"/>
  <c r="CB110" i="30"/>
  <c r="CB111" i="30"/>
  <c r="AL106" i="31"/>
  <c r="AX79" i="27"/>
  <c r="AX81" i="27"/>
  <c r="AX24" i="28"/>
  <c r="AX68" i="27"/>
  <c r="AX69" i="27"/>
  <c r="AX50" i="29"/>
  <c r="AX72" i="27"/>
  <c r="AX75" i="27"/>
  <c r="AX19" i="26"/>
  <c r="AY66" i="27"/>
  <c r="CC162" i="30"/>
  <c r="CB36" i="30"/>
  <c r="CC109" i="30"/>
  <c r="CC110" i="30"/>
  <c r="CC111" i="30"/>
  <c r="AY68" i="27"/>
  <c r="AY69" i="27"/>
  <c r="AY79" i="27"/>
  <c r="AY81" i="27"/>
  <c r="AY24" i="28"/>
  <c r="CC36" i="30"/>
  <c r="CD109" i="30"/>
  <c r="CD110" i="30"/>
  <c r="CD111" i="30"/>
  <c r="CD162" i="30"/>
  <c r="AM106" i="31"/>
  <c r="AY50" i="29"/>
  <c r="AY72" i="27"/>
  <c r="AY75" i="27"/>
  <c r="AY19" i="26"/>
  <c r="AZ66" i="27"/>
  <c r="CD36" i="30"/>
  <c r="CE109" i="30"/>
  <c r="CE110" i="30"/>
  <c r="CE111" i="30"/>
  <c r="CE162" i="30"/>
  <c r="AN106" i="31"/>
  <c r="CE36" i="30"/>
  <c r="CF109" i="30"/>
  <c r="CF110" i="30"/>
  <c r="CF111" i="30"/>
  <c r="CF162" i="30"/>
  <c r="AZ68" i="27"/>
  <c r="AZ69" i="27"/>
  <c r="AZ79" i="27"/>
  <c r="AZ81" i="27"/>
  <c r="AZ24" i="28"/>
  <c r="AZ50" i="29"/>
  <c r="AZ72" i="27"/>
  <c r="AZ75" i="27"/>
  <c r="AZ19" i="26"/>
  <c r="BA66" i="27"/>
  <c r="CG109" i="30"/>
  <c r="CG110" i="30"/>
  <c r="CG111" i="30"/>
  <c r="CG162" i="30"/>
  <c r="CF36" i="30"/>
  <c r="BA68" i="27"/>
  <c r="BA69" i="27"/>
  <c r="BA79" i="27"/>
  <c r="BA81" i="27"/>
  <c r="BA24" i="28"/>
  <c r="CH109" i="30"/>
  <c r="CH110" i="30"/>
  <c r="CH111" i="30"/>
  <c r="CH162" i="30"/>
  <c r="CG36" i="30"/>
  <c r="AO106" i="31"/>
  <c r="CI162" i="30"/>
  <c r="CH36" i="30"/>
  <c r="CI109" i="30"/>
  <c r="CI110" i="30"/>
  <c r="CI111" i="30"/>
  <c r="BA50" i="29"/>
  <c r="BB66" i="27"/>
  <c r="BA72" i="27"/>
  <c r="BA75" i="27"/>
  <c r="BA19" i="26"/>
  <c r="AP106" i="31"/>
  <c r="BB79" i="27"/>
  <c r="BB81" i="27"/>
  <c r="BB24" i="28"/>
  <c r="BB68" i="27"/>
  <c r="BB69" i="27"/>
  <c r="CJ162" i="30"/>
  <c r="CI36" i="30"/>
  <c r="CJ109" i="30"/>
  <c r="CJ110" i="30"/>
  <c r="CJ111" i="30"/>
  <c r="BB50" i="29"/>
  <c r="BB72" i="27"/>
  <c r="BB75" i="27"/>
  <c r="BB19" i="26"/>
  <c r="BC66" i="27"/>
  <c r="CJ36" i="30"/>
  <c r="CK109" i="30"/>
  <c r="CK110" i="30"/>
  <c r="CK111" i="30"/>
  <c r="CK162" i="30"/>
  <c r="AQ106" i="31"/>
  <c r="CL109" i="30"/>
  <c r="CL110" i="30"/>
  <c r="CL111" i="30"/>
  <c r="CL162" i="30"/>
  <c r="CK36" i="30"/>
  <c r="BC68" i="27"/>
  <c r="BC69" i="27"/>
  <c r="BC79" i="27"/>
  <c r="BC81" i="27"/>
  <c r="BC24" i="28"/>
  <c r="BC50" i="29"/>
  <c r="BC72" i="27"/>
  <c r="BC75" i="27"/>
  <c r="BC19" i="26"/>
  <c r="BD66" i="27"/>
  <c r="CL36" i="30"/>
  <c r="CM109" i="30"/>
  <c r="CM162" i="30"/>
  <c r="BD68" i="27"/>
  <c r="BD69" i="27"/>
  <c r="BD79" i="27"/>
  <c r="BD81" i="27"/>
  <c r="BD24" i="28"/>
  <c r="CM110" i="30"/>
  <c r="CM111" i="30"/>
  <c r="AR106" i="31"/>
  <c r="CM36" i="30"/>
  <c r="CN109" i="30"/>
  <c r="CN162" i="30"/>
  <c r="BD50" i="29"/>
  <c r="BE66" i="27"/>
  <c r="BD72" i="27"/>
  <c r="BD75" i="27"/>
  <c r="BD19" i="26"/>
  <c r="AS106" i="31"/>
  <c r="BE79" i="27"/>
  <c r="BE81" i="27"/>
  <c r="BE24" i="28"/>
  <c r="BE68" i="27"/>
  <c r="BE69" i="27"/>
  <c r="CN110" i="30"/>
  <c r="CN111" i="30"/>
  <c r="E15" i="31" a="1"/>
  <c r="CO109" i="30"/>
  <c r="CO162" i="30"/>
  <c r="CN36" i="30"/>
  <c r="BE50" i="29"/>
  <c r="BE72" i="27"/>
  <c r="BE75" i="27"/>
  <c r="BE19" i="26"/>
  <c r="BF66" i="27"/>
  <c r="E97" i="31"/>
  <c r="E15" i="31"/>
  <c r="AT106" i="31"/>
  <c r="BF68" i="27"/>
  <c r="BF69" i="27"/>
  <c r="BF79" i="27"/>
  <c r="BF81" i="27"/>
  <c r="BF24" i="28"/>
  <c r="CO110" i="30"/>
  <c r="CO111" i="30"/>
  <c r="BF50" i="29"/>
  <c r="BG66" i="27"/>
  <c r="BF72" i="27"/>
  <c r="BF75" i="27"/>
  <c r="BF19" i="26"/>
  <c r="CP162" i="30"/>
  <c r="CO36" i="30"/>
  <c r="CP109" i="30"/>
  <c r="CP110" i="30"/>
  <c r="CP111" i="30"/>
  <c r="BG68" i="27"/>
  <c r="BG69" i="27"/>
  <c r="BG79" i="27"/>
  <c r="BG81" i="27"/>
  <c r="BG24" i="28"/>
  <c r="AU106" i="31"/>
  <c r="BG50" i="29"/>
  <c r="BH66" i="27"/>
  <c r="BG72" i="27"/>
  <c r="BG75" i="27"/>
  <c r="BG19" i="26"/>
  <c r="CQ162" i="30"/>
  <c r="CP36" i="30"/>
  <c r="CQ109" i="30"/>
  <c r="CQ110" i="30"/>
  <c r="CQ111" i="30"/>
  <c r="AV106" i="31"/>
  <c r="BH68" i="27"/>
  <c r="BH69" i="27"/>
  <c r="BH79" i="27"/>
  <c r="BH81" i="27"/>
  <c r="BH24" i="28"/>
  <c r="BH50" i="29"/>
  <c r="BI66" i="27"/>
  <c r="BH72" i="27"/>
  <c r="BH75" i="27"/>
  <c r="BH19" i="26"/>
  <c r="CR162" i="30"/>
  <c r="CQ36" i="30"/>
  <c r="CR109" i="30"/>
  <c r="CR110" i="30"/>
  <c r="M110" i="30"/>
  <c r="AW106" i="31"/>
  <c r="BI79" i="27"/>
  <c r="BI81" i="27"/>
  <c r="BI24" i="28"/>
  <c r="BI68" i="27"/>
  <c r="BI69" i="27"/>
  <c r="G15" i="31" a="1"/>
  <c r="G97" i="31"/>
  <c r="G15" i="31"/>
  <c r="CR111" i="30"/>
  <c r="CR36" i="30"/>
  <c r="BI50" i="29"/>
  <c r="BJ66" i="27"/>
  <c r="BI72" i="27"/>
  <c r="BI75" i="27"/>
  <c r="BI19" i="26"/>
  <c r="AX106" i="31"/>
  <c r="BJ68" i="27"/>
  <c r="BJ69" i="27"/>
  <c r="BJ79" i="27"/>
  <c r="BJ81" i="27"/>
  <c r="BJ24" i="28"/>
  <c r="BJ50" i="29"/>
  <c r="BJ72" i="27"/>
  <c r="BJ75" i="27"/>
  <c r="BJ19" i="26"/>
  <c r="BK66" i="27"/>
  <c r="BK79" i="27"/>
  <c r="BK81" i="27"/>
  <c r="BK24" i="28"/>
  <c r="BK68" i="27"/>
  <c r="BK69" i="27"/>
  <c r="AY106" i="31"/>
  <c r="BK50" i="29"/>
  <c r="BK72" i="27"/>
  <c r="BK75" i="27"/>
  <c r="BK19" i="26"/>
  <c r="BL66" i="27"/>
  <c r="BL68" i="27"/>
  <c r="BL69" i="27"/>
  <c r="BL79" i="27"/>
  <c r="BL81" i="27"/>
  <c r="BL24" i="28"/>
  <c r="AZ106" i="31"/>
  <c r="BL50" i="29"/>
  <c r="BM66" i="27"/>
  <c r="BL72" i="27"/>
  <c r="BL75" i="27"/>
  <c r="BL19" i="26"/>
  <c r="BA106" i="31"/>
  <c r="BM79" i="27"/>
  <c r="BM81" i="27"/>
  <c r="BM24" i="28"/>
  <c r="BM68" i="27"/>
  <c r="BM69" i="27"/>
  <c r="BM50" i="29"/>
  <c r="BM72" i="27"/>
  <c r="BM75" i="27"/>
  <c r="BM19" i="26"/>
  <c r="BN66" i="27"/>
  <c r="BN79" i="27"/>
  <c r="BN81" i="27"/>
  <c r="BN24" i="28"/>
  <c r="BN68" i="27"/>
  <c r="BN69" i="27"/>
  <c r="BB106" i="31"/>
  <c r="BN50" i="29"/>
  <c r="BN72" i="27"/>
  <c r="BN75" i="27"/>
  <c r="BN19" i="26"/>
  <c r="BO66" i="27"/>
  <c r="BO79" i="27"/>
  <c r="BO81" i="27"/>
  <c r="BO24" i="28"/>
  <c r="BO68" i="27"/>
  <c r="BO69" i="27"/>
  <c r="BC106" i="31"/>
  <c r="BO50" i="29"/>
  <c r="BO72" i="27"/>
  <c r="BO75" i="27"/>
  <c r="BO19" i="26"/>
  <c r="BP66" i="27"/>
  <c r="BD106" i="31"/>
  <c r="BP68" i="27"/>
  <c r="BP69" i="27"/>
  <c r="BP79" i="27"/>
  <c r="BP81" i="27"/>
  <c r="BP24" i="28"/>
  <c r="BP50" i="29"/>
  <c r="BP72" i="27"/>
  <c r="BP75" i="27"/>
  <c r="BP19" i="26"/>
  <c r="BQ66" i="27"/>
  <c r="BE106" i="31"/>
  <c r="BQ79" i="27"/>
  <c r="BQ81" i="27"/>
  <c r="BQ24" i="28"/>
  <c r="BQ68" i="27"/>
  <c r="BQ69" i="27"/>
  <c r="BQ50" i="29"/>
  <c r="BQ72" i="27"/>
  <c r="BQ75" i="27"/>
  <c r="BQ19" i="26"/>
  <c r="BR66" i="27"/>
  <c r="BF106" i="31"/>
  <c r="BR68" i="27"/>
  <c r="BR69" i="27"/>
  <c r="BR79" i="27"/>
  <c r="BR81" i="27"/>
  <c r="BR24" i="28"/>
  <c r="BR50" i="29"/>
  <c r="BS66" i="27"/>
  <c r="BR72" i="27"/>
  <c r="BR75" i="27"/>
  <c r="BR19" i="26"/>
  <c r="BG106" i="31"/>
  <c r="BS68" i="27"/>
  <c r="BS69" i="27"/>
  <c r="BS79" i="27"/>
  <c r="BS81" i="27"/>
  <c r="BS24" i="28"/>
  <c r="BS50" i="29"/>
  <c r="BS72" i="27"/>
  <c r="BS75" i="27"/>
  <c r="BS19" i="26"/>
  <c r="BT66" i="27"/>
  <c r="BT68" i="27"/>
  <c r="BT69" i="27"/>
  <c r="BT79" i="27"/>
  <c r="BT81" i="27"/>
  <c r="BT24" i="28"/>
  <c r="BH106" i="31"/>
  <c r="BT50" i="29"/>
  <c r="BU66" i="27"/>
  <c r="BT72" i="27"/>
  <c r="BT75" i="27"/>
  <c r="BT19" i="26"/>
  <c r="BI106" i="31"/>
  <c r="BU68" i="27"/>
  <c r="BU69" i="27"/>
  <c r="BU79" i="27"/>
  <c r="BU81" i="27"/>
  <c r="BU24" i="28"/>
  <c r="BU50" i="29"/>
  <c r="BV66" i="27"/>
  <c r="BU72" i="27"/>
  <c r="BU75" i="27"/>
  <c r="BU19" i="26"/>
  <c r="BJ106" i="31"/>
  <c r="BV68" i="27"/>
  <c r="BV69" i="27"/>
  <c r="BV79" i="27"/>
  <c r="BV81" i="27"/>
  <c r="BV24" i="28"/>
  <c r="BV50" i="29"/>
  <c r="BW66" i="27"/>
  <c r="BV72" i="27"/>
  <c r="BV75" i="27"/>
  <c r="BV19" i="26"/>
  <c r="BK106" i="31"/>
  <c r="BW68" i="27"/>
  <c r="BW69" i="27"/>
  <c r="BW79" i="27"/>
  <c r="BW81" i="27"/>
  <c r="BW24" i="28"/>
  <c r="BW50" i="29"/>
  <c r="BW72" i="27"/>
  <c r="BW75" i="27"/>
  <c r="BW19" i="26"/>
  <c r="BX66" i="27"/>
  <c r="BL106" i="31"/>
  <c r="BX68" i="27"/>
  <c r="BX69" i="27"/>
  <c r="BX79" i="27"/>
  <c r="BX81" i="27"/>
  <c r="BX24" i="28"/>
  <c r="BX50" i="29"/>
  <c r="BX72" i="27"/>
  <c r="BX75" i="27"/>
  <c r="BX19" i="26"/>
  <c r="BY66" i="27"/>
  <c r="BY79" i="27"/>
  <c r="BY81" i="27"/>
  <c r="BY24" i="28"/>
  <c r="BY68" i="27"/>
  <c r="BY69" i="27"/>
  <c r="BM106" i="31"/>
  <c r="BY50" i="29"/>
  <c r="BZ66" i="27"/>
  <c r="BY72" i="27"/>
  <c r="BY75" i="27"/>
  <c r="BY19" i="26"/>
  <c r="BN106" i="31"/>
  <c r="BZ79" i="27"/>
  <c r="BZ81" i="27"/>
  <c r="BZ24" i="28"/>
  <c r="BZ68" i="27"/>
  <c r="BZ69" i="27"/>
  <c r="BZ50" i="29"/>
  <c r="BZ72" i="27"/>
  <c r="BZ75" i="27"/>
  <c r="BZ19" i="26"/>
  <c r="CA66" i="27"/>
  <c r="CA68" i="27"/>
  <c r="CA69" i="27"/>
  <c r="CA79" i="27"/>
  <c r="CA81" i="27"/>
  <c r="CA24" i="28"/>
  <c r="BO106" i="31"/>
  <c r="CA50" i="29"/>
  <c r="CA72" i="27"/>
  <c r="CA75" i="27"/>
  <c r="CA19" i="26"/>
  <c r="CB66" i="27"/>
  <c r="CB68" i="27"/>
  <c r="CB69" i="27"/>
  <c r="CB79" i="27"/>
  <c r="CB81" i="27"/>
  <c r="CB24" i="28"/>
  <c r="BP106" i="31"/>
  <c r="CB50" i="29"/>
  <c r="CB72" i="27"/>
  <c r="CB75" i="27"/>
  <c r="CB19" i="26"/>
  <c r="CC66" i="27"/>
  <c r="CC68" i="27"/>
  <c r="CC69" i="27"/>
  <c r="CC79" i="27"/>
  <c r="CC81" i="27"/>
  <c r="CC24" i="28"/>
  <c r="BQ106" i="31"/>
  <c r="CC50" i="29"/>
  <c r="CC72" i="27"/>
  <c r="CC75" i="27"/>
  <c r="CC19" i="26"/>
  <c r="CD66" i="27"/>
  <c r="CD68" i="27"/>
  <c r="CD69" i="27"/>
  <c r="CD79" i="27"/>
  <c r="CD81" i="27"/>
  <c r="CD24" i="28"/>
  <c r="BR106" i="31"/>
  <c r="CD50" i="29"/>
  <c r="CE66" i="27"/>
  <c r="CD72" i="27"/>
  <c r="CD75" i="27"/>
  <c r="CD19" i="26"/>
  <c r="BS106" i="31"/>
  <c r="CE68" i="27"/>
  <c r="CE69" i="27"/>
  <c r="CE79" i="27"/>
  <c r="CE81" i="27"/>
  <c r="CE24" i="28"/>
  <c r="CE50" i="29"/>
  <c r="CF66" i="27"/>
  <c r="CE72" i="27"/>
  <c r="CE75" i="27"/>
  <c r="CE19" i="26"/>
  <c r="BT106" i="31"/>
  <c r="CF68" i="27"/>
  <c r="CF69" i="27"/>
  <c r="CF79" i="27"/>
  <c r="CF81" i="27"/>
  <c r="CF24" i="28"/>
  <c r="CF50" i="29"/>
  <c r="CG66" i="27"/>
  <c r="CF72" i="27"/>
  <c r="CF75" i="27"/>
  <c r="CF19" i="26"/>
  <c r="BU106" i="31"/>
  <c r="CG68" i="27"/>
  <c r="CG69" i="27"/>
  <c r="CG79" i="27"/>
  <c r="CG81" i="27"/>
  <c r="CG24" i="28"/>
  <c r="CG50" i="29"/>
  <c r="CG72" i="27"/>
  <c r="CG75" i="27"/>
  <c r="CG19" i="26"/>
  <c r="CH66" i="27"/>
  <c r="CH68" i="27"/>
  <c r="CH69" i="27"/>
  <c r="CH79" i="27"/>
  <c r="CH81" i="27"/>
  <c r="CH24" i="28"/>
  <c r="BV106" i="31"/>
  <c r="CH50" i="29"/>
  <c r="CH72" i="27"/>
  <c r="CH75" i="27"/>
  <c r="CH19" i="26"/>
  <c r="CI66" i="27"/>
  <c r="CI68" i="27"/>
  <c r="CI69" i="27"/>
  <c r="CI79" i="27"/>
  <c r="CI81" i="27"/>
  <c r="CI24" i="28"/>
  <c r="BW106" i="31"/>
  <c r="CI50" i="29"/>
  <c r="CI72" i="27"/>
  <c r="CI75" i="27"/>
  <c r="CI19" i="26"/>
  <c r="CJ66" i="27"/>
  <c r="CJ68" i="27"/>
  <c r="CJ69" i="27"/>
  <c r="CJ79" i="27"/>
  <c r="CJ81" i="27"/>
  <c r="CJ24" i="28"/>
  <c r="BX106" i="31"/>
  <c r="CJ50" i="29"/>
  <c r="CK66" i="27"/>
  <c r="CJ72" i="27"/>
  <c r="CJ75" i="27"/>
  <c r="CJ19" i="26"/>
  <c r="BY106" i="31"/>
  <c r="CK68" i="27"/>
  <c r="CK69" i="27"/>
  <c r="CK79" i="27"/>
  <c r="CK81" i="27"/>
  <c r="CK24" i="28"/>
  <c r="CK50" i="29"/>
  <c r="CL66" i="27"/>
  <c r="CK72" i="27"/>
  <c r="CK75" i="27"/>
  <c r="CK19" i="26"/>
  <c r="BZ106" i="31"/>
  <c r="CL68" i="27"/>
  <c r="CL69" i="27"/>
  <c r="CL79" i="27"/>
  <c r="CL81" i="27"/>
  <c r="CL24" i="28"/>
  <c r="CL50" i="29"/>
  <c r="CL72" i="27"/>
  <c r="CL75" i="27"/>
  <c r="CL19" i="26"/>
  <c r="CM66" i="27"/>
  <c r="CM68" i="27"/>
  <c r="CM69" i="27"/>
  <c r="CM79" i="27"/>
  <c r="CM81" i="27"/>
  <c r="CM24" i="28"/>
  <c r="CA106" i="31"/>
  <c r="CM50" i="29"/>
  <c r="CN66" i="27"/>
  <c r="CM72" i="27"/>
  <c r="CM75" i="27"/>
  <c r="CM19" i="26"/>
  <c r="CB106" i="31"/>
  <c r="CN68" i="27"/>
  <c r="CN69" i="27"/>
  <c r="CN79" i="27"/>
  <c r="CN81" i="27"/>
  <c r="CN24" i="28"/>
  <c r="CN50" i="29"/>
  <c r="CO66" i="27"/>
  <c r="CN72" i="27"/>
  <c r="CN75" i="27"/>
  <c r="CN19" i="26"/>
  <c r="CC106" i="31"/>
  <c r="CO79" i="27"/>
  <c r="CO81" i="27"/>
  <c r="CO24" i="28"/>
  <c r="CO68" i="27"/>
  <c r="CO69" i="27"/>
  <c r="CO50" i="29"/>
  <c r="CO72" i="27"/>
  <c r="CO75" i="27"/>
  <c r="CO19" i="26"/>
  <c r="CP66" i="27"/>
  <c r="CP68" i="27"/>
  <c r="CP69" i="27"/>
  <c r="CP79" i="27"/>
  <c r="CP81" i="27"/>
  <c r="CP24" i="28"/>
  <c r="CD106" i="31"/>
  <c r="CP50" i="29"/>
  <c r="CP72" i="27"/>
  <c r="CP75" i="27"/>
  <c r="CP19" i="26"/>
  <c r="CQ66" i="27"/>
  <c r="CQ68" i="27"/>
  <c r="CQ69" i="27"/>
  <c r="CQ79" i="27"/>
  <c r="CQ81" i="27"/>
  <c r="CQ24" i="28"/>
  <c r="CE106" i="31"/>
  <c r="CQ50" i="29"/>
  <c r="CQ72" i="27"/>
  <c r="CQ75" i="27"/>
  <c r="CQ19" i="26"/>
  <c r="CR66" i="27"/>
  <c r="CF106" i="31"/>
  <c r="CR68" i="27"/>
  <c r="M68" i="27"/>
  <c r="CR79" i="27"/>
  <c r="CR69" i="27"/>
  <c r="CR50" i="29"/>
  <c r="CR81" i="27"/>
  <c r="M79" i="27"/>
  <c r="CR72" i="27"/>
  <c r="M72" i="27"/>
  <c r="CR24" i="28"/>
  <c r="M81" i="27"/>
  <c r="CR75" i="27"/>
  <c r="CR19" i="26"/>
  <c r="M75" i="27"/>
  <c r="N24" i="28"/>
  <c r="M24" i="28"/>
  <c r="M31" i="28"/>
  <c r="CG106" i="31"/>
  <c r="C15" i="31" a="1"/>
  <c r="M19" i="26"/>
  <c r="C15" i="31"/>
  <c r="H15" i="31"/>
  <c r="C97" i="31"/>
  <c r="H97"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8" i="31"/>
  <c r="S15" i="31" a="1"/>
  <c r="S15" i="31"/>
  <c r="S97" i="31"/>
  <c r="S16" i="31"/>
  <c r="U97" i="31"/>
  <c r="U15" i="31"/>
  <c r="W15" i="31" a="1"/>
  <c r="W15" i="31"/>
  <c r="W97" i="31"/>
  <c r="Y15" i="31" a="1"/>
  <c r="Y15" i="31"/>
  <c r="Y97" i="31"/>
  <c r="C93" i="29" a="1"/>
  <c r="C93" i="29"/>
  <c r="G93" i="29"/>
  <c r="P93" i="29"/>
  <c r="C94" i="29"/>
  <c r="P94" i="29"/>
  <c r="C95" i="29"/>
  <c r="P95" i="29"/>
  <c r="C96" i="29"/>
  <c r="P96" i="29"/>
  <c r="C97" i="29"/>
  <c r="P97" i="29"/>
  <c r="C98" i="29"/>
  <c r="P98" i="29"/>
  <c r="C99" i="29"/>
  <c r="P99" i="29"/>
  <c r="C100" i="29"/>
  <c r="P100" i="29"/>
  <c r="C101" i="29"/>
  <c r="P101" i="29"/>
  <c r="C102" i="29"/>
  <c r="P102" i="29"/>
  <c r="C103" i="29"/>
  <c r="P103" i="29"/>
  <c r="C104" i="29"/>
  <c r="P104" i="29"/>
  <c r="C105" i="29"/>
  <c r="P105" i="29"/>
  <c r="C106" i="29"/>
  <c r="P106" i="29"/>
  <c r="C107" i="29"/>
  <c r="P107" i="29"/>
  <c r="C108" i="29"/>
  <c r="P108" i="29"/>
  <c r="C109" i="29"/>
  <c r="P109" i="29"/>
  <c r="C110" i="29"/>
  <c r="P110" i="29"/>
  <c r="C111" i="29"/>
  <c r="P111" i="29"/>
  <c r="C112" i="29"/>
  <c r="P112" i="29"/>
  <c r="C113" i="29"/>
  <c r="P113" i="29"/>
  <c r="C114" i="29"/>
  <c r="P114" i="29"/>
  <c r="C115" i="29"/>
  <c r="P115" i="29"/>
  <c r="C116" i="29"/>
  <c r="P116" i="29"/>
  <c r="C117" i="29"/>
  <c r="P117" i="29"/>
  <c r="C118" i="29"/>
  <c r="P118" i="29"/>
  <c r="C119" i="29"/>
  <c r="P119" i="29"/>
  <c r="C120" i="29"/>
  <c r="P120" i="29"/>
  <c r="C121" i="29"/>
  <c r="P121" i="29"/>
  <c r="C122" i="29"/>
  <c r="P122" i="29"/>
  <c r="C123" i="29"/>
  <c r="P123" i="29"/>
  <c r="C124" i="29"/>
  <c r="P124" i="29"/>
  <c r="C125" i="29"/>
  <c r="P125" i="29"/>
  <c r="C126" i="29"/>
  <c r="P126" i="29"/>
  <c r="C127" i="29"/>
  <c r="P127" i="29"/>
  <c r="C128" i="29"/>
  <c r="P128" i="29"/>
  <c r="C129" i="29"/>
  <c r="P129" i="29"/>
  <c r="C130" i="29"/>
  <c r="P130" i="29"/>
  <c r="C131" i="29"/>
  <c r="P131" i="29"/>
  <c r="C132" i="29"/>
  <c r="P132" i="29"/>
  <c r="C133" i="29"/>
  <c r="P133" i="29"/>
  <c r="C134" i="29"/>
  <c r="P134" i="29"/>
  <c r="C135" i="29"/>
  <c r="P135" i="29"/>
  <c r="C136" i="29"/>
  <c r="P136" i="29"/>
  <c r="C137" i="29"/>
  <c r="P137" i="29"/>
  <c r="C138" i="29"/>
  <c r="P138" i="29"/>
  <c r="C139" i="29"/>
  <c r="P139" i="29"/>
  <c r="C140" i="29"/>
  <c r="P140" i="29"/>
  <c r="C141" i="29"/>
  <c r="P141" i="29"/>
  <c r="C142" i="29"/>
  <c r="P142" i="29"/>
  <c r="C143" i="29"/>
  <c r="P143" i="29"/>
  <c r="C144" i="29"/>
  <c r="P144" i="29"/>
  <c r="C145" i="29"/>
  <c r="P145" i="29"/>
  <c r="C146" i="29"/>
  <c r="P146" i="29"/>
  <c r="C147" i="29"/>
  <c r="P147" i="29"/>
  <c r="C148" i="29"/>
  <c r="P148" i="29"/>
  <c r="C149" i="29"/>
  <c r="P149" i="29"/>
  <c r="C150" i="29"/>
  <c r="P150" i="29"/>
  <c r="C151" i="29"/>
  <c r="P151" i="29"/>
  <c r="C152" i="29"/>
  <c r="P152" i="29"/>
  <c r="C153" i="29"/>
  <c r="P153" i="29"/>
  <c r="C154" i="29"/>
  <c r="P154" i="29"/>
  <c r="C155" i="29"/>
  <c r="P155" i="29"/>
  <c r="C156" i="29"/>
  <c r="P156" i="29"/>
  <c r="C157" i="29"/>
  <c r="P157" i="29"/>
  <c r="C158" i="29"/>
  <c r="P158" i="29"/>
  <c r="C159" i="29"/>
  <c r="P159" i="29"/>
  <c r="C160" i="29"/>
  <c r="P160" i="29"/>
  <c r="C161" i="29"/>
  <c r="P161" i="29"/>
  <c r="C162" i="29"/>
  <c r="P162" i="29"/>
  <c r="C163" i="29"/>
  <c r="P163" i="29"/>
  <c r="C164" i="29"/>
  <c r="P164" i="29"/>
  <c r="C165" i="29"/>
  <c r="P165" i="29"/>
  <c r="C166" i="29"/>
  <c r="P166" i="29"/>
  <c r="C167" i="29"/>
  <c r="P167" i="29"/>
  <c r="C168" i="29"/>
  <c r="P168" i="29"/>
  <c r="C169" i="29"/>
  <c r="P169" i="29"/>
  <c r="C170" i="29"/>
  <c r="P170" i="29"/>
  <c r="C171" i="29"/>
  <c r="P171" i="29"/>
  <c r="C172" i="29"/>
  <c r="P172" i="29"/>
  <c r="C173" i="29"/>
  <c r="P173" i="29"/>
  <c r="P175" i="29"/>
  <c r="P177" i="29"/>
  <c r="P27" i="29"/>
  <c r="P29" i="29"/>
  <c r="P35" i="29"/>
  <c r="P37" i="29"/>
  <c r="P30" i="26"/>
  <c r="P65" i="29"/>
  <c r="P26" i="26"/>
  <c r="P28" i="26"/>
  <c r="P32" i="26"/>
  <c r="P40" i="26"/>
  <c r="P47" i="26"/>
  <c r="P49" i="26"/>
  <c r="P53" i="26"/>
  <c r="P55" i="26"/>
  <c r="Q156" i="30"/>
  <c r="Q163" i="30"/>
  <c r="Q167" i="30"/>
  <c r="Q25" i="28"/>
  <c r="Q35" i="28"/>
  <c r="Q93" i="29"/>
  <c r="G94" i="29"/>
  <c r="Q94" i="29"/>
  <c r="Q95" i="29"/>
  <c r="Q96" i="29"/>
  <c r="Q97" i="29"/>
  <c r="Q98" i="29"/>
  <c r="Q99" i="29"/>
  <c r="Q100" i="29"/>
  <c r="Q101" i="29"/>
  <c r="Q102" i="29"/>
  <c r="Q103" i="29"/>
  <c r="Q104" i="29"/>
  <c r="Q105" i="29"/>
  <c r="Q106" i="29"/>
  <c r="Q107" i="29"/>
  <c r="Q108" i="29"/>
  <c r="Q109" i="29"/>
  <c r="Q110" i="29"/>
  <c r="Q111" i="29"/>
  <c r="Q112" i="29"/>
  <c r="Q113" i="29"/>
  <c r="Q114" i="29"/>
  <c r="Q115" i="29"/>
  <c r="Q116" i="29"/>
  <c r="Q117" i="29"/>
  <c r="Q118" i="29"/>
  <c r="Q119" i="29"/>
  <c r="Q120" i="29"/>
  <c r="Q121" i="29"/>
  <c r="Q122" i="29"/>
  <c r="Q123" i="29"/>
  <c r="Q124" i="29"/>
  <c r="Q125" i="29"/>
  <c r="Q126" i="29"/>
  <c r="Q127" i="29"/>
  <c r="Q128" i="29"/>
  <c r="Q129" i="29"/>
  <c r="Q130" i="29"/>
  <c r="Q131" i="29"/>
  <c r="Q132" i="29"/>
  <c r="Q133" i="29"/>
  <c r="Q134" i="29"/>
  <c r="Q135" i="29"/>
  <c r="Q136" i="29"/>
  <c r="Q137" i="29"/>
  <c r="Q138" i="29"/>
  <c r="Q139" i="29"/>
  <c r="Q140" i="29"/>
  <c r="Q141" i="29"/>
  <c r="Q142" i="29"/>
  <c r="Q143" i="29"/>
  <c r="Q144" i="29"/>
  <c r="Q145" i="29"/>
  <c r="Q146" i="29"/>
  <c r="Q147" i="29"/>
  <c r="Q148" i="29"/>
  <c r="Q149" i="29"/>
  <c r="Q150" i="29"/>
  <c r="Q151" i="29"/>
  <c r="Q152" i="29"/>
  <c r="Q153" i="29"/>
  <c r="Q154" i="29"/>
  <c r="Q155" i="29"/>
  <c r="Q156" i="29"/>
  <c r="Q157" i="29"/>
  <c r="Q158" i="29"/>
  <c r="Q159" i="29"/>
  <c r="Q160" i="29"/>
  <c r="Q161" i="29"/>
  <c r="Q162" i="29"/>
  <c r="Q163" i="29"/>
  <c r="Q164" i="29"/>
  <c r="Q165" i="29"/>
  <c r="Q166" i="29"/>
  <c r="Q167" i="29"/>
  <c r="Q168" i="29"/>
  <c r="Q169" i="29"/>
  <c r="Q170" i="29"/>
  <c r="Q171" i="29"/>
  <c r="Q172" i="29"/>
  <c r="Q173" i="29"/>
  <c r="Q175" i="29"/>
  <c r="Q177" i="29"/>
  <c r="Q27" i="29"/>
  <c r="Q29" i="29"/>
  <c r="Q35" i="29"/>
  <c r="Q37" i="29"/>
  <c r="Q30" i="26"/>
  <c r="Q65" i="29"/>
  <c r="Q26" i="26"/>
  <c r="Q28" i="26"/>
  <c r="Q32" i="26"/>
  <c r="Q40" i="26"/>
  <c r="R93" i="29"/>
  <c r="R94" i="29"/>
  <c r="G95" i="29"/>
  <c r="R95" i="29"/>
  <c r="R96" i="29"/>
  <c r="R97" i="29"/>
  <c r="R98" i="29"/>
  <c r="R99" i="29"/>
  <c r="R100" i="29"/>
  <c r="R101" i="29"/>
  <c r="R102" i="29"/>
  <c r="R103" i="29"/>
  <c r="R104" i="29"/>
  <c r="R105" i="29"/>
  <c r="R106" i="29"/>
  <c r="R107" i="29"/>
  <c r="R108" i="29"/>
  <c r="R109" i="29"/>
  <c r="R110" i="29"/>
  <c r="R111" i="29"/>
  <c r="R112" i="29"/>
  <c r="R113" i="29"/>
  <c r="R114" i="29"/>
  <c r="R115" i="29"/>
  <c r="R116" i="29"/>
  <c r="R117" i="29"/>
  <c r="R118" i="29"/>
  <c r="R119" i="29"/>
  <c r="R120" i="29"/>
  <c r="R121" i="29"/>
  <c r="R122" i="29"/>
  <c r="R123" i="29"/>
  <c r="R124" i="29"/>
  <c r="R125" i="29"/>
  <c r="R126" i="29"/>
  <c r="R127" i="29"/>
  <c r="R128" i="29"/>
  <c r="R129" i="29"/>
  <c r="R130" i="29"/>
  <c r="R131" i="29"/>
  <c r="R132" i="29"/>
  <c r="R133" i="29"/>
  <c r="R134" i="29"/>
  <c r="R135" i="29"/>
  <c r="R136" i="29"/>
  <c r="R137" i="29"/>
  <c r="R138" i="29"/>
  <c r="R139" i="29"/>
  <c r="R140" i="29"/>
  <c r="R141" i="29"/>
  <c r="R142" i="29"/>
  <c r="R143" i="29"/>
  <c r="R144" i="29"/>
  <c r="R145" i="29"/>
  <c r="R146" i="29"/>
  <c r="R147" i="29"/>
  <c r="R148" i="29"/>
  <c r="R149" i="29"/>
  <c r="R150" i="29"/>
  <c r="R151" i="29"/>
  <c r="R152" i="29"/>
  <c r="R153" i="29"/>
  <c r="R154" i="29"/>
  <c r="R155" i="29"/>
  <c r="R156" i="29"/>
  <c r="R157" i="29"/>
  <c r="R158" i="29"/>
  <c r="R159" i="29"/>
  <c r="R160" i="29"/>
  <c r="R161" i="29"/>
  <c r="R162" i="29"/>
  <c r="R163" i="29"/>
  <c r="R164" i="29"/>
  <c r="R165" i="29"/>
  <c r="R166" i="29"/>
  <c r="R167" i="29"/>
  <c r="R168" i="29"/>
  <c r="R169" i="29"/>
  <c r="R170" i="29"/>
  <c r="R171" i="29"/>
  <c r="R172" i="29"/>
  <c r="R173" i="29"/>
  <c r="R175" i="29"/>
  <c r="R177" i="29"/>
  <c r="R27" i="29"/>
  <c r="R29" i="29"/>
  <c r="R35" i="29"/>
  <c r="R37" i="29"/>
  <c r="R30" i="26"/>
  <c r="Q118" i="30"/>
  <c r="Q119" i="30"/>
  <c r="Q122" i="30"/>
  <c r="Q126" i="30"/>
  <c r="Q42" i="26"/>
  <c r="Q47" i="26"/>
  <c r="Q49" i="26"/>
  <c r="Q50" i="26"/>
  <c r="Q53" i="26"/>
  <c r="Q17" i="26"/>
  <c r="Q55" i="26"/>
  <c r="R156" i="30"/>
  <c r="Q127" i="30"/>
  <c r="R161" i="30"/>
  <c r="R163" i="30"/>
  <c r="R167" i="30"/>
  <c r="R25" i="28"/>
  <c r="R35" i="28"/>
  <c r="R65" i="29"/>
  <c r="R26" i="26"/>
  <c r="R28" i="26"/>
  <c r="R32" i="26"/>
  <c r="R40" i="26"/>
  <c r="R125" i="30"/>
  <c r="S93" i="29"/>
  <c r="S94" i="29"/>
  <c r="S95" i="29"/>
  <c r="G96" i="29"/>
  <c r="S96" i="29"/>
  <c r="S97" i="29"/>
  <c r="S98" i="29"/>
  <c r="S99" i="29"/>
  <c r="S100" i="29"/>
  <c r="S101" i="29"/>
  <c r="S102" i="29"/>
  <c r="S103" i="29"/>
  <c r="S104" i="29"/>
  <c r="S105" i="29"/>
  <c r="S106" i="29"/>
  <c r="S107" i="29"/>
  <c r="S108" i="29"/>
  <c r="S109" i="29"/>
  <c r="S110" i="29"/>
  <c r="S111" i="29"/>
  <c r="S112" i="29"/>
  <c r="S113" i="29"/>
  <c r="S114" i="29"/>
  <c r="S115" i="29"/>
  <c r="S116" i="29"/>
  <c r="S117" i="29"/>
  <c r="S118" i="29"/>
  <c r="S119" i="29"/>
  <c r="S120" i="29"/>
  <c r="S121" i="29"/>
  <c r="S122" i="29"/>
  <c r="S123" i="29"/>
  <c r="S124" i="29"/>
  <c r="S125" i="29"/>
  <c r="S126" i="29"/>
  <c r="S127" i="29"/>
  <c r="S128" i="29"/>
  <c r="S129" i="29"/>
  <c r="S130" i="29"/>
  <c r="S131" i="29"/>
  <c r="S132" i="29"/>
  <c r="S133" i="29"/>
  <c r="S134" i="29"/>
  <c r="S135" i="29"/>
  <c r="S136" i="29"/>
  <c r="S137" i="29"/>
  <c r="S138" i="29"/>
  <c r="S139" i="29"/>
  <c r="S140" i="29"/>
  <c r="S141" i="29"/>
  <c r="S142" i="29"/>
  <c r="S143" i="29"/>
  <c r="S144" i="29"/>
  <c r="S145" i="29"/>
  <c r="S146" i="29"/>
  <c r="S147" i="29"/>
  <c r="S148" i="29"/>
  <c r="S149" i="29"/>
  <c r="S150" i="29"/>
  <c r="S151" i="29"/>
  <c r="S152" i="29"/>
  <c r="S153" i="29"/>
  <c r="S154" i="29"/>
  <c r="S155" i="29"/>
  <c r="S156" i="29"/>
  <c r="S157" i="29"/>
  <c r="S158" i="29"/>
  <c r="S159" i="29"/>
  <c r="S160" i="29"/>
  <c r="S161" i="29"/>
  <c r="S162" i="29"/>
  <c r="S163" i="29"/>
  <c r="S164" i="29"/>
  <c r="S165" i="29"/>
  <c r="S166" i="29"/>
  <c r="S167" i="29"/>
  <c r="S168" i="29"/>
  <c r="S169" i="29"/>
  <c r="S170" i="29"/>
  <c r="S171" i="29"/>
  <c r="S172" i="29"/>
  <c r="S173" i="29"/>
  <c r="S175" i="29"/>
  <c r="S177" i="29"/>
  <c r="S27" i="29"/>
  <c r="S29" i="29"/>
  <c r="S35" i="29"/>
  <c r="S37" i="29"/>
  <c r="S30" i="26"/>
  <c r="R118" i="30"/>
  <c r="R119" i="30"/>
  <c r="R122" i="30"/>
  <c r="R126" i="30"/>
  <c r="R42" i="26"/>
  <c r="R47" i="26"/>
  <c r="R49" i="26"/>
  <c r="R50" i="26"/>
  <c r="R53" i="26"/>
  <c r="R17" i="26"/>
  <c r="R55" i="26"/>
  <c r="S156" i="30"/>
  <c r="R127" i="30"/>
  <c r="S161" i="30"/>
  <c r="S163" i="30"/>
  <c r="S167" i="30"/>
  <c r="S25" i="28"/>
  <c r="S35" i="28"/>
  <c r="S65" i="29"/>
  <c r="S26" i="26"/>
  <c r="S28" i="26"/>
  <c r="S32" i="26"/>
  <c r="S40" i="26"/>
  <c r="S125" i="30"/>
  <c r="T93" i="29"/>
  <c r="T94" i="29"/>
  <c r="T95" i="29"/>
  <c r="T96" i="29"/>
  <c r="G97" i="29"/>
  <c r="T97" i="29"/>
  <c r="T98" i="29"/>
  <c r="T99" i="29"/>
  <c r="T100" i="29"/>
  <c r="T101" i="29"/>
  <c r="T102" i="29"/>
  <c r="T103" i="29"/>
  <c r="T104" i="29"/>
  <c r="T105" i="29"/>
  <c r="T106" i="29"/>
  <c r="T107" i="29"/>
  <c r="T108" i="29"/>
  <c r="T109" i="29"/>
  <c r="T110" i="29"/>
  <c r="T111" i="29"/>
  <c r="T112" i="29"/>
  <c r="T113" i="29"/>
  <c r="T114" i="29"/>
  <c r="T115" i="29"/>
  <c r="T116" i="29"/>
  <c r="T117" i="29"/>
  <c r="T118" i="29"/>
  <c r="T119" i="29"/>
  <c r="T120" i="29"/>
  <c r="T121" i="29"/>
  <c r="T122" i="29"/>
  <c r="T123" i="29"/>
  <c r="T124" i="29"/>
  <c r="T125" i="29"/>
  <c r="T126" i="29"/>
  <c r="T127" i="29"/>
  <c r="T128" i="29"/>
  <c r="T129" i="29"/>
  <c r="T130" i="29"/>
  <c r="T131" i="29"/>
  <c r="T132" i="29"/>
  <c r="T133" i="29"/>
  <c r="T134" i="29"/>
  <c r="T135" i="29"/>
  <c r="T136" i="29"/>
  <c r="T137" i="29"/>
  <c r="T138" i="29"/>
  <c r="T139" i="29"/>
  <c r="T140" i="29"/>
  <c r="T141" i="29"/>
  <c r="T142" i="29"/>
  <c r="T143" i="29"/>
  <c r="T144" i="29"/>
  <c r="T145" i="29"/>
  <c r="T146" i="29"/>
  <c r="T147" i="29"/>
  <c r="T148" i="29"/>
  <c r="T149" i="29"/>
  <c r="T150" i="29"/>
  <c r="T151" i="29"/>
  <c r="T152" i="29"/>
  <c r="T153" i="29"/>
  <c r="T154" i="29"/>
  <c r="T155" i="29"/>
  <c r="T156" i="29"/>
  <c r="T157" i="29"/>
  <c r="T158" i="29"/>
  <c r="T159" i="29"/>
  <c r="T160" i="29"/>
  <c r="T161" i="29"/>
  <c r="T162" i="29"/>
  <c r="T163" i="29"/>
  <c r="T164" i="29"/>
  <c r="T165" i="29"/>
  <c r="T166" i="29"/>
  <c r="T167" i="29"/>
  <c r="T168" i="29"/>
  <c r="T169" i="29"/>
  <c r="T170" i="29"/>
  <c r="T171" i="29"/>
  <c r="T172" i="29"/>
  <c r="T173" i="29"/>
  <c r="T175" i="29"/>
  <c r="T177" i="29"/>
  <c r="T27" i="29"/>
  <c r="T29" i="29"/>
  <c r="T35" i="29"/>
  <c r="T37" i="29"/>
  <c r="T30" i="26"/>
  <c r="S118" i="30"/>
  <c r="S119" i="30"/>
  <c r="S122" i="30"/>
  <c r="S126" i="30"/>
  <c r="S42" i="26"/>
  <c r="S47" i="26"/>
  <c r="S49" i="26"/>
  <c r="S50" i="26"/>
  <c r="S53" i="26"/>
  <c r="S17" i="26"/>
  <c r="S55" i="26"/>
  <c r="T156" i="30"/>
  <c r="S127" i="30"/>
  <c r="T161" i="30"/>
  <c r="T163" i="30"/>
  <c r="T167" i="30"/>
  <c r="T25" i="28"/>
  <c r="T35" i="28"/>
  <c r="T65" i="29"/>
  <c r="T26" i="26"/>
  <c r="T28" i="26"/>
  <c r="T32" i="26"/>
  <c r="T40" i="26"/>
  <c r="T125" i="30"/>
  <c r="U93" i="29"/>
  <c r="U94" i="29"/>
  <c r="U95" i="29"/>
  <c r="U96" i="29"/>
  <c r="U97" i="29"/>
  <c r="G98" i="29"/>
  <c r="U98" i="29"/>
  <c r="U99"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U129" i="29"/>
  <c r="U130" i="29"/>
  <c r="U131" i="29"/>
  <c r="U132" i="29"/>
  <c r="U133" i="29"/>
  <c r="U134" i="29"/>
  <c r="U135" i="29"/>
  <c r="U136" i="29"/>
  <c r="U137" i="29"/>
  <c r="U138" i="29"/>
  <c r="U139" i="29"/>
  <c r="U140" i="29"/>
  <c r="U141" i="29"/>
  <c r="U142" i="29"/>
  <c r="U143" i="29"/>
  <c r="U144" i="29"/>
  <c r="U145" i="29"/>
  <c r="U146" i="29"/>
  <c r="U147" i="29"/>
  <c r="U148" i="29"/>
  <c r="U149" i="29"/>
  <c r="U150" i="29"/>
  <c r="U151" i="29"/>
  <c r="U152" i="29"/>
  <c r="U153" i="29"/>
  <c r="U154" i="29"/>
  <c r="U155" i="29"/>
  <c r="U156" i="29"/>
  <c r="U157" i="29"/>
  <c r="U158" i="29"/>
  <c r="U159" i="29"/>
  <c r="U160" i="29"/>
  <c r="U161" i="29"/>
  <c r="U162" i="29"/>
  <c r="U163" i="29"/>
  <c r="U164" i="29"/>
  <c r="U165" i="29"/>
  <c r="U166" i="29"/>
  <c r="U167" i="29"/>
  <c r="U168" i="29"/>
  <c r="U169" i="29"/>
  <c r="U170" i="29"/>
  <c r="U171" i="29"/>
  <c r="U172" i="29"/>
  <c r="U173" i="29"/>
  <c r="U175" i="29"/>
  <c r="U177" i="29"/>
  <c r="U27" i="29"/>
  <c r="U29" i="29"/>
  <c r="U35" i="29"/>
  <c r="U37" i="29"/>
  <c r="U30" i="26"/>
  <c r="T118" i="30"/>
  <c r="T119" i="30"/>
  <c r="T122" i="30"/>
  <c r="T126" i="30"/>
  <c r="T42" i="26"/>
  <c r="T47" i="26"/>
  <c r="T49" i="26"/>
  <c r="T50" i="26"/>
  <c r="T53" i="26"/>
  <c r="T17" i="26"/>
  <c r="T55" i="26"/>
  <c r="U156" i="30"/>
  <c r="T127" i="30"/>
  <c r="U161" i="30"/>
  <c r="U163" i="30"/>
  <c r="U167" i="30"/>
  <c r="U25" i="28"/>
  <c r="U35" i="28"/>
  <c r="U65" i="29"/>
  <c r="U26" i="26"/>
  <c r="U28" i="26"/>
  <c r="U32" i="26"/>
  <c r="U40" i="26"/>
  <c r="U125" i="30"/>
  <c r="V93" i="29"/>
  <c r="V94" i="29"/>
  <c r="V95" i="29"/>
  <c r="V96" i="29"/>
  <c r="V97" i="29"/>
  <c r="V98" i="29"/>
  <c r="G99" i="29"/>
  <c r="V99" i="29"/>
  <c r="V100" i="29"/>
  <c r="V101" i="29"/>
  <c r="V102" i="29"/>
  <c r="V103" i="29"/>
  <c r="V104" i="29"/>
  <c r="V105" i="29"/>
  <c r="V106" i="29"/>
  <c r="V107" i="29"/>
  <c r="V108" i="29"/>
  <c r="V109" i="29"/>
  <c r="V110" i="29"/>
  <c r="V111" i="29"/>
  <c r="V112" i="29"/>
  <c r="V113" i="29"/>
  <c r="V114" i="29"/>
  <c r="V115" i="29"/>
  <c r="V116" i="29"/>
  <c r="V117" i="29"/>
  <c r="V118" i="29"/>
  <c r="V119" i="29"/>
  <c r="V120" i="29"/>
  <c r="V121" i="29"/>
  <c r="V122" i="29"/>
  <c r="V123" i="29"/>
  <c r="V124" i="29"/>
  <c r="V125" i="29"/>
  <c r="V126" i="29"/>
  <c r="V127" i="29"/>
  <c r="V128" i="29"/>
  <c r="V129" i="29"/>
  <c r="V130" i="29"/>
  <c r="V131" i="29"/>
  <c r="V132" i="29"/>
  <c r="V133" i="29"/>
  <c r="V134" i="29"/>
  <c r="V135" i="29"/>
  <c r="V136" i="29"/>
  <c r="V137" i="29"/>
  <c r="V138" i="29"/>
  <c r="V139" i="29"/>
  <c r="V140" i="29"/>
  <c r="V141" i="29"/>
  <c r="V142" i="29"/>
  <c r="V143" i="29"/>
  <c r="V144" i="29"/>
  <c r="V145" i="29"/>
  <c r="V146" i="29"/>
  <c r="V147" i="29"/>
  <c r="V148" i="29"/>
  <c r="V149" i="29"/>
  <c r="V150" i="29"/>
  <c r="V151" i="29"/>
  <c r="V152" i="29"/>
  <c r="V153" i="29"/>
  <c r="V154" i="29"/>
  <c r="V155" i="29"/>
  <c r="V156" i="29"/>
  <c r="V157" i="29"/>
  <c r="V158" i="29"/>
  <c r="V159" i="29"/>
  <c r="V160" i="29"/>
  <c r="V161" i="29"/>
  <c r="V162" i="29"/>
  <c r="V163" i="29"/>
  <c r="V164" i="29"/>
  <c r="V165" i="29"/>
  <c r="V166" i="29"/>
  <c r="V167" i="29"/>
  <c r="V168" i="29"/>
  <c r="V169" i="29"/>
  <c r="V170" i="29"/>
  <c r="V171" i="29"/>
  <c r="V172" i="29"/>
  <c r="V173" i="29"/>
  <c r="V175" i="29"/>
  <c r="V177" i="29"/>
  <c r="V27" i="29"/>
  <c r="V29" i="29"/>
  <c r="V35" i="29"/>
  <c r="V37" i="29"/>
  <c r="V30" i="26"/>
  <c r="U118" i="30"/>
  <c r="U119" i="30"/>
  <c r="U122" i="30"/>
  <c r="U126" i="30"/>
  <c r="U42" i="26"/>
  <c r="U47" i="26"/>
  <c r="U49" i="26"/>
  <c r="U50" i="26"/>
  <c r="U53" i="26"/>
  <c r="U17" i="26"/>
  <c r="U55" i="26"/>
  <c r="V156" i="30"/>
  <c r="U127" i="30"/>
  <c r="V161" i="30"/>
  <c r="V163" i="30"/>
  <c r="V167" i="30"/>
  <c r="V25" i="28"/>
  <c r="V35" i="28"/>
  <c r="V65" i="29"/>
  <c r="V26" i="26"/>
  <c r="V28" i="26"/>
  <c r="V32" i="26"/>
  <c r="V40" i="26"/>
  <c r="V125" i="30"/>
  <c r="W93" i="29"/>
  <c r="W94" i="29"/>
  <c r="W95" i="29"/>
  <c r="W96" i="29"/>
  <c r="W97" i="29"/>
  <c r="W98" i="29"/>
  <c r="W99" i="29"/>
  <c r="G100" i="29"/>
  <c r="W100" i="29"/>
  <c r="W101" i="29"/>
  <c r="W102" i="29"/>
  <c r="W103" i="29"/>
  <c r="W104" i="29"/>
  <c r="W105" i="29"/>
  <c r="W106" i="29"/>
  <c r="W107" i="29"/>
  <c r="W108" i="29"/>
  <c r="W109" i="29"/>
  <c r="W110" i="29"/>
  <c r="W111" i="29"/>
  <c r="W112" i="29"/>
  <c r="W113" i="29"/>
  <c r="W114" i="29"/>
  <c r="W115" i="29"/>
  <c r="W116" i="29"/>
  <c r="W117" i="29"/>
  <c r="W118" i="29"/>
  <c r="W119" i="29"/>
  <c r="W120" i="29"/>
  <c r="W121" i="29"/>
  <c r="W122" i="29"/>
  <c r="W123" i="29"/>
  <c r="W124" i="29"/>
  <c r="W125" i="29"/>
  <c r="W126" i="29"/>
  <c r="W127" i="29"/>
  <c r="W128" i="29"/>
  <c r="W129" i="29"/>
  <c r="W130" i="29"/>
  <c r="W131" i="29"/>
  <c r="W132" i="29"/>
  <c r="W133" i="29"/>
  <c r="W134" i="29"/>
  <c r="W135" i="29"/>
  <c r="W136" i="29"/>
  <c r="W137" i="29"/>
  <c r="W138" i="29"/>
  <c r="W139" i="29"/>
  <c r="W140" i="29"/>
  <c r="W141" i="29"/>
  <c r="W142" i="29"/>
  <c r="W143" i="29"/>
  <c r="W144" i="29"/>
  <c r="W145" i="29"/>
  <c r="W146" i="29"/>
  <c r="W147" i="29"/>
  <c r="W148" i="29"/>
  <c r="W149" i="29"/>
  <c r="W150" i="29"/>
  <c r="W151" i="29"/>
  <c r="W152" i="29"/>
  <c r="W153" i="29"/>
  <c r="W154" i="29"/>
  <c r="W155" i="29"/>
  <c r="W156" i="29"/>
  <c r="W157" i="29"/>
  <c r="W158" i="29"/>
  <c r="W159" i="29"/>
  <c r="W160" i="29"/>
  <c r="W161" i="29"/>
  <c r="W162" i="29"/>
  <c r="W163" i="29"/>
  <c r="W164" i="29"/>
  <c r="W165" i="29"/>
  <c r="W166" i="29"/>
  <c r="W167" i="29"/>
  <c r="W168" i="29"/>
  <c r="W169" i="29"/>
  <c r="W170" i="29"/>
  <c r="W171" i="29"/>
  <c r="W172" i="29"/>
  <c r="W173" i="29"/>
  <c r="W175" i="29"/>
  <c r="W177" i="29"/>
  <c r="W27" i="29"/>
  <c r="W29" i="29"/>
  <c r="W35" i="29"/>
  <c r="W37" i="29"/>
  <c r="W30" i="26"/>
  <c r="V118" i="30"/>
  <c r="V119" i="30"/>
  <c r="V122" i="30"/>
  <c r="V126" i="30"/>
  <c r="V42" i="26"/>
  <c r="V47" i="26"/>
  <c r="V49" i="26"/>
  <c r="V50" i="26"/>
  <c r="V53" i="26"/>
  <c r="V17" i="26"/>
  <c r="V55" i="26"/>
  <c r="W156" i="30"/>
  <c r="V127" i="30"/>
  <c r="W161" i="30"/>
  <c r="W163" i="30"/>
  <c r="W167" i="30"/>
  <c r="W25" i="28"/>
  <c r="W35" i="28"/>
  <c r="W65" i="29"/>
  <c r="W26" i="26"/>
  <c r="W28" i="26"/>
  <c r="W32" i="26"/>
  <c r="W40" i="26"/>
  <c r="W125" i="30"/>
  <c r="X93" i="29"/>
  <c r="X94" i="29"/>
  <c r="X95" i="29"/>
  <c r="X96" i="29"/>
  <c r="X97" i="29"/>
  <c r="X98" i="29"/>
  <c r="X99" i="29"/>
  <c r="X100" i="29"/>
  <c r="G101" i="29"/>
  <c r="X101" i="29"/>
  <c r="X102" i="29"/>
  <c r="X103" i="29"/>
  <c r="X104" i="29"/>
  <c r="X105" i="29"/>
  <c r="X106" i="29"/>
  <c r="X107" i="29"/>
  <c r="X108" i="29"/>
  <c r="X109" i="29"/>
  <c r="X110" i="29"/>
  <c r="X111" i="29"/>
  <c r="X112" i="29"/>
  <c r="X113" i="29"/>
  <c r="X114" i="29"/>
  <c r="X115" i="29"/>
  <c r="X116" i="29"/>
  <c r="X117" i="29"/>
  <c r="X118" i="29"/>
  <c r="X119" i="29"/>
  <c r="X120" i="29"/>
  <c r="X121" i="29"/>
  <c r="X122" i="29"/>
  <c r="X123" i="29"/>
  <c r="X124" i="29"/>
  <c r="X125" i="29"/>
  <c r="X126" i="29"/>
  <c r="X127" i="29"/>
  <c r="X128" i="29"/>
  <c r="X129" i="29"/>
  <c r="X130" i="29"/>
  <c r="X131" i="29"/>
  <c r="X132" i="29"/>
  <c r="X133" i="29"/>
  <c r="X134" i="29"/>
  <c r="X135" i="29"/>
  <c r="X136" i="29"/>
  <c r="X137" i="29"/>
  <c r="X138" i="29"/>
  <c r="X139" i="29"/>
  <c r="X140" i="29"/>
  <c r="X141" i="29"/>
  <c r="X142" i="29"/>
  <c r="X143" i="29"/>
  <c r="X144" i="29"/>
  <c r="X145" i="29"/>
  <c r="X146" i="29"/>
  <c r="X147" i="29"/>
  <c r="X148" i="29"/>
  <c r="X149" i="29"/>
  <c r="X150" i="29"/>
  <c r="X151" i="29"/>
  <c r="X152" i="29"/>
  <c r="X153" i="29"/>
  <c r="X154" i="29"/>
  <c r="X155" i="29"/>
  <c r="X156" i="29"/>
  <c r="X157" i="29"/>
  <c r="X158" i="29"/>
  <c r="X159" i="29"/>
  <c r="X160" i="29"/>
  <c r="X161" i="29"/>
  <c r="X162" i="29"/>
  <c r="X163" i="29"/>
  <c r="X164" i="29"/>
  <c r="X165" i="29"/>
  <c r="X166" i="29"/>
  <c r="X167" i="29"/>
  <c r="X168" i="29"/>
  <c r="X169" i="29"/>
  <c r="X170" i="29"/>
  <c r="X171" i="29"/>
  <c r="X172" i="29"/>
  <c r="X173" i="29"/>
  <c r="X175" i="29"/>
  <c r="X177" i="29"/>
  <c r="X27" i="29"/>
  <c r="X29" i="29"/>
  <c r="X35" i="29"/>
  <c r="X37" i="29"/>
  <c r="X30" i="26"/>
  <c r="W118" i="30"/>
  <c r="W119" i="30"/>
  <c r="W122" i="30"/>
  <c r="W126" i="30"/>
  <c r="W42" i="26"/>
  <c r="W47" i="26"/>
  <c r="W49" i="26"/>
  <c r="W50" i="26"/>
  <c r="W53" i="26"/>
  <c r="W17" i="26"/>
  <c r="W55" i="26"/>
  <c r="X156" i="30"/>
  <c r="W127" i="30"/>
  <c r="X161" i="30"/>
  <c r="X163" i="30"/>
  <c r="X167" i="30"/>
  <c r="X25" i="28"/>
  <c r="X35" i="28"/>
  <c r="X65" i="29"/>
  <c r="X26" i="26"/>
  <c r="X28" i="26"/>
  <c r="X32" i="26"/>
  <c r="X40" i="26"/>
  <c r="X125" i="30"/>
  <c r="Y93" i="29"/>
  <c r="Y94" i="29"/>
  <c r="Y95" i="29"/>
  <c r="Y96" i="29"/>
  <c r="Y97" i="29"/>
  <c r="Y98" i="29"/>
  <c r="Y99" i="29"/>
  <c r="Y100" i="29"/>
  <c r="Y101" i="29"/>
  <c r="G102" i="29"/>
  <c r="Y102" i="29"/>
  <c r="Y103" i="29"/>
  <c r="Y104" i="29"/>
  <c r="Y105" i="29"/>
  <c r="Y106" i="29"/>
  <c r="Y107" i="29"/>
  <c r="Y108" i="29"/>
  <c r="Y109" i="29"/>
  <c r="Y110" i="29"/>
  <c r="Y111" i="29"/>
  <c r="Y112" i="29"/>
  <c r="Y113" i="29"/>
  <c r="Y114" i="29"/>
  <c r="Y115" i="29"/>
  <c r="Y116" i="29"/>
  <c r="Y117" i="29"/>
  <c r="Y118" i="29"/>
  <c r="Y119" i="29"/>
  <c r="Y120" i="29"/>
  <c r="Y121" i="29"/>
  <c r="Y122" i="29"/>
  <c r="Y123" i="29"/>
  <c r="Y124" i="29"/>
  <c r="Y125" i="29"/>
  <c r="Y126" i="29"/>
  <c r="Y127" i="29"/>
  <c r="Y128" i="29"/>
  <c r="Y129" i="29"/>
  <c r="Y130" i="29"/>
  <c r="Y131" i="29"/>
  <c r="Y132" i="29"/>
  <c r="Y133" i="29"/>
  <c r="Y134" i="29"/>
  <c r="Y135" i="29"/>
  <c r="Y136" i="29"/>
  <c r="Y137" i="29"/>
  <c r="Y138" i="29"/>
  <c r="Y139" i="29"/>
  <c r="Y140" i="29"/>
  <c r="Y141" i="29"/>
  <c r="Y142" i="29"/>
  <c r="Y143" i="29"/>
  <c r="Y144" i="29"/>
  <c r="Y145" i="29"/>
  <c r="Y146" i="29"/>
  <c r="Y147" i="29"/>
  <c r="Y148" i="29"/>
  <c r="Y149" i="29"/>
  <c r="Y150" i="29"/>
  <c r="Y151" i="29"/>
  <c r="Y152" i="29"/>
  <c r="Y153" i="29"/>
  <c r="Y154" i="29"/>
  <c r="Y155" i="29"/>
  <c r="Y156" i="29"/>
  <c r="Y157" i="29"/>
  <c r="Y158" i="29"/>
  <c r="Y159" i="29"/>
  <c r="Y160" i="29"/>
  <c r="Y161" i="29"/>
  <c r="Y162" i="29"/>
  <c r="Y163" i="29"/>
  <c r="Y164" i="29"/>
  <c r="Y165" i="29"/>
  <c r="Y166" i="29"/>
  <c r="Y167" i="29"/>
  <c r="Y168" i="29"/>
  <c r="Y169" i="29"/>
  <c r="Y170" i="29"/>
  <c r="Y171" i="29"/>
  <c r="Y172" i="29"/>
  <c r="Y173" i="29"/>
  <c r="Y175" i="29"/>
  <c r="Y177" i="29"/>
  <c r="Y27" i="29"/>
  <c r="Y29" i="29"/>
  <c r="Y35" i="29"/>
  <c r="Y37" i="29"/>
  <c r="Y30" i="26"/>
  <c r="X118" i="30"/>
  <c r="X119" i="30"/>
  <c r="X122" i="30"/>
  <c r="X126" i="30"/>
  <c r="X42" i="26"/>
  <c r="X47" i="26"/>
  <c r="X49" i="26"/>
  <c r="X50" i="26"/>
  <c r="X53" i="26"/>
  <c r="X17" i="26"/>
  <c r="X55" i="26"/>
  <c r="Y156" i="30"/>
  <c r="X127" i="30"/>
  <c r="Y161" i="30"/>
  <c r="Y163" i="30"/>
  <c r="Y167" i="30"/>
  <c r="Y25" i="28"/>
  <c r="Y35" i="28"/>
  <c r="Y65" i="29"/>
  <c r="Y26" i="26"/>
  <c r="Y28" i="26"/>
  <c r="Y32" i="26"/>
  <c r="Y40" i="26"/>
  <c r="Y125" i="30"/>
  <c r="Z93" i="29"/>
  <c r="Z94" i="29"/>
  <c r="Z95" i="29"/>
  <c r="Z96" i="29"/>
  <c r="Z97" i="29"/>
  <c r="Z98" i="29"/>
  <c r="Z99" i="29"/>
  <c r="Z100" i="29"/>
  <c r="Z101" i="29"/>
  <c r="Z102" i="29"/>
  <c r="G103" i="29"/>
  <c r="Z103" i="29"/>
  <c r="Z104" i="29"/>
  <c r="Z105" i="29"/>
  <c r="Z106" i="29"/>
  <c r="Z107" i="29"/>
  <c r="Z108" i="29"/>
  <c r="Z109" i="29"/>
  <c r="Z110" i="29"/>
  <c r="Z111" i="29"/>
  <c r="Z112" i="29"/>
  <c r="Z113" i="29"/>
  <c r="Z114" i="29"/>
  <c r="Z115" i="29"/>
  <c r="Z116" i="29"/>
  <c r="Z117" i="29"/>
  <c r="Z118" i="29"/>
  <c r="Z119" i="29"/>
  <c r="Z120" i="29"/>
  <c r="Z121" i="29"/>
  <c r="Z122" i="29"/>
  <c r="Z123" i="29"/>
  <c r="Z124" i="29"/>
  <c r="Z125" i="29"/>
  <c r="Z126" i="29"/>
  <c r="Z127" i="29"/>
  <c r="Z128" i="29"/>
  <c r="Z129" i="29"/>
  <c r="Z130" i="29"/>
  <c r="Z131" i="29"/>
  <c r="Z132" i="29"/>
  <c r="Z133" i="29"/>
  <c r="Z134" i="29"/>
  <c r="Z135" i="29"/>
  <c r="Z136" i="29"/>
  <c r="Z137" i="29"/>
  <c r="Z138" i="29"/>
  <c r="Z139" i="29"/>
  <c r="Z140" i="29"/>
  <c r="Z141" i="29"/>
  <c r="Z142" i="29"/>
  <c r="Z143" i="29"/>
  <c r="Z144" i="29"/>
  <c r="Z145" i="29"/>
  <c r="Z146" i="29"/>
  <c r="Z147" i="29"/>
  <c r="Z148" i="29"/>
  <c r="Z149" i="29"/>
  <c r="Z150" i="29"/>
  <c r="Z151" i="29"/>
  <c r="Z152" i="29"/>
  <c r="Z153" i="29"/>
  <c r="Z154" i="29"/>
  <c r="Z155" i="29"/>
  <c r="Z156" i="29"/>
  <c r="Z157" i="29"/>
  <c r="Z158" i="29"/>
  <c r="Z159" i="29"/>
  <c r="Z160" i="29"/>
  <c r="Z161" i="29"/>
  <c r="Z162" i="29"/>
  <c r="Z163" i="29"/>
  <c r="Z164" i="29"/>
  <c r="Z165" i="29"/>
  <c r="Z166" i="29"/>
  <c r="Z167" i="29"/>
  <c r="Z168" i="29"/>
  <c r="Z169" i="29"/>
  <c r="Z170" i="29"/>
  <c r="Z171" i="29"/>
  <c r="Z172" i="29"/>
  <c r="Z173" i="29"/>
  <c r="Z175" i="29"/>
  <c r="Z177" i="29"/>
  <c r="Z27" i="29"/>
  <c r="Z29" i="29"/>
  <c r="Z35" i="29"/>
  <c r="Z37" i="29"/>
  <c r="Z30" i="26"/>
  <c r="Y118" i="30"/>
  <c r="Y119" i="30"/>
  <c r="Y122" i="30"/>
  <c r="Y126" i="30"/>
  <c r="Y42" i="26"/>
  <c r="Y47" i="26"/>
  <c r="Y49" i="26"/>
  <c r="Y50" i="26"/>
  <c r="Y53" i="26"/>
  <c r="Y17" i="26"/>
  <c r="Y55" i="26"/>
  <c r="Z156" i="30"/>
  <c r="Y127" i="30"/>
  <c r="Z161" i="30"/>
  <c r="Z163" i="30"/>
  <c r="Z167" i="30"/>
  <c r="Z25" i="28"/>
  <c r="Z35" i="28"/>
  <c r="Z65" i="29"/>
  <c r="Z26" i="26"/>
  <c r="Z28" i="26"/>
  <c r="Z32" i="26"/>
  <c r="Z40" i="26"/>
  <c r="Z125" i="30"/>
  <c r="AA93" i="29"/>
  <c r="AA94" i="29"/>
  <c r="AA95" i="29"/>
  <c r="AA96" i="29"/>
  <c r="AA97" i="29"/>
  <c r="AA98" i="29"/>
  <c r="AA99" i="29"/>
  <c r="AA100" i="29"/>
  <c r="AA101" i="29"/>
  <c r="AA102" i="29"/>
  <c r="AA103" i="29"/>
  <c r="G104" i="29"/>
  <c r="AA104" i="29"/>
  <c r="AA105" i="29"/>
  <c r="AA106" i="29"/>
  <c r="AA107" i="29"/>
  <c r="AA108" i="29"/>
  <c r="AA109" i="29"/>
  <c r="AA110" i="29"/>
  <c r="AA111" i="29"/>
  <c r="AA112" i="29"/>
  <c r="AA113" i="29"/>
  <c r="AA114" i="29"/>
  <c r="AA115" i="29"/>
  <c r="AA116" i="29"/>
  <c r="AA117" i="29"/>
  <c r="AA118" i="29"/>
  <c r="AA119" i="29"/>
  <c r="AA120" i="29"/>
  <c r="AA121" i="29"/>
  <c r="AA122" i="29"/>
  <c r="AA123" i="29"/>
  <c r="AA124" i="29"/>
  <c r="AA125" i="29"/>
  <c r="AA126" i="29"/>
  <c r="AA127" i="29"/>
  <c r="AA128" i="29"/>
  <c r="AA129" i="29"/>
  <c r="AA130" i="29"/>
  <c r="AA131" i="29"/>
  <c r="AA132" i="29"/>
  <c r="AA133" i="29"/>
  <c r="AA134" i="29"/>
  <c r="AA135" i="29"/>
  <c r="AA136" i="29"/>
  <c r="AA137" i="29"/>
  <c r="AA138" i="29"/>
  <c r="AA139" i="29"/>
  <c r="AA140" i="29"/>
  <c r="AA141" i="29"/>
  <c r="AA142" i="29"/>
  <c r="AA143" i="29"/>
  <c r="AA144" i="29"/>
  <c r="AA145" i="29"/>
  <c r="AA146" i="29"/>
  <c r="AA147" i="29"/>
  <c r="AA148" i="29"/>
  <c r="AA149" i="29"/>
  <c r="AA150" i="29"/>
  <c r="AA151" i="29"/>
  <c r="AA152" i="29"/>
  <c r="AA153" i="29"/>
  <c r="AA154" i="29"/>
  <c r="AA155" i="29"/>
  <c r="AA156" i="29"/>
  <c r="AA157" i="29"/>
  <c r="AA158" i="29"/>
  <c r="AA159" i="29"/>
  <c r="AA160" i="29"/>
  <c r="AA161" i="29"/>
  <c r="AA162" i="29"/>
  <c r="AA163" i="29"/>
  <c r="AA164" i="29"/>
  <c r="AA165" i="29"/>
  <c r="AA166" i="29"/>
  <c r="AA167" i="29"/>
  <c r="AA168" i="29"/>
  <c r="AA169" i="29"/>
  <c r="AA170" i="29"/>
  <c r="AA171" i="29"/>
  <c r="AA172" i="29"/>
  <c r="AA173" i="29"/>
  <c r="AA175" i="29"/>
  <c r="AA177" i="29"/>
  <c r="AA27" i="29"/>
  <c r="AA29" i="29"/>
  <c r="AA35" i="29"/>
  <c r="AA37" i="29"/>
  <c r="AA30" i="26"/>
  <c r="Z118" i="30"/>
  <c r="Z119" i="30"/>
  <c r="Z122" i="30"/>
  <c r="Z126" i="30"/>
  <c r="Z42" i="26"/>
  <c r="Z47" i="26"/>
  <c r="Z49" i="26"/>
  <c r="Z50" i="26"/>
  <c r="Z53" i="26"/>
  <c r="Z17" i="26"/>
  <c r="Z55" i="26"/>
  <c r="AA156" i="30"/>
  <c r="Z127" i="30"/>
  <c r="AA161" i="30"/>
  <c r="AA163" i="30"/>
  <c r="AA167" i="30"/>
  <c r="AA25" i="28"/>
  <c r="AA35" i="28"/>
  <c r="AA65" i="29"/>
  <c r="AA26" i="26"/>
  <c r="AA28" i="26"/>
  <c r="AA32" i="26"/>
  <c r="AA40" i="26"/>
  <c r="AA125" i="30"/>
  <c r="AB93" i="29"/>
  <c r="AB94" i="29"/>
  <c r="AB95" i="29"/>
  <c r="AB96" i="29"/>
  <c r="AB97" i="29"/>
  <c r="AB98" i="29"/>
  <c r="AB99" i="29"/>
  <c r="AB100" i="29"/>
  <c r="AB101" i="29"/>
  <c r="AB102" i="29"/>
  <c r="AB103" i="29"/>
  <c r="AB104" i="29"/>
  <c r="G105" i="29"/>
  <c r="AB105" i="29"/>
  <c r="AB106" i="29"/>
  <c r="AB107" i="29"/>
  <c r="AB108" i="29"/>
  <c r="AB109" i="29"/>
  <c r="AB110" i="29"/>
  <c r="AB111" i="29"/>
  <c r="AB112" i="29"/>
  <c r="AB113" i="29"/>
  <c r="AB114" i="29"/>
  <c r="AB115" i="29"/>
  <c r="AB116" i="29"/>
  <c r="AB117" i="29"/>
  <c r="AB118" i="29"/>
  <c r="AB119" i="29"/>
  <c r="AB120" i="29"/>
  <c r="AB121" i="29"/>
  <c r="AB122" i="29"/>
  <c r="AB123" i="29"/>
  <c r="AB124" i="29"/>
  <c r="AB125" i="29"/>
  <c r="AB126" i="29"/>
  <c r="AB127" i="29"/>
  <c r="AB128" i="29"/>
  <c r="AB129" i="29"/>
  <c r="AB130" i="29"/>
  <c r="AB131" i="29"/>
  <c r="AB132" i="29"/>
  <c r="AB133" i="29"/>
  <c r="AB134" i="29"/>
  <c r="AB135" i="29"/>
  <c r="AB136" i="29"/>
  <c r="AB137" i="29"/>
  <c r="AB138" i="29"/>
  <c r="AB139" i="29"/>
  <c r="AB140" i="29"/>
  <c r="AB141" i="29"/>
  <c r="AB142" i="29"/>
  <c r="AB143" i="29"/>
  <c r="AB144" i="29"/>
  <c r="AB145" i="29"/>
  <c r="AB146" i="29"/>
  <c r="AB147" i="29"/>
  <c r="AB148" i="29"/>
  <c r="AB149" i="29"/>
  <c r="AB150" i="29"/>
  <c r="AB151" i="29"/>
  <c r="AB152" i="29"/>
  <c r="AB153" i="29"/>
  <c r="AB154" i="29"/>
  <c r="AB155" i="29"/>
  <c r="AB156" i="29"/>
  <c r="AB157" i="29"/>
  <c r="AB158" i="29"/>
  <c r="AB159" i="29"/>
  <c r="AB160" i="29"/>
  <c r="AB161" i="29"/>
  <c r="AB162" i="29"/>
  <c r="AB163" i="29"/>
  <c r="AB164" i="29"/>
  <c r="AB165" i="29"/>
  <c r="AB166" i="29"/>
  <c r="AB167" i="29"/>
  <c r="AB168" i="29"/>
  <c r="AB169" i="29"/>
  <c r="AB170" i="29"/>
  <c r="AB171" i="29"/>
  <c r="AB172" i="29"/>
  <c r="AB173" i="29"/>
  <c r="AB175" i="29"/>
  <c r="AB177" i="29"/>
  <c r="AB27" i="29"/>
  <c r="AB29" i="29"/>
  <c r="AB35" i="29"/>
  <c r="AB37" i="29"/>
  <c r="AB30" i="26"/>
  <c r="AA118" i="30"/>
  <c r="AA119" i="30"/>
  <c r="AA122" i="30"/>
  <c r="AA126" i="30"/>
  <c r="AA42" i="26"/>
  <c r="AA47" i="26"/>
  <c r="AA49" i="26"/>
  <c r="AA50" i="26"/>
  <c r="AA53" i="26"/>
  <c r="AA17" i="26"/>
  <c r="AA55" i="26"/>
  <c r="AB156" i="30"/>
  <c r="AA127" i="30"/>
  <c r="AB161" i="30"/>
  <c r="AB163" i="30"/>
  <c r="AB167" i="30"/>
  <c r="AB25" i="28"/>
  <c r="AB35" i="28"/>
  <c r="AB65" i="29"/>
  <c r="AB26" i="26"/>
  <c r="AB28" i="26"/>
  <c r="AB32" i="26"/>
  <c r="AB40" i="26"/>
  <c r="AB125" i="30"/>
  <c r="AC93" i="29"/>
  <c r="AC94" i="29"/>
  <c r="AC95" i="29"/>
  <c r="AC96" i="29"/>
  <c r="AC97" i="29"/>
  <c r="AC98" i="29"/>
  <c r="AC99" i="29"/>
  <c r="AC100" i="29"/>
  <c r="AC101" i="29"/>
  <c r="AC102" i="29"/>
  <c r="AC103" i="29"/>
  <c r="AC104" i="29"/>
  <c r="AC105" i="29"/>
  <c r="G106" i="29"/>
  <c r="AC106" i="29"/>
  <c r="AC107" i="29"/>
  <c r="AC108" i="29"/>
  <c r="AC109" i="29"/>
  <c r="AC110" i="29"/>
  <c r="AC111" i="29"/>
  <c r="AC112" i="29"/>
  <c r="AC113" i="29"/>
  <c r="AC114" i="29"/>
  <c r="AC115" i="29"/>
  <c r="AC116" i="29"/>
  <c r="AC117" i="29"/>
  <c r="AC118" i="29"/>
  <c r="AC119" i="29"/>
  <c r="AC120" i="29"/>
  <c r="AC121" i="29"/>
  <c r="AC122" i="29"/>
  <c r="AC123" i="29"/>
  <c r="AC124" i="29"/>
  <c r="AC125" i="29"/>
  <c r="AC126" i="29"/>
  <c r="AC127" i="29"/>
  <c r="AC128" i="29"/>
  <c r="AC129" i="29"/>
  <c r="AC130" i="29"/>
  <c r="AC131" i="29"/>
  <c r="AC132" i="29"/>
  <c r="AC133" i="29"/>
  <c r="AC134" i="29"/>
  <c r="AC135" i="29"/>
  <c r="AC136" i="29"/>
  <c r="AC137" i="29"/>
  <c r="AC138" i="29"/>
  <c r="AC139" i="29"/>
  <c r="AC140" i="29"/>
  <c r="AC141" i="29"/>
  <c r="AC142" i="29"/>
  <c r="AC143" i="29"/>
  <c r="AC144" i="29"/>
  <c r="AC145" i="29"/>
  <c r="AC146" i="29"/>
  <c r="AC147" i="29"/>
  <c r="AC148" i="29"/>
  <c r="AC149" i="29"/>
  <c r="AC150" i="29"/>
  <c r="AC151" i="29"/>
  <c r="AC152" i="29"/>
  <c r="AC153" i="29"/>
  <c r="AC154" i="29"/>
  <c r="AC155" i="29"/>
  <c r="AC156" i="29"/>
  <c r="AC157" i="29"/>
  <c r="AC158" i="29"/>
  <c r="AC159" i="29"/>
  <c r="AC160" i="29"/>
  <c r="AC161" i="29"/>
  <c r="AC162" i="29"/>
  <c r="AC163" i="29"/>
  <c r="AC164" i="29"/>
  <c r="AC165" i="29"/>
  <c r="AC166" i="29"/>
  <c r="AC167" i="29"/>
  <c r="AC168" i="29"/>
  <c r="AC169" i="29"/>
  <c r="AC170" i="29"/>
  <c r="AC171" i="29"/>
  <c r="AC172" i="29"/>
  <c r="AC173" i="29"/>
  <c r="AC175" i="29"/>
  <c r="AC177" i="29"/>
  <c r="AC27" i="29"/>
  <c r="AC29" i="29"/>
  <c r="AC35" i="29"/>
  <c r="AC37" i="29"/>
  <c r="AC30" i="26"/>
  <c r="AB118" i="30"/>
  <c r="AB119" i="30"/>
  <c r="AB122" i="30"/>
  <c r="AB126" i="30"/>
  <c r="AB42" i="26"/>
  <c r="AB47" i="26"/>
  <c r="AB49" i="26"/>
  <c r="AB50" i="26"/>
  <c r="AB53" i="26"/>
  <c r="AB17" i="26"/>
  <c r="AB55" i="26"/>
  <c r="AC156" i="30"/>
  <c r="AB127" i="30"/>
  <c r="AC161" i="30"/>
  <c r="AC163" i="30"/>
  <c r="AC167" i="30"/>
  <c r="AC25" i="28"/>
  <c r="AC35" i="28"/>
  <c r="AC65" i="29"/>
  <c r="AC26" i="26"/>
  <c r="AC28" i="26"/>
  <c r="AC32" i="26"/>
  <c r="AC40" i="26"/>
  <c r="AC125" i="30"/>
  <c r="AD93" i="29"/>
  <c r="AD94" i="29"/>
  <c r="AD95" i="29"/>
  <c r="AD96" i="29"/>
  <c r="AD97" i="29"/>
  <c r="AD98" i="29"/>
  <c r="AD99" i="29"/>
  <c r="AD100" i="29"/>
  <c r="AD101" i="29"/>
  <c r="AD102" i="29"/>
  <c r="AD103" i="29"/>
  <c r="AD104" i="29"/>
  <c r="AD105" i="29"/>
  <c r="AD106" i="29"/>
  <c r="G107" i="29"/>
  <c r="AD107" i="29"/>
  <c r="AD108" i="29"/>
  <c r="AD109" i="29"/>
  <c r="AD110" i="29"/>
  <c r="AD111" i="29"/>
  <c r="AD112" i="29"/>
  <c r="AD113" i="29"/>
  <c r="AD114" i="29"/>
  <c r="AD115" i="29"/>
  <c r="AD116" i="29"/>
  <c r="AD117" i="29"/>
  <c r="AD118" i="29"/>
  <c r="AD119" i="29"/>
  <c r="AD120" i="29"/>
  <c r="AD121" i="29"/>
  <c r="AD122" i="29"/>
  <c r="AD123" i="29"/>
  <c r="AD124" i="29"/>
  <c r="AD125" i="29"/>
  <c r="AD126" i="29"/>
  <c r="AD127" i="29"/>
  <c r="AD128" i="29"/>
  <c r="AD129" i="29"/>
  <c r="AD130" i="29"/>
  <c r="AD131" i="29"/>
  <c r="AD132" i="29"/>
  <c r="AD133" i="29"/>
  <c r="AD134" i="29"/>
  <c r="AD135" i="29"/>
  <c r="AD136" i="29"/>
  <c r="AD137" i="29"/>
  <c r="AD138" i="29"/>
  <c r="AD139" i="29"/>
  <c r="AD140" i="29"/>
  <c r="AD141" i="29"/>
  <c r="AD142" i="29"/>
  <c r="AD143" i="29"/>
  <c r="AD144" i="29"/>
  <c r="AD145" i="29"/>
  <c r="AD146" i="29"/>
  <c r="AD147" i="29"/>
  <c r="AD148" i="29"/>
  <c r="AD149" i="29"/>
  <c r="AD150" i="29"/>
  <c r="AD151" i="29"/>
  <c r="AD152" i="29"/>
  <c r="AD153" i="29"/>
  <c r="AD154" i="29"/>
  <c r="AD155" i="29"/>
  <c r="AD156" i="29"/>
  <c r="AD157" i="29"/>
  <c r="AD158" i="29"/>
  <c r="AD159" i="29"/>
  <c r="AD160" i="29"/>
  <c r="AD161" i="29"/>
  <c r="AD162" i="29"/>
  <c r="AD163" i="29"/>
  <c r="AD164" i="29"/>
  <c r="AD165" i="29"/>
  <c r="AD166" i="29"/>
  <c r="AD167" i="29"/>
  <c r="AD168" i="29"/>
  <c r="AD169" i="29"/>
  <c r="AD170" i="29"/>
  <c r="AD171" i="29"/>
  <c r="AD172" i="29"/>
  <c r="AD173" i="29"/>
  <c r="AD175" i="29"/>
  <c r="AD177" i="29"/>
  <c r="AD27" i="29"/>
  <c r="AD29" i="29"/>
  <c r="AD35" i="29"/>
  <c r="AD37" i="29"/>
  <c r="AD30" i="26"/>
  <c r="AC118" i="30"/>
  <c r="AC119" i="30"/>
  <c r="AC122" i="30"/>
  <c r="AC126" i="30"/>
  <c r="AC42" i="26"/>
  <c r="AC47" i="26"/>
  <c r="AC49" i="26"/>
  <c r="AC50" i="26"/>
  <c r="AC53" i="26"/>
  <c r="AC17" i="26"/>
  <c r="AC55" i="26"/>
  <c r="AD156" i="30"/>
  <c r="AC127" i="30"/>
  <c r="AD161" i="30"/>
  <c r="AD163" i="30"/>
  <c r="AD167" i="30"/>
  <c r="AD25" i="28"/>
  <c r="AD35" i="28"/>
  <c r="AD65" i="29"/>
  <c r="AD26" i="26"/>
  <c r="AD28" i="26"/>
  <c r="AD32" i="26"/>
  <c r="AD40" i="26"/>
  <c r="AD125" i="30"/>
  <c r="AE93" i="29"/>
  <c r="AE94" i="29"/>
  <c r="AE95" i="29"/>
  <c r="AE96" i="29"/>
  <c r="AE97" i="29"/>
  <c r="AE98" i="29"/>
  <c r="AE99" i="29"/>
  <c r="AE100" i="29"/>
  <c r="AE101" i="29"/>
  <c r="AE102" i="29"/>
  <c r="AE103" i="29"/>
  <c r="AE104" i="29"/>
  <c r="AE105" i="29"/>
  <c r="AE106" i="29"/>
  <c r="AE107" i="29"/>
  <c r="G108" i="29"/>
  <c r="AE108" i="29"/>
  <c r="AE109" i="29"/>
  <c r="AE110" i="29"/>
  <c r="AE111" i="29"/>
  <c r="AE112" i="29"/>
  <c r="AE113" i="29"/>
  <c r="AE114" i="29"/>
  <c r="AE115" i="29"/>
  <c r="AE116" i="29"/>
  <c r="AE117" i="29"/>
  <c r="AE118" i="29"/>
  <c r="AE119" i="29"/>
  <c r="AE120" i="29"/>
  <c r="AE121" i="29"/>
  <c r="AE122" i="29"/>
  <c r="AE123" i="29"/>
  <c r="AE124" i="29"/>
  <c r="AE125" i="29"/>
  <c r="AE126" i="29"/>
  <c r="AE127" i="29"/>
  <c r="AE128" i="29"/>
  <c r="AE129" i="29"/>
  <c r="AE130" i="29"/>
  <c r="AE131" i="29"/>
  <c r="AE132" i="29"/>
  <c r="AE133" i="29"/>
  <c r="AE134" i="29"/>
  <c r="AE135" i="29"/>
  <c r="AE136" i="29"/>
  <c r="AE137" i="29"/>
  <c r="AE138" i="29"/>
  <c r="AE139" i="29"/>
  <c r="AE140" i="29"/>
  <c r="AE141" i="29"/>
  <c r="AE142" i="29"/>
  <c r="AE143" i="29"/>
  <c r="AE144" i="29"/>
  <c r="AE145" i="29"/>
  <c r="AE146" i="29"/>
  <c r="AE147" i="29"/>
  <c r="AE148" i="29"/>
  <c r="AE149" i="29"/>
  <c r="AE150" i="29"/>
  <c r="AE151" i="29"/>
  <c r="AE152" i="29"/>
  <c r="AE153" i="29"/>
  <c r="AE154" i="29"/>
  <c r="AE155" i="29"/>
  <c r="AE156" i="29"/>
  <c r="AE157" i="29"/>
  <c r="AE158" i="29"/>
  <c r="AE159" i="29"/>
  <c r="AE160" i="29"/>
  <c r="AE161" i="29"/>
  <c r="AE162" i="29"/>
  <c r="AE163" i="29"/>
  <c r="AE164" i="29"/>
  <c r="AE165" i="29"/>
  <c r="AE166" i="29"/>
  <c r="AE167" i="29"/>
  <c r="AE168" i="29"/>
  <c r="AE169" i="29"/>
  <c r="AE170" i="29"/>
  <c r="AE171" i="29"/>
  <c r="AE172" i="29"/>
  <c r="AE173" i="29"/>
  <c r="AE175" i="29"/>
  <c r="AE177" i="29"/>
  <c r="AE27" i="29"/>
  <c r="AE29" i="29"/>
  <c r="AE35" i="29"/>
  <c r="AE37" i="29"/>
  <c r="AE30" i="26"/>
  <c r="AD118" i="30"/>
  <c r="AD119" i="30"/>
  <c r="AD122" i="30"/>
  <c r="AD126" i="30"/>
  <c r="AD42" i="26"/>
  <c r="AD47" i="26"/>
  <c r="AD49" i="26"/>
  <c r="AD50" i="26"/>
  <c r="AD53" i="26"/>
  <c r="AD17" i="26"/>
  <c r="AD55" i="26"/>
  <c r="AE156" i="30"/>
  <c r="AD127" i="30"/>
  <c r="AE161" i="30"/>
  <c r="AE163" i="30"/>
  <c r="AE167" i="30"/>
  <c r="AE25" i="28"/>
  <c r="AE35" i="28"/>
  <c r="AE65" i="29"/>
  <c r="AE26" i="26"/>
  <c r="AE28" i="26"/>
  <c r="AE32" i="26"/>
  <c r="AE40" i="26"/>
  <c r="AE125" i="30"/>
  <c r="AF93" i="29"/>
  <c r="AF94" i="29"/>
  <c r="AF95" i="29"/>
  <c r="AF96" i="29"/>
  <c r="AF97" i="29"/>
  <c r="AF98" i="29"/>
  <c r="AF99" i="29"/>
  <c r="AF100" i="29"/>
  <c r="AF101" i="29"/>
  <c r="AF102" i="29"/>
  <c r="AF103" i="29"/>
  <c r="AF104" i="29"/>
  <c r="AF105" i="29"/>
  <c r="AF106" i="29"/>
  <c r="AF107" i="29"/>
  <c r="AF108" i="29"/>
  <c r="G109" i="29"/>
  <c r="AF109" i="29"/>
  <c r="AF110" i="29"/>
  <c r="AF111" i="29"/>
  <c r="AF112" i="29"/>
  <c r="AF113" i="29"/>
  <c r="AF114" i="29"/>
  <c r="AF115" i="29"/>
  <c r="AF116" i="29"/>
  <c r="AF117" i="29"/>
  <c r="AF118" i="29"/>
  <c r="AF119" i="29"/>
  <c r="AF120" i="29"/>
  <c r="AF121" i="29"/>
  <c r="AF122" i="29"/>
  <c r="AF123" i="29"/>
  <c r="AF124" i="29"/>
  <c r="AF125" i="29"/>
  <c r="AF126" i="29"/>
  <c r="AF127" i="29"/>
  <c r="AF128" i="29"/>
  <c r="AF129" i="29"/>
  <c r="AF130" i="29"/>
  <c r="AF131" i="29"/>
  <c r="AF132" i="29"/>
  <c r="AF133" i="29"/>
  <c r="AF134" i="29"/>
  <c r="AF135" i="29"/>
  <c r="AF136" i="29"/>
  <c r="AF137" i="29"/>
  <c r="AF138" i="29"/>
  <c r="AF139" i="29"/>
  <c r="AF140" i="29"/>
  <c r="AF141" i="29"/>
  <c r="AF142" i="29"/>
  <c r="AF143" i="29"/>
  <c r="AF144" i="29"/>
  <c r="AF145" i="29"/>
  <c r="AF146" i="29"/>
  <c r="AF147" i="29"/>
  <c r="AF148" i="29"/>
  <c r="AF149" i="29"/>
  <c r="AF150" i="29"/>
  <c r="AF151" i="29"/>
  <c r="AF152" i="29"/>
  <c r="AF153" i="29"/>
  <c r="AF154" i="29"/>
  <c r="AF155" i="29"/>
  <c r="AF156" i="29"/>
  <c r="AF157" i="29"/>
  <c r="AF158" i="29"/>
  <c r="AF159" i="29"/>
  <c r="AF160" i="29"/>
  <c r="AF161" i="29"/>
  <c r="AF162" i="29"/>
  <c r="AF163" i="29"/>
  <c r="AF164" i="29"/>
  <c r="AF165" i="29"/>
  <c r="AF166" i="29"/>
  <c r="AF167" i="29"/>
  <c r="AF168" i="29"/>
  <c r="AF169" i="29"/>
  <c r="AF170" i="29"/>
  <c r="AF171" i="29"/>
  <c r="AF172" i="29"/>
  <c r="AF173" i="29"/>
  <c r="AF175" i="29"/>
  <c r="AF177" i="29"/>
  <c r="AF27" i="29"/>
  <c r="AF29" i="29"/>
  <c r="AF35" i="29"/>
  <c r="AF37" i="29"/>
  <c r="AF30" i="26"/>
  <c r="AE118" i="30"/>
  <c r="AE119" i="30"/>
  <c r="AE122" i="30"/>
  <c r="AE126" i="30"/>
  <c r="AE42" i="26"/>
  <c r="AE47" i="26"/>
  <c r="AE49" i="26"/>
  <c r="AE50" i="26"/>
  <c r="AE53" i="26"/>
  <c r="AE17" i="26"/>
  <c r="AE55" i="26"/>
  <c r="AF156" i="30"/>
  <c r="AE127" i="30"/>
  <c r="AF161" i="30"/>
  <c r="AF163" i="30"/>
  <c r="AF167" i="30"/>
  <c r="AF25" i="28"/>
  <c r="AF35" i="28"/>
  <c r="AF65" i="29"/>
  <c r="AF26" i="26"/>
  <c r="AF28" i="26"/>
  <c r="AF32" i="26"/>
  <c r="AF40" i="26"/>
  <c r="AF125" i="30"/>
  <c r="AG93" i="29"/>
  <c r="AG94" i="29"/>
  <c r="AG95" i="29"/>
  <c r="AG96" i="29"/>
  <c r="AG97" i="29"/>
  <c r="AG98" i="29"/>
  <c r="AG99" i="29"/>
  <c r="AG100" i="29"/>
  <c r="AG101" i="29"/>
  <c r="AG102" i="29"/>
  <c r="AG103" i="29"/>
  <c r="AG104" i="29"/>
  <c r="AG105" i="29"/>
  <c r="AG106" i="29"/>
  <c r="AG107" i="29"/>
  <c r="AG108" i="29"/>
  <c r="AG109" i="29"/>
  <c r="G110" i="29"/>
  <c r="AG110" i="29"/>
  <c r="AG111" i="29"/>
  <c r="AG112" i="29"/>
  <c r="AG113" i="29"/>
  <c r="AG114" i="29"/>
  <c r="AG115" i="29"/>
  <c r="AG116" i="29"/>
  <c r="AG117" i="29"/>
  <c r="AG118" i="29"/>
  <c r="AG119" i="29"/>
  <c r="AG120" i="29"/>
  <c r="AG121" i="29"/>
  <c r="AG122" i="29"/>
  <c r="AG123" i="29"/>
  <c r="AG124" i="29"/>
  <c r="AG125" i="29"/>
  <c r="AG126" i="29"/>
  <c r="AG127" i="29"/>
  <c r="AG128" i="29"/>
  <c r="AG129" i="29"/>
  <c r="AG130" i="29"/>
  <c r="AG131" i="29"/>
  <c r="AG132" i="29"/>
  <c r="AG133" i="29"/>
  <c r="AG134" i="29"/>
  <c r="AG135" i="29"/>
  <c r="AG136" i="29"/>
  <c r="AG137" i="29"/>
  <c r="AG138" i="29"/>
  <c r="AG139" i="29"/>
  <c r="AG140" i="29"/>
  <c r="AG141" i="29"/>
  <c r="AG142" i="29"/>
  <c r="AG143" i="29"/>
  <c r="AG144" i="29"/>
  <c r="AG145" i="29"/>
  <c r="AG146" i="29"/>
  <c r="AG147" i="29"/>
  <c r="AG148" i="29"/>
  <c r="AG149" i="29"/>
  <c r="AG150" i="29"/>
  <c r="AG151" i="29"/>
  <c r="AG152" i="29"/>
  <c r="AG153" i="29"/>
  <c r="AG154" i="29"/>
  <c r="AG155" i="29"/>
  <c r="AG156" i="29"/>
  <c r="AG157" i="29"/>
  <c r="AG158" i="29"/>
  <c r="AG159" i="29"/>
  <c r="AG160" i="29"/>
  <c r="AG161" i="29"/>
  <c r="AG162" i="29"/>
  <c r="AG163" i="29"/>
  <c r="AG164" i="29"/>
  <c r="AG165" i="29"/>
  <c r="AG166" i="29"/>
  <c r="AG167" i="29"/>
  <c r="AG168" i="29"/>
  <c r="AG169" i="29"/>
  <c r="AG170" i="29"/>
  <c r="AG171" i="29"/>
  <c r="AG172" i="29"/>
  <c r="AG173" i="29"/>
  <c r="AG175" i="29"/>
  <c r="AG177" i="29"/>
  <c r="AG27" i="29"/>
  <c r="AG29" i="29"/>
  <c r="AG35" i="29"/>
  <c r="AG37" i="29"/>
  <c r="AG30" i="26"/>
  <c r="AF118" i="30"/>
  <c r="AF119" i="30"/>
  <c r="AF122" i="30"/>
  <c r="AF126" i="30"/>
  <c r="AF42" i="26"/>
  <c r="AF47" i="26"/>
  <c r="AF49" i="26"/>
  <c r="AF50" i="26"/>
  <c r="AF53" i="26"/>
  <c r="AF17" i="26"/>
  <c r="AF55" i="26"/>
  <c r="AG156" i="30"/>
  <c r="AF127" i="30"/>
  <c r="AG161" i="30"/>
  <c r="AG163" i="30"/>
  <c r="AG167" i="30"/>
  <c r="AG25" i="28"/>
  <c r="AG35" i="28"/>
  <c r="AG65" i="29"/>
  <c r="AG26" i="26"/>
  <c r="AG28" i="26"/>
  <c r="AG32" i="26"/>
  <c r="AG40" i="26"/>
  <c r="AG125" i="30"/>
  <c r="AH93" i="29"/>
  <c r="AH94" i="29"/>
  <c r="AH95" i="29"/>
  <c r="AH96" i="29"/>
  <c r="AH97" i="29"/>
  <c r="AH98" i="29"/>
  <c r="AH99" i="29"/>
  <c r="AH100" i="29"/>
  <c r="AH101" i="29"/>
  <c r="AH102" i="29"/>
  <c r="AH103" i="29"/>
  <c r="AH104" i="29"/>
  <c r="AH105" i="29"/>
  <c r="AH106" i="29"/>
  <c r="AH107" i="29"/>
  <c r="AH108" i="29"/>
  <c r="AH109" i="29"/>
  <c r="AH110" i="29"/>
  <c r="G111" i="29"/>
  <c r="AH111" i="29"/>
  <c r="AH112" i="29"/>
  <c r="AH113" i="29"/>
  <c r="AH114" i="29"/>
  <c r="AH115" i="29"/>
  <c r="AH116" i="29"/>
  <c r="AH117" i="29"/>
  <c r="AH118" i="29"/>
  <c r="AH119" i="29"/>
  <c r="AH120" i="29"/>
  <c r="AH121" i="29"/>
  <c r="AH122" i="29"/>
  <c r="AH123" i="29"/>
  <c r="AH124" i="29"/>
  <c r="AH125" i="29"/>
  <c r="AH126" i="29"/>
  <c r="AH127" i="29"/>
  <c r="AH128" i="29"/>
  <c r="AH129" i="29"/>
  <c r="AH130" i="29"/>
  <c r="AH131" i="29"/>
  <c r="AH132" i="29"/>
  <c r="AH133" i="29"/>
  <c r="AH134" i="29"/>
  <c r="AH135" i="29"/>
  <c r="AH136" i="29"/>
  <c r="AH137" i="29"/>
  <c r="AH138" i="29"/>
  <c r="AH139" i="29"/>
  <c r="AH140" i="29"/>
  <c r="AH141" i="29"/>
  <c r="AH142" i="29"/>
  <c r="AH143" i="29"/>
  <c r="AH144" i="29"/>
  <c r="AH145" i="29"/>
  <c r="AH146" i="29"/>
  <c r="AH147" i="29"/>
  <c r="AH148" i="29"/>
  <c r="AH149" i="29"/>
  <c r="AH150" i="29"/>
  <c r="AH151" i="29"/>
  <c r="AH152" i="29"/>
  <c r="AH153" i="29"/>
  <c r="AH154" i="29"/>
  <c r="AH155" i="29"/>
  <c r="AH156" i="29"/>
  <c r="AH157" i="29"/>
  <c r="AH158" i="29"/>
  <c r="AH159" i="29"/>
  <c r="AH160" i="29"/>
  <c r="AH161" i="29"/>
  <c r="AH162" i="29"/>
  <c r="AH163" i="29"/>
  <c r="AH164" i="29"/>
  <c r="AH165" i="29"/>
  <c r="AH166" i="29"/>
  <c r="AH167" i="29"/>
  <c r="AH168" i="29"/>
  <c r="AH169" i="29"/>
  <c r="AH170" i="29"/>
  <c r="AH171" i="29"/>
  <c r="AH172" i="29"/>
  <c r="AH173" i="29"/>
  <c r="AH175" i="29"/>
  <c r="AH177" i="29"/>
  <c r="AH27" i="29"/>
  <c r="AH29" i="29"/>
  <c r="AH35" i="29"/>
  <c r="AH37" i="29"/>
  <c r="AH30" i="26"/>
  <c r="AG118" i="30"/>
  <c r="AG119" i="30"/>
  <c r="AG122" i="30"/>
  <c r="AG126" i="30"/>
  <c r="AG42" i="26"/>
  <c r="AG47" i="26"/>
  <c r="AG49" i="26"/>
  <c r="AG50" i="26"/>
  <c r="AG53" i="26"/>
  <c r="AG17" i="26"/>
  <c r="AG55" i="26"/>
  <c r="AH156" i="30"/>
  <c r="AG127" i="30"/>
  <c r="AH161" i="30"/>
  <c r="AH163" i="30"/>
  <c r="AH167" i="30"/>
  <c r="AH25" i="28"/>
  <c r="AH35" i="28"/>
  <c r="AH65" i="29"/>
  <c r="AH26" i="26"/>
  <c r="AH28" i="26"/>
  <c r="AH32" i="26"/>
  <c r="AH40" i="26"/>
  <c r="AH125" i="30"/>
  <c r="AI93" i="29"/>
  <c r="AI94" i="29"/>
  <c r="AI95" i="29"/>
  <c r="AI96" i="29"/>
  <c r="AI97" i="29"/>
  <c r="AI98" i="29"/>
  <c r="AI99" i="29"/>
  <c r="AI100" i="29"/>
  <c r="AI101" i="29"/>
  <c r="AI102" i="29"/>
  <c r="AI103" i="29"/>
  <c r="AI104" i="29"/>
  <c r="AI105" i="29"/>
  <c r="AI106" i="29"/>
  <c r="AI107" i="29"/>
  <c r="AI108" i="29"/>
  <c r="AI109" i="29"/>
  <c r="AI110" i="29"/>
  <c r="AI111" i="29"/>
  <c r="G112" i="29"/>
  <c r="AI112" i="29"/>
  <c r="AI113" i="29"/>
  <c r="AI114" i="29"/>
  <c r="AI115" i="29"/>
  <c r="AI116" i="29"/>
  <c r="AI117" i="29"/>
  <c r="AI118" i="29"/>
  <c r="AI119" i="29"/>
  <c r="AI120" i="29"/>
  <c r="AI121" i="29"/>
  <c r="AI122" i="29"/>
  <c r="AI123" i="29"/>
  <c r="AI124" i="29"/>
  <c r="AI125" i="29"/>
  <c r="AI126" i="29"/>
  <c r="AI127" i="29"/>
  <c r="AI128" i="29"/>
  <c r="AI129" i="29"/>
  <c r="AI130" i="29"/>
  <c r="AI131" i="29"/>
  <c r="AI132" i="29"/>
  <c r="AI133" i="29"/>
  <c r="AI134" i="29"/>
  <c r="AI135" i="29"/>
  <c r="AI136" i="29"/>
  <c r="AI137" i="29"/>
  <c r="AI138" i="29"/>
  <c r="AI139" i="29"/>
  <c r="AI140" i="29"/>
  <c r="AI141" i="29"/>
  <c r="AI142" i="29"/>
  <c r="AI143" i="29"/>
  <c r="AI144" i="29"/>
  <c r="AI145" i="29"/>
  <c r="AI146" i="29"/>
  <c r="AI147" i="29"/>
  <c r="AI148" i="29"/>
  <c r="AI149" i="29"/>
  <c r="AI150" i="29"/>
  <c r="AI151" i="29"/>
  <c r="AI152" i="29"/>
  <c r="AI153" i="29"/>
  <c r="AI154" i="29"/>
  <c r="AI155" i="29"/>
  <c r="AI156" i="29"/>
  <c r="AI157" i="29"/>
  <c r="AI158" i="29"/>
  <c r="AI159" i="29"/>
  <c r="AI160" i="29"/>
  <c r="AI161" i="29"/>
  <c r="AI162" i="29"/>
  <c r="AI163" i="29"/>
  <c r="AI164" i="29"/>
  <c r="AI165" i="29"/>
  <c r="AI166" i="29"/>
  <c r="AI167" i="29"/>
  <c r="AI168" i="29"/>
  <c r="AI169" i="29"/>
  <c r="AI170" i="29"/>
  <c r="AI171" i="29"/>
  <c r="AI172" i="29"/>
  <c r="AI173" i="29"/>
  <c r="AI175" i="29"/>
  <c r="AI177" i="29"/>
  <c r="AI27" i="29"/>
  <c r="AI29" i="29"/>
  <c r="AI35" i="29"/>
  <c r="AI37" i="29"/>
  <c r="AI30" i="26"/>
  <c r="AH118" i="30"/>
  <c r="AH119" i="30"/>
  <c r="AH122" i="30"/>
  <c r="AH126" i="30"/>
  <c r="AH42" i="26"/>
  <c r="AH47" i="26"/>
  <c r="AH49" i="26"/>
  <c r="AH50" i="26"/>
  <c r="AH53" i="26"/>
  <c r="AH17" i="26"/>
  <c r="AH55" i="26"/>
  <c r="AI156" i="30"/>
  <c r="AH127" i="30"/>
  <c r="AI161" i="30"/>
  <c r="AI163" i="30"/>
  <c r="AI167" i="30"/>
  <c r="AI25" i="28"/>
  <c r="AI35" i="28"/>
  <c r="AI65" i="29"/>
  <c r="AI26" i="26"/>
  <c r="AI28" i="26"/>
  <c r="AI32" i="26"/>
  <c r="AI40" i="26"/>
  <c r="AI125" i="30"/>
  <c r="AJ93" i="29"/>
  <c r="AJ94" i="29"/>
  <c r="AJ95" i="29"/>
  <c r="AJ96" i="29"/>
  <c r="AJ97" i="29"/>
  <c r="AJ98" i="29"/>
  <c r="AJ99" i="29"/>
  <c r="AJ100" i="29"/>
  <c r="AJ101" i="29"/>
  <c r="AJ102" i="29"/>
  <c r="AJ103" i="29"/>
  <c r="AJ104" i="29"/>
  <c r="AJ105" i="29"/>
  <c r="AJ106" i="29"/>
  <c r="AJ107" i="29"/>
  <c r="AJ108" i="29"/>
  <c r="AJ109" i="29"/>
  <c r="AJ110" i="29"/>
  <c r="AJ111" i="29"/>
  <c r="AJ112" i="29"/>
  <c r="G113" i="29"/>
  <c r="AJ113" i="29"/>
  <c r="AJ114" i="29"/>
  <c r="AJ115" i="29"/>
  <c r="AJ116" i="29"/>
  <c r="AJ117" i="29"/>
  <c r="AJ118" i="29"/>
  <c r="AJ119" i="29"/>
  <c r="AJ120" i="29"/>
  <c r="AJ121" i="29"/>
  <c r="AJ122" i="29"/>
  <c r="AJ123" i="29"/>
  <c r="AJ124" i="29"/>
  <c r="AJ125" i="29"/>
  <c r="AJ126" i="29"/>
  <c r="AJ127" i="29"/>
  <c r="AJ128" i="29"/>
  <c r="AJ129" i="29"/>
  <c r="AJ130" i="29"/>
  <c r="AJ131" i="29"/>
  <c r="AJ132" i="29"/>
  <c r="AJ133" i="29"/>
  <c r="AJ134" i="29"/>
  <c r="AJ135" i="29"/>
  <c r="AJ136" i="29"/>
  <c r="AJ137" i="29"/>
  <c r="AJ138" i="29"/>
  <c r="AJ139" i="29"/>
  <c r="AJ140" i="29"/>
  <c r="AJ141" i="29"/>
  <c r="AJ142" i="29"/>
  <c r="AJ143" i="29"/>
  <c r="AJ144" i="29"/>
  <c r="AJ145" i="29"/>
  <c r="AJ146" i="29"/>
  <c r="AJ147" i="29"/>
  <c r="AJ148" i="29"/>
  <c r="AJ149" i="29"/>
  <c r="AJ150" i="29"/>
  <c r="AJ151" i="29"/>
  <c r="AJ152" i="29"/>
  <c r="AJ153" i="29"/>
  <c r="AJ154" i="29"/>
  <c r="AJ155" i="29"/>
  <c r="AJ156" i="29"/>
  <c r="AJ157" i="29"/>
  <c r="AJ158" i="29"/>
  <c r="AJ159" i="29"/>
  <c r="AJ160" i="29"/>
  <c r="AJ161" i="29"/>
  <c r="AJ162" i="29"/>
  <c r="AJ163" i="29"/>
  <c r="AJ164" i="29"/>
  <c r="AJ165" i="29"/>
  <c r="AJ166" i="29"/>
  <c r="AJ167" i="29"/>
  <c r="AJ168" i="29"/>
  <c r="AJ169" i="29"/>
  <c r="AJ170" i="29"/>
  <c r="AJ171" i="29"/>
  <c r="AJ172" i="29"/>
  <c r="AJ173" i="29"/>
  <c r="AJ175" i="29"/>
  <c r="AJ177" i="29"/>
  <c r="AJ27" i="29"/>
  <c r="AJ29" i="29"/>
  <c r="AJ35" i="29"/>
  <c r="AJ37" i="29"/>
  <c r="AJ30" i="26"/>
  <c r="AI118" i="30"/>
  <c r="AI119" i="30"/>
  <c r="AI122" i="30"/>
  <c r="AI126" i="30"/>
  <c r="AI42" i="26"/>
  <c r="AI47" i="26"/>
  <c r="AI49" i="26"/>
  <c r="AI50" i="26"/>
  <c r="AI53" i="26"/>
  <c r="AI17" i="26"/>
  <c r="AI55" i="26"/>
  <c r="AJ156" i="30"/>
  <c r="AI127" i="30"/>
  <c r="AJ161" i="30"/>
  <c r="AJ163" i="30"/>
  <c r="AJ167" i="30"/>
  <c r="AJ25" i="28"/>
  <c r="AJ35" i="28"/>
  <c r="AJ65" i="29"/>
  <c r="AJ26" i="26"/>
  <c r="AJ28" i="26"/>
  <c r="AJ32" i="26"/>
  <c r="AJ40" i="26"/>
  <c r="AJ125" i="30"/>
  <c r="AK93" i="29"/>
  <c r="AK94" i="29"/>
  <c r="AK95" i="29"/>
  <c r="AK96" i="29"/>
  <c r="AK97" i="29"/>
  <c r="AK98" i="29"/>
  <c r="AK99" i="29"/>
  <c r="AK100" i="29"/>
  <c r="AK101" i="29"/>
  <c r="AK102" i="29"/>
  <c r="AK103" i="29"/>
  <c r="AK104" i="29"/>
  <c r="AK105" i="29"/>
  <c r="AK106" i="29"/>
  <c r="AK107" i="29"/>
  <c r="AK108" i="29"/>
  <c r="AK109" i="29"/>
  <c r="AK110" i="29"/>
  <c r="AK111" i="29"/>
  <c r="AK112" i="29"/>
  <c r="AK113" i="29"/>
  <c r="G114" i="29"/>
  <c r="AK114" i="29"/>
  <c r="AK115" i="29"/>
  <c r="AK116" i="29"/>
  <c r="AK117" i="29"/>
  <c r="AK118" i="29"/>
  <c r="AK119" i="29"/>
  <c r="AK120" i="29"/>
  <c r="AK121" i="29"/>
  <c r="AK122" i="29"/>
  <c r="AK123" i="29"/>
  <c r="AK124" i="29"/>
  <c r="AK125" i="29"/>
  <c r="AK126" i="29"/>
  <c r="AK127" i="29"/>
  <c r="AK128" i="29"/>
  <c r="AK129" i="29"/>
  <c r="AK130" i="29"/>
  <c r="AK131" i="29"/>
  <c r="AK132" i="29"/>
  <c r="AK133" i="29"/>
  <c r="AK134" i="29"/>
  <c r="AK135" i="29"/>
  <c r="AK136" i="29"/>
  <c r="AK137" i="29"/>
  <c r="AK138" i="29"/>
  <c r="AK139" i="29"/>
  <c r="AK140" i="29"/>
  <c r="AK141" i="29"/>
  <c r="AK142" i="29"/>
  <c r="AK143" i="29"/>
  <c r="AK144" i="29"/>
  <c r="AK145" i="29"/>
  <c r="AK146" i="29"/>
  <c r="AK147" i="29"/>
  <c r="AK148" i="29"/>
  <c r="AK149" i="29"/>
  <c r="AK150" i="29"/>
  <c r="AK151" i="29"/>
  <c r="AK152" i="29"/>
  <c r="AK153" i="29"/>
  <c r="AK154" i="29"/>
  <c r="AK155" i="29"/>
  <c r="AK156" i="29"/>
  <c r="AK157" i="29"/>
  <c r="AK158" i="29"/>
  <c r="AK159" i="29"/>
  <c r="AK160" i="29"/>
  <c r="AK161" i="29"/>
  <c r="AK162" i="29"/>
  <c r="AK163" i="29"/>
  <c r="AK164" i="29"/>
  <c r="AK165" i="29"/>
  <c r="AK166" i="29"/>
  <c r="AK167" i="29"/>
  <c r="AK168" i="29"/>
  <c r="AK169" i="29"/>
  <c r="AK170" i="29"/>
  <c r="AK171" i="29"/>
  <c r="AK172" i="29"/>
  <c r="AK173" i="29"/>
  <c r="AK175" i="29"/>
  <c r="AK177" i="29"/>
  <c r="AK27" i="29"/>
  <c r="AK29" i="29"/>
  <c r="AK35" i="29"/>
  <c r="AK37" i="29"/>
  <c r="AK30" i="26"/>
  <c r="AJ118" i="30"/>
  <c r="AJ119" i="30"/>
  <c r="AJ122" i="30"/>
  <c r="AJ126" i="30"/>
  <c r="AJ42" i="26"/>
  <c r="AJ47" i="26"/>
  <c r="AJ49" i="26"/>
  <c r="AJ50" i="26"/>
  <c r="AJ53" i="26"/>
  <c r="AJ17" i="26"/>
  <c r="AJ55" i="26"/>
  <c r="AK156" i="30"/>
  <c r="AJ127" i="30"/>
  <c r="AK161" i="30"/>
  <c r="AK163" i="30"/>
  <c r="AK167" i="30"/>
  <c r="AK25" i="28"/>
  <c r="AK35" i="28"/>
  <c r="AK65" i="29"/>
  <c r="AK26" i="26"/>
  <c r="AK28" i="26"/>
  <c r="AK32" i="26"/>
  <c r="AK40" i="26"/>
  <c r="AK125" i="30"/>
  <c r="AL93" i="29"/>
  <c r="AL94" i="29"/>
  <c r="AL95" i="29"/>
  <c r="AL96" i="29"/>
  <c r="AL97" i="29"/>
  <c r="AL98" i="29"/>
  <c r="AL99" i="29"/>
  <c r="AL100" i="29"/>
  <c r="AL101" i="29"/>
  <c r="AL102" i="29"/>
  <c r="AL103" i="29"/>
  <c r="AL104" i="29"/>
  <c r="AL105" i="29"/>
  <c r="AL106" i="29"/>
  <c r="AL107" i="29"/>
  <c r="AL108" i="29"/>
  <c r="AL109" i="29"/>
  <c r="AL110" i="29"/>
  <c r="AL111" i="29"/>
  <c r="AL112" i="29"/>
  <c r="AL113" i="29"/>
  <c r="AL114" i="29"/>
  <c r="G115" i="29"/>
  <c r="AL115" i="29"/>
  <c r="AL116" i="29"/>
  <c r="AL117" i="29"/>
  <c r="AL118" i="29"/>
  <c r="AL119" i="29"/>
  <c r="AL120" i="29"/>
  <c r="AL121" i="29"/>
  <c r="AL122" i="29"/>
  <c r="AL123" i="29"/>
  <c r="AL124" i="29"/>
  <c r="AL125" i="29"/>
  <c r="AL126" i="29"/>
  <c r="AL127" i="29"/>
  <c r="AL128" i="29"/>
  <c r="AL129" i="29"/>
  <c r="AL130" i="29"/>
  <c r="AL131" i="29"/>
  <c r="AL132" i="29"/>
  <c r="AL133" i="29"/>
  <c r="AL134" i="29"/>
  <c r="AL135" i="29"/>
  <c r="AL136" i="29"/>
  <c r="AL137" i="29"/>
  <c r="AL138" i="29"/>
  <c r="AL139" i="29"/>
  <c r="AL140" i="29"/>
  <c r="AL141" i="29"/>
  <c r="AL142" i="29"/>
  <c r="AL143" i="29"/>
  <c r="AL144" i="29"/>
  <c r="AL145" i="29"/>
  <c r="AL146" i="29"/>
  <c r="AL147" i="29"/>
  <c r="AL148" i="29"/>
  <c r="AL149" i="29"/>
  <c r="AL150" i="29"/>
  <c r="AL151" i="29"/>
  <c r="AL152" i="29"/>
  <c r="AL153" i="29"/>
  <c r="AL154" i="29"/>
  <c r="AL155" i="29"/>
  <c r="AL156" i="29"/>
  <c r="AL157" i="29"/>
  <c r="AL158" i="29"/>
  <c r="AL159" i="29"/>
  <c r="AL160" i="29"/>
  <c r="AL161" i="29"/>
  <c r="AL162" i="29"/>
  <c r="AL163" i="29"/>
  <c r="AL164" i="29"/>
  <c r="AL165" i="29"/>
  <c r="AL166" i="29"/>
  <c r="AL167" i="29"/>
  <c r="AL168" i="29"/>
  <c r="AL169" i="29"/>
  <c r="AL170" i="29"/>
  <c r="AL171" i="29"/>
  <c r="AL172" i="29"/>
  <c r="AL173" i="29"/>
  <c r="AL175" i="29"/>
  <c r="AL177" i="29"/>
  <c r="AL27" i="29"/>
  <c r="AL29" i="29"/>
  <c r="AL35" i="29"/>
  <c r="AL37" i="29"/>
  <c r="AL30" i="26"/>
  <c r="AK118" i="30"/>
  <c r="AK119" i="30"/>
  <c r="AK122" i="30"/>
  <c r="AK126" i="30"/>
  <c r="AK42" i="26"/>
  <c r="AK47" i="26"/>
  <c r="AK49" i="26"/>
  <c r="AK50" i="26"/>
  <c r="AK53" i="26"/>
  <c r="AK17" i="26"/>
  <c r="AK55" i="26"/>
  <c r="AL156" i="30"/>
  <c r="AK127" i="30"/>
  <c r="AL161" i="30"/>
  <c r="AL163" i="30"/>
  <c r="AL167" i="30"/>
  <c r="AL25" i="28"/>
  <c r="AL35" i="28"/>
  <c r="AL65" i="29"/>
  <c r="AL26" i="26"/>
  <c r="AL28" i="26"/>
  <c r="AL32" i="26"/>
  <c r="AL40" i="26"/>
  <c r="AL125" i="30"/>
  <c r="AM93" i="29"/>
  <c r="AM94" i="29"/>
  <c r="AM95" i="29"/>
  <c r="AM96" i="29"/>
  <c r="AM97" i="29"/>
  <c r="AM98" i="29"/>
  <c r="AM99" i="29"/>
  <c r="AM100" i="29"/>
  <c r="AM101" i="29"/>
  <c r="AM102" i="29"/>
  <c r="AM103" i="29"/>
  <c r="AM104" i="29"/>
  <c r="AM105" i="29"/>
  <c r="AM106" i="29"/>
  <c r="AM107" i="29"/>
  <c r="AM108" i="29"/>
  <c r="AM109" i="29"/>
  <c r="AM110" i="29"/>
  <c r="AM111" i="29"/>
  <c r="AM112" i="29"/>
  <c r="AM113" i="29"/>
  <c r="AM114" i="29"/>
  <c r="AM115" i="29"/>
  <c r="G116" i="29"/>
  <c r="AM116" i="29"/>
  <c r="AM117" i="29"/>
  <c r="AM118" i="29"/>
  <c r="AM119" i="29"/>
  <c r="AM120" i="29"/>
  <c r="AM121" i="29"/>
  <c r="AM122" i="29"/>
  <c r="AM123" i="29"/>
  <c r="AM124" i="29"/>
  <c r="AM125" i="29"/>
  <c r="AM126" i="29"/>
  <c r="AM127" i="29"/>
  <c r="AM128" i="29"/>
  <c r="AM129" i="29"/>
  <c r="AM130" i="29"/>
  <c r="AM131" i="29"/>
  <c r="AM132" i="29"/>
  <c r="AM133" i="29"/>
  <c r="AM134" i="29"/>
  <c r="AM135" i="29"/>
  <c r="AM136" i="29"/>
  <c r="AM137" i="29"/>
  <c r="AM138" i="29"/>
  <c r="AM139" i="29"/>
  <c r="AM140" i="29"/>
  <c r="AM141" i="29"/>
  <c r="AM142" i="29"/>
  <c r="AM143" i="29"/>
  <c r="AM144" i="29"/>
  <c r="AM145" i="29"/>
  <c r="AM146" i="29"/>
  <c r="AM147" i="29"/>
  <c r="AM148" i="29"/>
  <c r="AM149" i="29"/>
  <c r="AM150" i="29"/>
  <c r="AM151" i="29"/>
  <c r="AM152" i="29"/>
  <c r="AM153" i="29"/>
  <c r="AM154" i="29"/>
  <c r="AM155" i="29"/>
  <c r="AM156" i="29"/>
  <c r="AM157" i="29"/>
  <c r="AM158" i="29"/>
  <c r="AM159" i="29"/>
  <c r="AM160" i="29"/>
  <c r="AM161" i="29"/>
  <c r="AM162" i="29"/>
  <c r="AM163" i="29"/>
  <c r="AM164" i="29"/>
  <c r="AM165" i="29"/>
  <c r="AM166" i="29"/>
  <c r="AM167" i="29"/>
  <c r="AM168" i="29"/>
  <c r="AM169" i="29"/>
  <c r="AM170" i="29"/>
  <c r="AM171" i="29"/>
  <c r="AM172" i="29"/>
  <c r="AM173" i="29"/>
  <c r="AM175" i="29"/>
  <c r="AM177" i="29"/>
  <c r="AM27" i="29"/>
  <c r="AM29" i="29"/>
  <c r="AM35" i="29"/>
  <c r="AM37" i="29"/>
  <c r="AM30" i="26"/>
  <c r="AL118" i="30"/>
  <c r="AL119" i="30"/>
  <c r="AL122" i="30"/>
  <c r="AL126" i="30"/>
  <c r="AL42" i="26"/>
  <c r="AL47" i="26"/>
  <c r="AL49" i="26"/>
  <c r="AL50" i="26"/>
  <c r="AL53" i="26"/>
  <c r="AL17" i="26"/>
  <c r="AL55" i="26"/>
  <c r="AM156" i="30"/>
  <c r="AL127" i="30"/>
  <c r="AM161" i="30"/>
  <c r="AM163" i="30"/>
  <c r="AM167" i="30"/>
  <c r="AM25" i="28"/>
  <c r="AM35" i="28"/>
  <c r="AM65" i="29"/>
  <c r="AM26" i="26"/>
  <c r="AM28" i="26"/>
  <c r="AM32" i="26"/>
  <c r="AM40" i="26"/>
  <c r="AM125" i="30"/>
  <c r="AN93" i="29"/>
  <c r="AN94" i="29"/>
  <c r="AN95" i="29"/>
  <c r="AN96" i="29"/>
  <c r="AN97" i="29"/>
  <c r="AN98" i="29"/>
  <c r="AN99" i="29"/>
  <c r="AN100" i="29"/>
  <c r="AN101" i="29"/>
  <c r="AN102" i="29"/>
  <c r="AN103" i="29"/>
  <c r="AN104" i="29"/>
  <c r="AN105" i="29"/>
  <c r="AN106" i="29"/>
  <c r="AN107" i="29"/>
  <c r="AN108" i="29"/>
  <c r="AN109" i="29"/>
  <c r="AN110" i="29"/>
  <c r="AN111" i="29"/>
  <c r="AN112" i="29"/>
  <c r="AN113" i="29"/>
  <c r="AN114" i="29"/>
  <c r="AN115" i="29"/>
  <c r="AN116" i="29"/>
  <c r="G117" i="29"/>
  <c r="AN117" i="29"/>
  <c r="AN118" i="29"/>
  <c r="AN119" i="29"/>
  <c r="AN120" i="29"/>
  <c r="AN121" i="29"/>
  <c r="AN122" i="29"/>
  <c r="AN123" i="29"/>
  <c r="AN124" i="29"/>
  <c r="AN125" i="29"/>
  <c r="AN126" i="29"/>
  <c r="AN127" i="29"/>
  <c r="AN128" i="29"/>
  <c r="AN129" i="29"/>
  <c r="AN130" i="29"/>
  <c r="AN131" i="29"/>
  <c r="AN132" i="29"/>
  <c r="AN133" i="29"/>
  <c r="AN134" i="29"/>
  <c r="AN135" i="29"/>
  <c r="AN136" i="29"/>
  <c r="AN137" i="29"/>
  <c r="AN138" i="29"/>
  <c r="AN139" i="29"/>
  <c r="AN140" i="29"/>
  <c r="AN141" i="29"/>
  <c r="AN142" i="29"/>
  <c r="AN143" i="29"/>
  <c r="AN144" i="29"/>
  <c r="AN145" i="29"/>
  <c r="AN146" i="29"/>
  <c r="AN147" i="29"/>
  <c r="AN148" i="29"/>
  <c r="AN149" i="29"/>
  <c r="AN150" i="29"/>
  <c r="AN151" i="29"/>
  <c r="AN152" i="29"/>
  <c r="AN153" i="29"/>
  <c r="AN154" i="29"/>
  <c r="AN155" i="29"/>
  <c r="AN156" i="29"/>
  <c r="AN157" i="29"/>
  <c r="AN158" i="29"/>
  <c r="AN159" i="29"/>
  <c r="AN160" i="29"/>
  <c r="AN161" i="29"/>
  <c r="AN162" i="29"/>
  <c r="AN163" i="29"/>
  <c r="AN164" i="29"/>
  <c r="AN165" i="29"/>
  <c r="AN166" i="29"/>
  <c r="AN167" i="29"/>
  <c r="AN168" i="29"/>
  <c r="AN169" i="29"/>
  <c r="AN170" i="29"/>
  <c r="AN171" i="29"/>
  <c r="AN172" i="29"/>
  <c r="AN173" i="29"/>
  <c r="AN175" i="29"/>
  <c r="AN177" i="29"/>
  <c r="AN27" i="29"/>
  <c r="AN29" i="29"/>
  <c r="AN35" i="29"/>
  <c r="AN37" i="29"/>
  <c r="AN30" i="26"/>
  <c r="AM118" i="30"/>
  <c r="AM119" i="30"/>
  <c r="AM122" i="30"/>
  <c r="AM126" i="30"/>
  <c r="AM42" i="26"/>
  <c r="AM47" i="26"/>
  <c r="AM49" i="26"/>
  <c r="AM50" i="26"/>
  <c r="AM53" i="26"/>
  <c r="AM17" i="26"/>
  <c r="AM55" i="26"/>
  <c r="AN156" i="30"/>
  <c r="AM127" i="30"/>
  <c r="AN161" i="30"/>
  <c r="AN163" i="30"/>
  <c r="AN167" i="30"/>
  <c r="AN25" i="28"/>
  <c r="AN35" i="28"/>
  <c r="AN65" i="29"/>
  <c r="AN26" i="26"/>
  <c r="AN28" i="26"/>
  <c r="AN32" i="26"/>
  <c r="AN40" i="26"/>
  <c r="AN125" i="30"/>
  <c r="AO93" i="29"/>
  <c r="AO94" i="29"/>
  <c r="AO95" i="29"/>
  <c r="AO96" i="29"/>
  <c r="AO97" i="29"/>
  <c r="AO98" i="29"/>
  <c r="AO99" i="29"/>
  <c r="AO100" i="29"/>
  <c r="AO101" i="29"/>
  <c r="AO102" i="29"/>
  <c r="AO103" i="29"/>
  <c r="AO104" i="29"/>
  <c r="AO105" i="29"/>
  <c r="AO106" i="29"/>
  <c r="AO107" i="29"/>
  <c r="AO108" i="29"/>
  <c r="AO109" i="29"/>
  <c r="AO110" i="29"/>
  <c r="AO111" i="29"/>
  <c r="AO112" i="29"/>
  <c r="AO113" i="29"/>
  <c r="AO114" i="29"/>
  <c r="AO115" i="29"/>
  <c r="AO116" i="29"/>
  <c r="AO117" i="29"/>
  <c r="G118" i="29"/>
  <c r="AO118" i="29"/>
  <c r="AO119" i="29"/>
  <c r="AO120" i="29"/>
  <c r="AO121" i="29"/>
  <c r="AO122" i="29"/>
  <c r="AO123" i="29"/>
  <c r="AO124" i="29"/>
  <c r="AO125" i="29"/>
  <c r="AO126" i="29"/>
  <c r="AO127" i="29"/>
  <c r="AO128" i="29"/>
  <c r="AO129" i="29"/>
  <c r="AO130" i="29"/>
  <c r="AO131" i="29"/>
  <c r="AO132" i="29"/>
  <c r="AO133" i="29"/>
  <c r="AO134" i="29"/>
  <c r="AO135" i="29"/>
  <c r="AO136" i="29"/>
  <c r="AO137" i="29"/>
  <c r="AO138" i="29"/>
  <c r="AO139" i="29"/>
  <c r="AO140" i="29"/>
  <c r="AO141" i="29"/>
  <c r="AO142" i="29"/>
  <c r="AO143" i="29"/>
  <c r="AO144" i="29"/>
  <c r="AO145" i="29"/>
  <c r="AO146" i="29"/>
  <c r="AO147" i="29"/>
  <c r="AO148" i="29"/>
  <c r="AO149" i="29"/>
  <c r="AO150" i="29"/>
  <c r="AO151" i="29"/>
  <c r="AO152" i="29"/>
  <c r="AO153" i="29"/>
  <c r="AO154" i="29"/>
  <c r="AO155" i="29"/>
  <c r="AO156" i="29"/>
  <c r="AO157" i="29"/>
  <c r="AO158" i="29"/>
  <c r="AO159" i="29"/>
  <c r="AO160" i="29"/>
  <c r="AO161" i="29"/>
  <c r="AO162" i="29"/>
  <c r="AO163" i="29"/>
  <c r="AO164" i="29"/>
  <c r="AO165" i="29"/>
  <c r="AO166" i="29"/>
  <c r="AO167" i="29"/>
  <c r="AO168" i="29"/>
  <c r="AO169" i="29"/>
  <c r="AO170" i="29"/>
  <c r="AO171" i="29"/>
  <c r="AO172" i="29"/>
  <c r="AO173" i="29"/>
  <c r="AO175" i="29"/>
  <c r="AO177" i="29"/>
  <c r="AO27" i="29"/>
  <c r="AO29" i="29"/>
  <c r="AO35" i="29"/>
  <c r="AO37" i="29"/>
  <c r="AO30" i="26"/>
  <c r="AN118" i="30"/>
  <c r="AN119" i="30"/>
  <c r="AN122" i="30"/>
  <c r="AN126" i="30"/>
  <c r="AN42" i="26"/>
  <c r="AN47" i="26"/>
  <c r="AN49" i="26"/>
  <c r="AN50" i="26"/>
  <c r="AN53" i="26"/>
  <c r="AN17" i="26"/>
  <c r="AN55" i="26"/>
  <c r="AO156" i="30"/>
  <c r="AN127" i="30"/>
  <c r="AO161" i="30"/>
  <c r="AO163" i="30"/>
  <c r="AO167" i="30"/>
  <c r="AO25" i="28"/>
  <c r="AO35" i="28"/>
  <c r="AO65" i="29"/>
  <c r="AO26" i="26"/>
  <c r="AO28" i="26"/>
  <c r="AO32" i="26"/>
  <c r="AO40" i="26"/>
  <c r="AO125" i="30"/>
  <c r="AP93" i="29"/>
  <c r="AP94" i="29"/>
  <c r="AP95" i="29"/>
  <c r="AP96" i="29"/>
  <c r="AP97" i="29"/>
  <c r="AP98" i="29"/>
  <c r="AP99" i="29"/>
  <c r="AP100" i="29"/>
  <c r="AP101" i="29"/>
  <c r="AP102" i="29"/>
  <c r="AP103" i="29"/>
  <c r="AP104" i="29"/>
  <c r="AP105" i="29"/>
  <c r="AP106" i="29"/>
  <c r="AP107" i="29"/>
  <c r="AP108" i="29"/>
  <c r="AP109" i="29"/>
  <c r="AP110" i="29"/>
  <c r="AP111" i="29"/>
  <c r="AP112" i="29"/>
  <c r="AP113" i="29"/>
  <c r="AP114" i="29"/>
  <c r="AP115" i="29"/>
  <c r="AP116" i="29"/>
  <c r="AP117" i="29"/>
  <c r="AP118" i="29"/>
  <c r="G119" i="29"/>
  <c r="AP119" i="29"/>
  <c r="AP120" i="29"/>
  <c r="AP121" i="29"/>
  <c r="AP122" i="29"/>
  <c r="AP123" i="29"/>
  <c r="AP124" i="29"/>
  <c r="AP125" i="29"/>
  <c r="AP126" i="29"/>
  <c r="AP127" i="29"/>
  <c r="AP128" i="29"/>
  <c r="AP129" i="29"/>
  <c r="AP130" i="29"/>
  <c r="AP131" i="29"/>
  <c r="AP132" i="29"/>
  <c r="AP133" i="29"/>
  <c r="AP134" i="29"/>
  <c r="AP135" i="29"/>
  <c r="AP136" i="29"/>
  <c r="AP137" i="29"/>
  <c r="AP138" i="29"/>
  <c r="AP139" i="29"/>
  <c r="AP140" i="29"/>
  <c r="AP141" i="29"/>
  <c r="AP142" i="29"/>
  <c r="AP143" i="29"/>
  <c r="AP144" i="29"/>
  <c r="AP145" i="29"/>
  <c r="AP146" i="29"/>
  <c r="AP147" i="29"/>
  <c r="AP148" i="29"/>
  <c r="AP149" i="29"/>
  <c r="AP150" i="29"/>
  <c r="AP151" i="29"/>
  <c r="AP152" i="29"/>
  <c r="AP153" i="29"/>
  <c r="AP154" i="29"/>
  <c r="AP155" i="29"/>
  <c r="AP156" i="29"/>
  <c r="AP157" i="29"/>
  <c r="AP158" i="29"/>
  <c r="AP159" i="29"/>
  <c r="AP160" i="29"/>
  <c r="AP161" i="29"/>
  <c r="AP162" i="29"/>
  <c r="AP163" i="29"/>
  <c r="AP164" i="29"/>
  <c r="AP165" i="29"/>
  <c r="AP166" i="29"/>
  <c r="AP167" i="29"/>
  <c r="AP168" i="29"/>
  <c r="AP169" i="29"/>
  <c r="AP170" i="29"/>
  <c r="AP171" i="29"/>
  <c r="AP172" i="29"/>
  <c r="AP173" i="29"/>
  <c r="AP175" i="29"/>
  <c r="AP177" i="29"/>
  <c r="AP27" i="29"/>
  <c r="AP29" i="29"/>
  <c r="AP35" i="29"/>
  <c r="AP37" i="29"/>
  <c r="AP30" i="26"/>
  <c r="AO118" i="30"/>
  <c r="AO119" i="30"/>
  <c r="AO122" i="30"/>
  <c r="AO126" i="30"/>
  <c r="AO42" i="26"/>
  <c r="AO47" i="26"/>
  <c r="AO49" i="26"/>
  <c r="AO50" i="26"/>
  <c r="AO53" i="26"/>
  <c r="AO17" i="26"/>
  <c r="AO55" i="26"/>
  <c r="AP156" i="30"/>
  <c r="AO127" i="30"/>
  <c r="AP161" i="30"/>
  <c r="AP163" i="30"/>
  <c r="AP167" i="30"/>
  <c r="AP25" i="28"/>
  <c r="AP35" i="28"/>
  <c r="AP65" i="29"/>
  <c r="AP26" i="26"/>
  <c r="AP28" i="26"/>
  <c r="AP32" i="26"/>
  <c r="AP40" i="26"/>
  <c r="AP125" i="30"/>
  <c r="AQ93" i="29"/>
  <c r="AQ94" i="29"/>
  <c r="AQ95" i="29"/>
  <c r="AQ96" i="29"/>
  <c r="AQ97" i="29"/>
  <c r="AQ98" i="29"/>
  <c r="AQ99" i="29"/>
  <c r="AQ100" i="29"/>
  <c r="AQ101" i="29"/>
  <c r="AQ102" i="29"/>
  <c r="AQ103" i="29"/>
  <c r="AQ104" i="29"/>
  <c r="AQ105" i="29"/>
  <c r="AQ106" i="29"/>
  <c r="AQ107" i="29"/>
  <c r="AQ108" i="29"/>
  <c r="AQ109" i="29"/>
  <c r="AQ110" i="29"/>
  <c r="AQ111" i="29"/>
  <c r="AQ112" i="29"/>
  <c r="AQ113" i="29"/>
  <c r="AQ114" i="29"/>
  <c r="AQ115" i="29"/>
  <c r="AQ116" i="29"/>
  <c r="AQ117" i="29"/>
  <c r="AQ118" i="29"/>
  <c r="AQ119" i="29"/>
  <c r="G120" i="29"/>
  <c r="AQ120" i="29"/>
  <c r="AQ121" i="29"/>
  <c r="AQ122" i="29"/>
  <c r="AQ123" i="29"/>
  <c r="AQ124" i="29"/>
  <c r="AQ125" i="29"/>
  <c r="AQ126" i="29"/>
  <c r="AQ127" i="29"/>
  <c r="AQ128" i="29"/>
  <c r="AQ129" i="29"/>
  <c r="AQ130" i="29"/>
  <c r="AQ131" i="29"/>
  <c r="AQ132" i="29"/>
  <c r="AQ133" i="29"/>
  <c r="AQ134" i="29"/>
  <c r="AQ135" i="29"/>
  <c r="AQ136" i="29"/>
  <c r="AQ137" i="29"/>
  <c r="AQ138" i="29"/>
  <c r="AQ139" i="29"/>
  <c r="AQ140" i="29"/>
  <c r="AQ141" i="29"/>
  <c r="AQ142" i="29"/>
  <c r="AQ143" i="29"/>
  <c r="AQ144" i="29"/>
  <c r="AQ145" i="29"/>
  <c r="AQ146" i="29"/>
  <c r="AQ147" i="29"/>
  <c r="AQ148" i="29"/>
  <c r="AQ149" i="29"/>
  <c r="AQ150" i="29"/>
  <c r="AQ151" i="29"/>
  <c r="AQ152" i="29"/>
  <c r="AQ153" i="29"/>
  <c r="AQ154" i="29"/>
  <c r="AQ155" i="29"/>
  <c r="AQ156" i="29"/>
  <c r="AQ157" i="29"/>
  <c r="AQ158" i="29"/>
  <c r="AQ159" i="29"/>
  <c r="AQ160" i="29"/>
  <c r="AQ161" i="29"/>
  <c r="AQ162" i="29"/>
  <c r="AQ163" i="29"/>
  <c r="AQ164" i="29"/>
  <c r="AQ165" i="29"/>
  <c r="AQ166" i="29"/>
  <c r="AQ167" i="29"/>
  <c r="AQ168" i="29"/>
  <c r="AQ169" i="29"/>
  <c r="AQ170" i="29"/>
  <c r="AQ171" i="29"/>
  <c r="AQ172" i="29"/>
  <c r="AQ173" i="29"/>
  <c r="AQ175" i="29"/>
  <c r="AQ177" i="29"/>
  <c r="AQ27" i="29"/>
  <c r="AQ29" i="29"/>
  <c r="AQ35" i="29"/>
  <c r="AQ37" i="29"/>
  <c r="AQ30" i="26"/>
  <c r="AP118" i="30"/>
  <c r="AP119" i="30"/>
  <c r="AP122" i="30"/>
  <c r="AP126" i="30"/>
  <c r="AP42" i="26"/>
  <c r="AP47" i="26"/>
  <c r="AP49" i="26"/>
  <c r="AP50" i="26"/>
  <c r="AP53" i="26"/>
  <c r="AP17" i="26"/>
  <c r="AP55" i="26"/>
  <c r="AQ156" i="30"/>
  <c r="AP127" i="30"/>
  <c r="AQ161" i="30"/>
  <c r="AQ163" i="30"/>
  <c r="AQ167" i="30"/>
  <c r="AQ25" i="28"/>
  <c r="AQ35" i="28"/>
  <c r="AQ65" i="29"/>
  <c r="AQ26" i="26"/>
  <c r="AQ28" i="26"/>
  <c r="AQ32" i="26"/>
  <c r="AQ40" i="26"/>
  <c r="AQ125" i="30"/>
  <c r="AR93" i="29"/>
  <c r="AR94" i="29"/>
  <c r="AR95" i="29"/>
  <c r="AR96" i="29"/>
  <c r="AR97" i="29"/>
  <c r="AR98" i="29"/>
  <c r="AR99" i="29"/>
  <c r="AR100" i="29"/>
  <c r="AR101" i="29"/>
  <c r="AR102" i="29"/>
  <c r="AR103" i="29"/>
  <c r="AR104" i="29"/>
  <c r="AR105" i="29"/>
  <c r="AR106" i="29"/>
  <c r="AR107" i="29"/>
  <c r="AR108" i="29"/>
  <c r="AR109" i="29"/>
  <c r="AR110" i="29"/>
  <c r="AR111" i="29"/>
  <c r="AR112" i="29"/>
  <c r="AR113" i="29"/>
  <c r="AR114" i="29"/>
  <c r="AR115" i="29"/>
  <c r="AR116" i="29"/>
  <c r="AR117" i="29"/>
  <c r="AR118" i="29"/>
  <c r="AR119" i="29"/>
  <c r="AR120" i="29"/>
  <c r="G121" i="29"/>
  <c r="AR121" i="29"/>
  <c r="AR122" i="29"/>
  <c r="AR123" i="29"/>
  <c r="AR124" i="29"/>
  <c r="AR125" i="29"/>
  <c r="AR126" i="29"/>
  <c r="AR127" i="29"/>
  <c r="AR128" i="29"/>
  <c r="AR129" i="29"/>
  <c r="AR130" i="29"/>
  <c r="AR131" i="29"/>
  <c r="AR132" i="29"/>
  <c r="AR133" i="29"/>
  <c r="AR134" i="29"/>
  <c r="AR135" i="29"/>
  <c r="AR136" i="29"/>
  <c r="AR137" i="29"/>
  <c r="AR138" i="29"/>
  <c r="AR139" i="29"/>
  <c r="AR140" i="29"/>
  <c r="AR141" i="29"/>
  <c r="AR142" i="29"/>
  <c r="AR143" i="29"/>
  <c r="AR144" i="29"/>
  <c r="AR145" i="29"/>
  <c r="AR146" i="29"/>
  <c r="AR147" i="29"/>
  <c r="AR148" i="29"/>
  <c r="AR149" i="29"/>
  <c r="AR150" i="29"/>
  <c r="AR151" i="29"/>
  <c r="AR152" i="29"/>
  <c r="AR153" i="29"/>
  <c r="AR154" i="29"/>
  <c r="AR155" i="29"/>
  <c r="AR156" i="29"/>
  <c r="AR157" i="29"/>
  <c r="AR158" i="29"/>
  <c r="AR159" i="29"/>
  <c r="AR160" i="29"/>
  <c r="AR161" i="29"/>
  <c r="AR162" i="29"/>
  <c r="AR163" i="29"/>
  <c r="AR164" i="29"/>
  <c r="AR165" i="29"/>
  <c r="AR166" i="29"/>
  <c r="AR167" i="29"/>
  <c r="AR168" i="29"/>
  <c r="AR169" i="29"/>
  <c r="AR170" i="29"/>
  <c r="AR171" i="29"/>
  <c r="AR172" i="29"/>
  <c r="AR173" i="29"/>
  <c r="AR175" i="29"/>
  <c r="AR177" i="29"/>
  <c r="AR27" i="29"/>
  <c r="AR29" i="29"/>
  <c r="AR35" i="29"/>
  <c r="AR37" i="29"/>
  <c r="AR30" i="26"/>
  <c r="AQ118" i="30"/>
  <c r="AQ119" i="30"/>
  <c r="AQ122" i="30"/>
  <c r="AQ126" i="30"/>
  <c r="AQ42" i="26"/>
  <c r="AQ47" i="26"/>
  <c r="AQ49" i="26"/>
  <c r="AQ50" i="26"/>
  <c r="AQ53" i="26"/>
  <c r="AQ17" i="26"/>
  <c r="AQ55" i="26"/>
  <c r="AR156" i="30"/>
  <c r="AQ127" i="30"/>
  <c r="AR161" i="30"/>
  <c r="AR163" i="30"/>
  <c r="AR167" i="30"/>
  <c r="AR25" i="28"/>
  <c r="AR35" i="28"/>
  <c r="AR65" i="29"/>
  <c r="AR26" i="26"/>
  <c r="AR28" i="26"/>
  <c r="AR32" i="26"/>
  <c r="AR40" i="26"/>
  <c r="AR125" i="30"/>
  <c r="AS93" i="29"/>
  <c r="AS94" i="29"/>
  <c r="AS95" i="29"/>
  <c r="AS96" i="29"/>
  <c r="AS97" i="29"/>
  <c r="AS98" i="29"/>
  <c r="AS99" i="29"/>
  <c r="AS100" i="29"/>
  <c r="AS101" i="29"/>
  <c r="AS102" i="29"/>
  <c r="AS103" i="29"/>
  <c r="AS104" i="29"/>
  <c r="AS105" i="29"/>
  <c r="AS106" i="29"/>
  <c r="AS107" i="29"/>
  <c r="AS108" i="29"/>
  <c r="AS109" i="29"/>
  <c r="AS110" i="29"/>
  <c r="AS111" i="29"/>
  <c r="AS112" i="29"/>
  <c r="AS113" i="29"/>
  <c r="AS114" i="29"/>
  <c r="AS115" i="29"/>
  <c r="AS116" i="29"/>
  <c r="AS117" i="29"/>
  <c r="AS118" i="29"/>
  <c r="AS119" i="29"/>
  <c r="AS120" i="29"/>
  <c r="AS121" i="29"/>
  <c r="G122" i="29"/>
  <c r="AS122" i="29"/>
  <c r="AS123" i="29"/>
  <c r="AS124" i="29"/>
  <c r="AS125" i="29"/>
  <c r="AS126" i="29"/>
  <c r="AS127" i="29"/>
  <c r="AS128" i="29"/>
  <c r="AS129" i="29"/>
  <c r="AS130" i="29"/>
  <c r="AS131" i="29"/>
  <c r="AS132" i="29"/>
  <c r="AS133" i="29"/>
  <c r="AS134" i="29"/>
  <c r="AS135" i="29"/>
  <c r="AS136" i="29"/>
  <c r="AS137" i="29"/>
  <c r="AS138" i="29"/>
  <c r="AS139" i="29"/>
  <c r="AS140" i="29"/>
  <c r="AS141" i="29"/>
  <c r="AS142" i="29"/>
  <c r="AS143" i="29"/>
  <c r="AS144" i="29"/>
  <c r="AS145" i="29"/>
  <c r="AS146" i="29"/>
  <c r="AS147" i="29"/>
  <c r="AS148" i="29"/>
  <c r="AS149" i="29"/>
  <c r="AS150" i="29"/>
  <c r="AS151" i="29"/>
  <c r="AS152" i="29"/>
  <c r="AS153" i="29"/>
  <c r="AS154" i="29"/>
  <c r="AS155" i="29"/>
  <c r="AS156" i="29"/>
  <c r="AS157" i="29"/>
  <c r="AS158" i="29"/>
  <c r="AS159" i="29"/>
  <c r="AS160" i="29"/>
  <c r="AS161" i="29"/>
  <c r="AS162" i="29"/>
  <c r="AS163" i="29"/>
  <c r="AS164" i="29"/>
  <c r="AS165" i="29"/>
  <c r="AS166" i="29"/>
  <c r="AS167" i="29"/>
  <c r="AS168" i="29"/>
  <c r="AS169" i="29"/>
  <c r="AS170" i="29"/>
  <c r="AS171" i="29"/>
  <c r="AS172" i="29"/>
  <c r="AS173" i="29"/>
  <c r="AS175" i="29"/>
  <c r="AS177" i="29"/>
  <c r="AS27" i="29"/>
  <c r="AS29" i="29"/>
  <c r="AS35" i="29"/>
  <c r="AS37" i="29"/>
  <c r="AS30" i="26"/>
  <c r="AR118" i="30"/>
  <c r="AR119" i="30"/>
  <c r="AR122" i="30"/>
  <c r="AR126" i="30"/>
  <c r="AR42" i="26"/>
  <c r="AR47" i="26"/>
  <c r="AR49" i="26"/>
  <c r="AR50" i="26"/>
  <c r="AR53" i="26"/>
  <c r="AR17" i="26"/>
  <c r="AR55" i="26"/>
  <c r="AS156" i="30"/>
  <c r="AR127" i="30"/>
  <c r="AS161" i="30"/>
  <c r="AS163" i="30"/>
  <c r="AS167" i="30"/>
  <c r="AS25" i="28"/>
  <c r="AS35" i="28"/>
  <c r="AS65" i="29"/>
  <c r="AS26" i="26"/>
  <c r="AS28" i="26"/>
  <c r="AS32" i="26"/>
  <c r="AS40" i="26"/>
  <c r="AS125" i="30"/>
  <c r="AT93" i="29"/>
  <c r="AT94" i="29"/>
  <c r="AT95" i="29"/>
  <c r="AT96" i="29"/>
  <c r="AT97" i="29"/>
  <c r="AT98" i="29"/>
  <c r="AT99" i="29"/>
  <c r="AT100" i="29"/>
  <c r="AT101" i="29"/>
  <c r="AT102" i="29"/>
  <c r="AT103" i="29"/>
  <c r="AT104" i="29"/>
  <c r="AT105" i="29"/>
  <c r="AT106" i="29"/>
  <c r="AT107" i="29"/>
  <c r="AT108" i="29"/>
  <c r="AT109" i="29"/>
  <c r="AT110" i="29"/>
  <c r="AT111" i="29"/>
  <c r="AT112" i="29"/>
  <c r="AT113" i="29"/>
  <c r="AT114" i="29"/>
  <c r="AT115" i="29"/>
  <c r="AT116" i="29"/>
  <c r="AT117" i="29"/>
  <c r="AT118" i="29"/>
  <c r="AT119" i="29"/>
  <c r="AT120" i="29"/>
  <c r="AT121" i="29"/>
  <c r="AT122" i="29"/>
  <c r="G123" i="29"/>
  <c r="AT123" i="29"/>
  <c r="AT124" i="29"/>
  <c r="AT125" i="29"/>
  <c r="AT126" i="29"/>
  <c r="AT127" i="29"/>
  <c r="AT128" i="29"/>
  <c r="AT129" i="29"/>
  <c r="AT130" i="29"/>
  <c r="AT131" i="29"/>
  <c r="AT132" i="29"/>
  <c r="AT133" i="29"/>
  <c r="AT134" i="29"/>
  <c r="AT135" i="29"/>
  <c r="AT136" i="29"/>
  <c r="AT137" i="29"/>
  <c r="AT138" i="29"/>
  <c r="AT139" i="29"/>
  <c r="AT140" i="29"/>
  <c r="AT141" i="29"/>
  <c r="AT142" i="29"/>
  <c r="AT143" i="29"/>
  <c r="AT144" i="29"/>
  <c r="AT145" i="29"/>
  <c r="AT146" i="29"/>
  <c r="AT147" i="29"/>
  <c r="AT148" i="29"/>
  <c r="AT149" i="29"/>
  <c r="AT150" i="29"/>
  <c r="AT151" i="29"/>
  <c r="AT152" i="29"/>
  <c r="AT153" i="29"/>
  <c r="AT154" i="29"/>
  <c r="AT155" i="29"/>
  <c r="AT156" i="29"/>
  <c r="AT157" i="29"/>
  <c r="AT158" i="29"/>
  <c r="AT159" i="29"/>
  <c r="AT160" i="29"/>
  <c r="AT161" i="29"/>
  <c r="AT162" i="29"/>
  <c r="AT163" i="29"/>
  <c r="AT164" i="29"/>
  <c r="AT165" i="29"/>
  <c r="AT166" i="29"/>
  <c r="AT167" i="29"/>
  <c r="AT168" i="29"/>
  <c r="AT169" i="29"/>
  <c r="AT170" i="29"/>
  <c r="AT171" i="29"/>
  <c r="AT172" i="29"/>
  <c r="AT173" i="29"/>
  <c r="AT175" i="29"/>
  <c r="AT177" i="29"/>
  <c r="AT27" i="29"/>
  <c r="AT29" i="29"/>
  <c r="AT35" i="29"/>
  <c r="AT37" i="29"/>
  <c r="AT30" i="26"/>
  <c r="AS118" i="30"/>
  <c r="AS119" i="30"/>
  <c r="AS122" i="30"/>
  <c r="AS126" i="30"/>
  <c r="AS42" i="26"/>
  <c r="AS47" i="26"/>
  <c r="AS49" i="26"/>
  <c r="AS50" i="26"/>
  <c r="AS53" i="26"/>
  <c r="AS17" i="26"/>
  <c r="AS55" i="26"/>
  <c r="AT156" i="30"/>
  <c r="AS127" i="30"/>
  <c r="AT161" i="30"/>
  <c r="AT163" i="30"/>
  <c r="AT167" i="30"/>
  <c r="AT25" i="28"/>
  <c r="AT35" i="28"/>
  <c r="AT65" i="29"/>
  <c r="AT26" i="26"/>
  <c r="AT28" i="26"/>
  <c r="AT32" i="26"/>
  <c r="AT40" i="26"/>
  <c r="AT125" i="30"/>
  <c r="AU93" i="29"/>
  <c r="AU94" i="29"/>
  <c r="AU95" i="29"/>
  <c r="AU96" i="29"/>
  <c r="AU97" i="29"/>
  <c r="AU98" i="29"/>
  <c r="AU99" i="29"/>
  <c r="AU100" i="29"/>
  <c r="AU101" i="29"/>
  <c r="AU102" i="29"/>
  <c r="AU103" i="29"/>
  <c r="AU104" i="29"/>
  <c r="AU105" i="29"/>
  <c r="AU106" i="29"/>
  <c r="AU107" i="29"/>
  <c r="AU108" i="29"/>
  <c r="AU109" i="29"/>
  <c r="AU110" i="29"/>
  <c r="AU111" i="29"/>
  <c r="AU112" i="29"/>
  <c r="AU113" i="29"/>
  <c r="AU114" i="29"/>
  <c r="AU115" i="29"/>
  <c r="AU116" i="29"/>
  <c r="AU117" i="29"/>
  <c r="AU118" i="29"/>
  <c r="AU119" i="29"/>
  <c r="AU120" i="29"/>
  <c r="AU121" i="29"/>
  <c r="AU122" i="29"/>
  <c r="AU123" i="29"/>
  <c r="G124" i="29"/>
  <c r="AU124" i="29"/>
  <c r="AU125" i="29"/>
  <c r="AU126" i="29"/>
  <c r="AU127" i="29"/>
  <c r="AU128" i="29"/>
  <c r="AU129" i="29"/>
  <c r="AU130" i="29"/>
  <c r="AU131" i="29"/>
  <c r="AU132" i="29"/>
  <c r="AU133" i="29"/>
  <c r="AU134" i="29"/>
  <c r="AU135" i="29"/>
  <c r="AU136" i="29"/>
  <c r="AU137" i="29"/>
  <c r="AU138" i="29"/>
  <c r="AU139" i="29"/>
  <c r="AU140" i="29"/>
  <c r="AU141" i="29"/>
  <c r="AU142" i="29"/>
  <c r="AU143" i="29"/>
  <c r="AU144" i="29"/>
  <c r="AU145" i="29"/>
  <c r="AU146" i="29"/>
  <c r="AU147" i="29"/>
  <c r="AU148" i="29"/>
  <c r="AU149" i="29"/>
  <c r="AU150" i="29"/>
  <c r="AU151" i="29"/>
  <c r="AU152" i="29"/>
  <c r="AU153" i="29"/>
  <c r="AU154" i="29"/>
  <c r="AU155" i="29"/>
  <c r="AU156" i="29"/>
  <c r="AU157" i="29"/>
  <c r="AU158" i="29"/>
  <c r="AU159" i="29"/>
  <c r="AU160" i="29"/>
  <c r="AU161" i="29"/>
  <c r="AU162" i="29"/>
  <c r="AU163" i="29"/>
  <c r="AU164" i="29"/>
  <c r="AU165" i="29"/>
  <c r="AU166" i="29"/>
  <c r="AU167" i="29"/>
  <c r="AU168" i="29"/>
  <c r="AU169" i="29"/>
  <c r="AU170" i="29"/>
  <c r="AU171" i="29"/>
  <c r="AU172" i="29"/>
  <c r="AU173" i="29"/>
  <c r="AU175" i="29"/>
  <c r="AU177" i="29"/>
  <c r="AU27" i="29"/>
  <c r="AU29" i="29"/>
  <c r="AU35" i="29"/>
  <c r="AU37" i="29"/>
  <c r="AU30" i="26"/>
  <c r="AT118" i="30"/>
  <c r="AT119" i="30"/>
  <c r="AT122" i="30"/>
  <c r="AT126" i="30"/>
  <c r="AT42" i="26"/>
  <c r="AT47" i="26"/>
  <c r="AT49" i="26"/>
  <c r="AT50" i="26"/>
  <c r="AT53" i="26"/>
  <c r="AT17" i="26"/>
  <c r="AT55" i="26"/>
  <c r="AU156" i="30"/>
  <c r="AT127" i="30"/>
  <c r="AU161" i="30"/>
  <c r="AU163" i="30"/>
  <c r="AU167" i="30"/>
  <c r="AU25" i="28"/>
  <c r="AU35" i="28"/>
  <c r="AU65" i="29"/>
  <c r="AU26" i="26"/>
  <c r="AU28" i="26"/>
  <c r="AU32" i="26"/>
  <c r="AU40" i="26"/>
  <c r="AU125" i="30"/>
  <c r="AV93" i="29"/>
  <c r="AV94" i="29"/>
  <c r="AV95" i="29"/>
  <c r="AV96" i="29"/>
  <c r="AV97" i="29"/>
  <c r="AV98" i="29"/>
  <c r="AV99" i="29"/>
  <c r="AV100" i="29"/>
  <c r="AV101" i="29"/>
  <c r="AV102" i="29"/>
  <c r="AV103" i="29"/>
  <c r="AV104" i="29"/>
  <c r="AV105" i="29"/>
  <c r="AV106" i="29"/>
  <c r="AV107" i="29"/>
  <c r="AV108" i="29"/>
  <c r="AV109" i="29"/>
  <c r="AV110" i="29"/>
  <c r="AV111" i="29"/>
  <c r="AV112" i="29"/>
  <c r="AV113" i="29"/>
  <c r="AV114" i="29"/>
  <c r="AV115" i="29"/>
  <c r="AV116" i="29"/>
  <c r="AV117" i="29"/>
  <c r="AV118" i="29"/>
  <c r="AV119" i="29"/>
  <c r="AV120" i="29"/>
  <c r="AV121" i="29"/>
  <c r="AV122" i="29"/>
  <c r="AV123" i="29"/>
  <c r="AV124" i="29"/>
  <c r="G125" i="29"/>
  <c r="AV125" i="29"/>
  <c r="AV126" i="29"/>
  <c r="AV127" i="29"/>
  <c r="AV128" i="29"/>
  <c r="AV129" i="29"/>
  <c r="AV130" i="29"/>
  <c r="AV131" i="29"/>
  <c r="AV132" i="29"/>
  <c r="AV133" i="29"/>
  <c r="AV134" i="29"/>
  <c r="AV135" i="29"/>
  <c r="AV136" i="29"/>
  <c r="AV137" i="29"/>
  <c r="AV138" i="29"/>
  <c r="AV139" i="29"/>
  <c r="AV140" i="29"/>
  <c r="AV141" i="29"/>
  <c r="AV142" i="29"/>
  <c r="AV143" i="29"/>
  <c r="AV144" i="29"/>
  <c r="AV145" i="29"/>
  <c r="AV146" i="29"/>
  <c r="AV147" i="29"/>
  <c r="AV148" i="29"/>
  <c r="AV149" i="29"/>
  <c r="AV150" i="29"/>
  <c r="AV151" i="29"/>
  <c r="AV152" i="29"/>
  <c r="AV153" i="29"/>
  <c r="AV154" i="29"/>
  <c r="AV155" i="29"/>
  <c r="AV156" i="29"/>
  <c r="AV157" i="29"/>
  <c r="AV158" i="29"/>
  <c r="AV159" i="29"/>
  <c r="AV160" i="29"/>
  <c r="AV161" i="29"/>
  <c r="AV162" i="29"/>
  <c r="AV163" i="29"/>
  <c r="AV164" i="29"/>
  <c r="AV165" i="29"/>
  <c r="AV166" i="29"/>
  <c r="AV167" i="29"/>
  <c r="AV168" i="29"/>
  <c r="AV169" i="29"/>
  <c r="AV170" i="29"/>
  <c r="AV171" i="29"/>
  <c r="AV172" i="29"/>
  <c r="AV173" i="29"/>
  <c r="AV175" i="29"/>
  <c r="AV177" i="29"/>
  <c r="AV27" i="29"/>
  <c r="AV29" i="29"/>
  <c r="AV35" i="29"/>
  <c r="AV37" i="29"/>
  <c r="AV30" i="26"/>
  <c r="AU118" i="30"/>
  <c r="AU119" i="30"/>
  <c r="AU122" i="30"/>
  <c r="AU126" i="30"/>
  <c r="AU42" i="26"/>
  <c r="AU47" i="26"/>
  <c r="AU49" i="26"/>
  <c r="AU50" i="26"/>
  <c r="AU53" i="26"/>
  <c r="AU17" i="26"/>
  <c r="AU55" i="26"/>
  <c r="AV156" i="30"/>
  <c r="AU127" i="30"/>
  <c r="AV161" i="30"/>
  <c r="AV163" i="30"/>
  <c r="AV167" i="30"/>
  <c r="AV25" i="28"/>
  <c r="AV35" i="28"/>
  <c r="AV65" i="29"/>
  <c r="AV26" i="26"/>
  <c r="AV28" i="26"/>
  <c r="AV32" i="26"/>
  <c r="AV40" i="26"/>
  <c r="AV125" i="30"/>
  <c r="AW93" i="29"/>
  <c r="AW94" i="29"/>
  <c r="AW95" i="29"/>
  <c r="AW96" i="29"/>
  <c r="AW97" i="29"/>
  <c r="AW98" i="29"/>
  <c r="AW99" i="29"/>
  <c r="AW100" i="29"/>
  <c r="AW101" i="29"/>
  <c r="AW102" i="29"/>
  <c r="AW103" i="29"/>
  <c r="AW104" i="29"/>
  <c r="AW105" i="29"/>
  <c r="AW106" i="29"/>
  <c r="AW107" i="29"/>
  <c r="AW108" i="29"/>
  <c r="AW109" i="29"/>
  <c r="AW110" i="29"/>
  <c r="AW111" i="29"/>
  <c r="AW112" i="29"/>
  <c r="AW113" i="29"/>
  <c r="AW114" i="29"/>
  <c r="AW115" i="29"/>
  <c r="AW116" i="29"/>
  <c r="AW117" i="29"/>
  <c r="AW118" i="29"/>
  <c r="AW119" i="29"/>
  <c r="AW120" i="29"/>
  <c r="AW121" i="29"/>
  <c r="AW122" i="29"/>
  <c r="AW123" i="29"/>
  <c r="AW124" i="29"/>
  <c r="AW125" i="29"/>
  <c r="G126" i="29"/>
  <c r="AW126" i="29"/>
  <c r="AW127" i="29"/>
  <c r="AW128" i="29"/>
  <c r="AW129" i="29"/>
  <c r="AW130" i="29"/>
  <c r="AW131" i="29"/>
  <c r="AW132" i="29"/>
  <c r="AW133" i="29"/>
  <c r="AW134" i="29"/>
  <c r="AW135" i="29"/>
  <c r="AW136" i="29"/>
  <c r="AW137" i="29"/>
  <c r="AW138" i="29"/>
  <c r="AW139" i="29"/>
  <c r="AW140" i="29"/>
  <c r="AW141" i="29"/>
  <c r="AW142" i="29"/>
  <c r="AW143" i="29"/>
  <c r="AW144" i="29"/>
  <c r="AW145" i="29"/>
  <c r="AW146" i="29"/>
  <c r="AW147" i="29"/>
  <c r="AW148" i="29"/>
  <c r="AW149" i="29"/>
  <c r="AW150" i="29"/>
  <c r="AW151" i="29"/>
  <c r="AW152" i="29"/>
  <c r="AW153" i="29"/>
  <c r="AW154" i="29"/>
  <c r="AW155" i="29"/>
  <c r="AW156" i="29"/>
  <c r="AW157" i="29"/>
  <c r="AW158" i="29"/>
  <c r="AW159" i="29"/>
  <c r="AW160" i="29"/>
  <c r="AW161" i="29"/>
  <c r="AW162" i="29"/>
  <c r="AW163" i="29"/>
  <c r="AW164" i="29"/>
  <c r="AW165" i="29"/>
  <c r="AW166" i="29"/>
  <c r="AW167" i="29"/>
  <c r="AW168" i="29"/>
  <c r="AW169" i="29"/>
  <c r="AW170" i="29"/>
  <c r="AW171" i="29"/>
  <c r="AW172" i="29"/>
  <c r="AW173" i="29"/>
  <c r="AW175" i="29"/>
  <c r="AW177" i="29"/>
  <c r="AW27" i="29"/>
  <c r="AW29" i="29"/>
  <c r="AW35" i="29"/>
  <c r="AW37" i="29"/>
  <c r="AW30" i="26"/>
  <c r="AV118" i="30"/>
  <c r="AV119" i="30"/>
  <c r="AV122" i="30"/>
  <c r="AV126" i="30"/>
  <c r="AV42" i="26"/>
  <c r="AV47" i="26"/>
  <c r="AV49" i="26"/>
  <c r="AV50" i="26"/>
  <c r="AV53" i="26"/>
  <c r="AV17" i="26"/>
  <c r="AV55" i="26"/>
  <c r="AW156" i="30"/>
  <c r="AV127" i="30"/>
  <c r="AW161" i="30"/>
  <c r="AW163" i="30"/>
  <c r="AW167" i="30"/>
  <c r="AW25" i="28"/>
  <c r="AW35" i="28"/>
  <c r="AW65" i="29"/>
  <c r="AW26" i="26"/>
  <c r="AW28" i="26"/>
  <c r="AW32" i="26"/>
  <c r="AW40" i="26"/>
  <c r="AW125" i="30"/>
  <c r="AX93" i="29"/>
  <c r="AX94" i="29"/>
  <c r="AX95" i="29"/>
  <c r="AX96" i="29"/>
  <c r="AX97" i="29"/>
  <c r="AX98" i="29"/>
  <c r="AX99" i="29"/>
  <c r="AX100" i="29"/>
  <c r="AX101" i="29"/>
  <c r="AX102" i="29"/>
  <c r="AX103" i="29"/>
  <c r="AX104" i="29"/>
  <c r="AX105" i="29"/>
  <c r="AX106" i="29"/>
  <c r="AX107" i="29"/>
  <c r="AX108" i="29"/>
  <c r="AX109" i="29"/>
  <c r="AX110" i="29"/>
  <c r="AX111" i="29"/>
  <c r="AX112" i="29"/>
  <c r="AX113" i="29"/>
  <c r="AX114" i="29"/>
  <c r="AX115" i="29"/>
  <c r="AX116" i="29"/>
  <c r="AX117" i="29"/>
  <c r="AX118" i="29"/>
  <c r="AX119" i="29"/>
  <c r="AX120" i="29"/>
  <c r="AX121" i="29"/>
  <c r="AX122" i="29"/>
  <c r="AX123" i="29"/>
  <c r="AX124" i="29"/>
  <c r="AX125" i="29"/>
  <c r="AX126" i="29"/>
  <c r="G127" i="29"/>
  <c r="AX127" i="29"/>
  <c r="AX128" i="29"/>
  <c r="AX129" i="29"/>
  <c r="AX130" i="29"/>
  <c r="AX131" i="29"/>
  <c r="AX132" i="29"/>
  <c r="AX133" i="29"/>
  <c r="AX134" i="29"/>
  <c r="AX135" i="29"/>
  <c r="AX136" i="29"/>
  <c r="AX137" i="29"/>
  <c r="AX138" i="29"/>
  <c r="AX139" i="29"/>
  <c r="AX140" i="29"/>
  <c r="AX141" i="29"/>
  <c r="AX142" i="29"/>
  <c r="AX143" i="29"/>
  <c r="AX144" i="29"/>
  <c r="AX145" i="29"/>
  <c r="AX146" i="29"/>
  <c r="AX147" i="29"/>
  <c r="AX148" i="29"/>
  <c r="AX149" i="29"/>
  <c r="AX150" i="29"/>
  <c r="AX151" i="29"/>
  <c r="AX152" i="29"/>
  <c r="AX153" i="29"/>
  <c r="AX154" i="29"/>
  <c r="AX155" i="29"/>
  <c r="AX156" i="29"/>
  <c r="AX157" i="29"/>
  <c r="AX158" i="29"/>
  <c r="AX159" i="29"/>
  <c r="AX160" i="29"/>
  <c r="AX161" i="29"/>
  <c r="AX162" i="29"/>
  <c r="AX163" i="29"/>
  <c r="AX164" i="29"/>
  <c r="AX165" i="29"/>
  <c r="AX166" i="29"/>
  <c r="AX167" i="29"/>
  <c r="AX168" i="29"/>
  <c r="AX169" i="29"/>
  <c r="AX170" i="29"/>
  <c r="AX171" i="29"/>
  <c r="AX172" i="29"/>
  <c r="AX173" i="29"/>
  <c r="AX175" i="29"/>
  <c r="AX177" i="29"/>
  <c r="AX27" i="29"/>
  <c r="AX29" i="29"/>
  <c r="AX35" i="29"/>
  <c r="AX37" i="29"/>
  <c r="AX30" i="26"/>
  <c r="AW118" i="30"/>
  <c r="AW119" i="30"/>
  <c r="AW122" i="30"/>
  <c r="AW126" i="30"/>
  <c r="AW42" i="26"/>
  <c r="AW47" i="26"/>
  <c r="AW49" i="26"/>
  <c r="AW50" i="26"/>
  <c r="AW53" i="26"/>
  <c r="AW17" i="26"/>
  <c r="AW55" i="26"/>
  <c r="AX156" i="30"/>
  <c r="AW127" i="30"/>
  <c r="AX161" i="30"/>
  <c r="AX163" i="30"/>
  <c r="AX167" i="30"/>
  <c r="AX25" i="28"/>
  <c r="AX35" i="28"/>
  <c r="AX65" i="29"/>
  <c r="AX26" i="26"/>
  <c r="AX28" i="26"/>
  <c r="AX32" i="26"/>
  <c r="AX40" i="26"/>
  <c r="AX125" i="30"/>
  <c r="AY93" i="29"/>
  <c r="AY94" i="29"/>
  <c r="AY95" i="29"/>
  <c r="AY96" i="29"/>
  <c r="AY97" i="29"/>
  <c r="AY98" i="29"/>
  <c r="AY99" i="29"/>
  <c r="AY100" i="29"/>
  <c r="AY101" i="29"/>
  <c r="AY102" i="29"/>
  <c r="AY103" i="29"/>
  <c r="AY104" i="29"/>
  <c r="AY105" i="29"/>
  <c r="AY106" i="29"/>
  <c r="AY107" i="29"/>
  <c r="AY108" i="29"/>
  <c r="AY109" i="29"/>
  <c r="AY110" i="29"/>
  <c r="AY111" i="29"/>
  <c r="AY112" i="29"/>
  <c r="AY113" i="29"/>
  <c r="AY114" i="29"/>
  <c r="AY115" i="29"/>
  <c r="AY116" i="29"/>
  <c r="AY117" i="29"/>
  <c r="AY118" i="29"/>
  <c r="AY119" i="29"/>
  <c r="AY120" i="29"/>
  <c r="AY121" i="29"/>
  <c r="AY122" i="29"/>
  <c r="AY123" i="29"/>
  <c r="AY124" i="29"/>
  <c r="AY125" i="29"/>
  <c r="AY126" i="29"/>
  <c r="AY127" i="29"/>
  <c r="G128" i="29"/>
  <c r="AY128" i="29"/>
  <c r="AY129" i="29"/>
  <c r="AY130" i="29"/>
  <c r="AY131" i="29"/>
  <c r="AY132" i="29"/>
  <c r="AY133" i="29"/>
  <c r="AY134" i="29"/>
  <c r="AY135" i="29"/>
  <c r="AY136" i="29"/>
  <c r="AY137" i="29"/>
  <c r="AY138" i="29"/>
  <c r="AY139" i="29"/>
  <c r="AY140" i="29"/>
  <c r="AY141" i="29"/>
  <c r="AY142" i="29"/>
  <c r="AY143" i="29"/>
  <c r="AY144" i="29"/>
  <c r="AY145" i="29"/>
  <c r="AY146" i="29"/>
  <c r="AY147" i="29"/>
  <c r="AY148" i="29"/>
  <c r="AY149" i="29"/>
  <c r="AY150" i="29"/>
  <c r="AY151" i="29"/>
  <c r="AY152" i="29"/>
  <c r="AY153" i="29"/>
  <c r="AY154" i="29"/>
  <c r="AY155" i="29"/>
  <c r="AY156" i="29"/>
  <c r="AY157" i="29"/>
  <c r="AY158" i="29"/>
  <c r="AY159" i="29"/>
  <c r="AY160" i="29"/>
  <c r="AY161" i="29"/>
  <c r="AY162" i="29"/>
  <c r="AY163" i="29"/>
  <c r="AY164" i="29"/>
  <c r="AY165" i="29"/>
  <c r="AY166" i="29"/>
  <c r="AY167" i="29"/>
  <c r="AY168" i="29"/>
  <c r="AY169" i="29"/>
  <c r="AY170" i="29"/>
  <c r="AY171" i="29"/>
  <c r="AY172" i="29"/>
  <c r="AY173" i="29"/>
  <c r="AY175" i="29"/>
  <c r="AY177" i="29"/>
  <c r="AY27" i="29"/>
  <c r="AY29" i="29"/>
  <c r="AY35" i="29"/>
  <c r="AY37" i="29"/>
  <c r="AY30" i="26"/>
  <c r="AX118" i="30"/>
  <c r="AX119" i="30"/>
  <c r="AX122" i="30"/>
  <c r="AX126" i="30"/>
  <c r="AX42" i="26"/>
  <c r="AX47" i="26"/>
  <c r="AX49" i="26"/>
  <c r="AX50" i="26"/>
  <c r="AX53" i="26"/>
  <c r="AX17" i="26"/>
  <c r="AX55" i="26"/>
  <c r="AY156" i="30"/>
  <c r="AX127" i="30"/>
  <c r="AY161" i="30"/>
  <c r="AY163" i="30"/>
  <c r="AY167" i="30"/>
  <c r="AY25" i="28"/>
  <c r="AY35" i="28"/>
  <c r="AY65" i="29"/>
  <c r="AY26" i="26"/>
  <c r="AY28" i="26"/>
  <c r="AY32" i="26"/>
  <c r="AY40" i="26"/>
  <c r="AY125" i="30"/>
  <c r="AZ93" i="29"/>
  <c r="AZ94" i="29"/>
  <c r="AZ95" i="29"/>
  <c r="AZ96" i="29"/>
  <c r="AZ97" i="29"/>
  <c r="AZ98" i="29"/>
  <c r="AZ99" i="29"/>
  <c r="AZ100" i="29"/>
  <c r="AZ101" i="29"/>
  <c r="AZ102" i="29"/>
  <c r="AZ103" i="29"/>
  <c r="AZ104" i="29"/>
  <c r="AZ105" i="29"/>
  <c r="AZ106" i="29"/>
  <c r="AZ107" i="29"/>
  <c r="AZ108" i="29"/>
  <c r="AZ109" i="29"/>
  <c r="AZ110" i="29"/>
  <c r="AZ111" i="29"/>
  <c r="AZ112" i="29"/>
  <c r="AZ113" i="29"/>
  <c r="AZ114" i="29"/>
  <c r="AZ115" i="29"/>
  <c r="AZ116" i="29"/>
  <c r="AZ117" i="29"/>
  <c r="AZ118" i="29"/>
  <c r="AZ119" i="29"/>
  <c r="AZ120" i="29"/>
  <c r="AZ121" i="29"/>
  <c r="AZ122" i="29"/>
  <c r="AZ123" i="29"/>
  <c r="AZ124" i="29"/>
  <c r="AZ125" i="29"/>
  <c r="AZ126" i="29"/>
  <c r="AZ127" i="29"/>
  <c r="AZ128" i="29"/>
  <c r="G129" i="29"/>
  <c r="AZ129" i="29"/>
  <c r="AZ130" i="29"/>
  <c r="AZ131" i="29"/>
  <c r="AZ132" i="29"/>
  <c r="AZ133" i="29"/>
  <c r="AZ134" i="29"/>
  <c r="AZ135" i="29"/>
  <c r="AZ136" i="29"/>
  <c r="AZ137" i="29"/>
  <c r="AZ138" i="29"/>
  <c r="AZ139" i="29"/>
  <c r="AZ140" i="29"/>
  <c r="AZ141" i="29"/>
  <c r="AZ142" i="29"/>
  <c r="AZ143" i="29"/>
  <c r="AZ144" i="29"/>
  <c r="AZ145" i="29"/>
  <c r="AZ146" i="29"/>
  <c r="AZ147" i="29"/>
  <c r="AZ148" i="29"/>
  <c r="AZ149" i="29"/>
  <c r="AZ150" i="29"/>
  <c r="AZ151" i="29"/>
  <c r="AZ152" i="29"/>
  <c r="AZ153" i="29"/>
  <c r="AZ154" i="29"/>
  <c r="AZ155" i="29"/>
  <c r="AZ156" i="29"/>
  <c r="AZ157" i="29"/>
  <c r="AZ158" i="29"/>
  <c r="AZ159" i="29"/>
  <c r="AZ160" i="29"/>
  <c r="AZ161" i="29"/>
  <c r="AZ162" i="29"/>
  <c r="AZ163" i="29"/>
  <c r="AZ164" i="29"/>
  <c r="AZ165" i="29"/>
  <c r="AZ166" i="29"/>
  <c r="AZ167" i="29"/>
  <c r="AZ168" i="29"/>
  <c r="AZ169" i="29"/>
  <c r="AZ170" i="29"/>
  <c r="AZ171" i="29"/>
  <c r="AZ172" i="29"/>
  <c r="AZ173" i="29"/>
  <c r="AZ175" i="29"/>
  <c r="AZ177" i="29"/>
  <c r="AZ27" i="29"/>
  <c r="AZ29" i="29"/>
  <c r="AZ35" i="29"/>
  <c r="AZ37" i="29"/>
  <c r="AZ30" i="26"/>
  <c r="AY118" i="30"/>
  <c r="AY119" i="30"/>
  <c r="AY122" i="30"/>
  <c r="AY126" i="30"/>
  <c r="AY42" i="26"/>
  <c r="AY47" i="26"/>
  <c r="AY49" i="26"/>
  <c r="AY50" i="26"/>
  <c r="AY53" i="26"/>
  <c r="AY17" i="26"/>
  <c r="AY55" i="26"/>
  <c r="AZ156" i="30"/>
  <c r="AY127" i="30"/>
  <c r="AZ161" i="30"/>
  <c r="AZ163" i="30"/>
  <c r="AZ167" i="30"/>
  <c r="AZ25" i="28"/>
  <c r="AZ35" i="28"/>
  <c r="AZ65" i="29"/>
  <c r="AZ26" i="26"/>
  <c r="AZ28" i="26"/>
  <c r="AZ32" i="26"/>
  <c r="AZ40" i="26"/>
  <c r="AZ125" i="30"/>
  <c r="BA93" i="29"/>
  <c r="BA94" i="29"/>
  <c r="BA95" i="29"/>
  <c r="BA96" i="29"/>
  <c r="BA97" i="29"/>
  <c r="BA98" i="29"/>
  <c r="BA99" i="29"/>
  <c r="BA100" i="29"/>
  <c r="BA101" i="29"/>
  <c r="BA102" i="29"/>
  <c r="BA103" i="29"/>
  <c r="BA104" i="29"/>
  <c r="BA105" i="29"/>
  <c r="BA106" i="29"/>
  <c r="BA107" i="29"/>
  <c r="BA108" i="29"/>
  <c r="BA109" i="29"/>
  <c r="BA110" i="29"/>
  <c r="BA111" i="29"/>
  <c r="BA112" i="29"/>
  <c r="BA113" i="29"/>
  <c r="BA114" i="29"/>
  <c r="BA115" i="29"/>
  <c r="BA116" i="29"/>
  <c r="BA117" i="29"/>
  <c r="BA118" i="29"/>
  <c r="BA119" i="29"/>
  <c r="BA120" i="29"/>
  <c r="BA121" i="29"/>
  <c r="BA122" i="29"/>
  <c r="BA123" i="29"/>
  <c r="BA124" i="29"/>
  <c r="BA125" i="29"/>
  <c r="BA126" i="29"/>
  <c r="BA127" i="29"/>
  <c r="BA128" i="29"/>
  <c r="BA129" i="29"/>
  <c r="G130" i="29"/>
  <c r="BA130" i="29"/>
  <c r="BA131" i="29"/>
  <c r="BA132" i="29"/>
  <c r="BA133" i="29"/>
  <c r="BA134" i="29"/>
  <c r="BA135" i="29"/>
  <c r="BA136" i="29"/>
  <c r="BA137" i="29"/>
  <c r="BA138" i="29"/>
  <c r="BA139" i="29"/>
  <c r="BA140" i="29"/>
  <c r="BA141" i="29"/>
  <c r="BA142" i="29"/>
  <c r="BA143" i="29"/>
  <c r="BA144" i="29"/>
  <c r="BA145" i="29"/>
  <c r="BA146" i="29"/>
  <c r="BA147" i="29"/>
  <c r="BA148" i="29"/>
  <c r="BA149" i="29"/>
  <c r="BA150" i="29"/>
  <c r="BA151" i="29"/>
  <c r="BA152" i="29"/>
  <c r="BA153" i="29"/>
  <c r="BA154" i="29"/>
  <c r="BA155" i="29"/>
  <c r="BA156" i="29"/>
  <c r="BA157" i="29"/>
  <c r="BA158" i="29"/>
  <c r="BA159" i="29"/>
  <c r="BA160" i="29"/>
  <c r="BA161" i="29"/>
  <c r="BA162" i="29"/>
  <c r="BA163" i="29"/>
  <c r="BA164" i="29"/>
  <c r="BA165" i="29"/>
  <c r="BA166" i="29"/>
  <c r="BA167" i="29"/>
  <c r="BA168" i="29"/>
  <c r="BA169" i="29"/>
  <c r="BA170" i="29"/>
  <c r="BA171" i="29"/>
  <c r="BA172" i="29"/>
  <c r="BA173" i="29"/>
  <c r="BA175" i="29"/>
  <c r="BA177" i="29"/>
  <c r="BA27" i="29"/>
  <c r="BA29" i="29"/>
  <c r="BA35" i="29"/>
  <c r="BA37" i="29"/>
  <c r="BA30" i="26"/>
  <c r="AZ118" i="30"/>
  <c r="AZ119" i="30"/>
  <c r="AZ122" i="30"/>
  <c r="AZ126" i="30"/>
  <c r="AZ42" i="26"/>
  <c r="AZ47" i="26"/>
  <c r="AZ49" i="26"/>
  <c r="AZ50" i="26"/>
  <c r="AZ53" i="26"/>
  <c r="AZ17" i="26"/>
  <c r="AZ55" i="26"/>
  <c r="BA156" i="30"/>
  <c r="AZ127" i="30"/>
  <c r="BA161" i="30"/>
  <c r="BA163" i="30"/>
  <c r="BA167" i="30"/>
  <c r="BA25" i="28"/>
  <c r="BA35" i="28"/>
  <c r="BA65" i="29"/>
  <c r="BA26" i="26"/>
  <c r="BA28" i="26"/>
  <c r="BA32" i="26"/>
  <c r="BA40" i="26"/>
  <c r="BA125" i="30"/>
  <c r="BB93" i="29"/>
  <c r="BB94" i="29"/>
  <c r="BB95" i="29"/>
  <c r="BB96" i="29"/>
  <c r="BB97" i="29"/>
  <c r="BB98" i="29"/>
  <c r="BB99" i="29"/>
  <c r="BB100" i="29"/>
  <c r="BB101" i="29"/>
  <c r="BB102" i="29"/>
  <c r="BB103" i="29"/>
  <c r="BB104" i="29"/>
  <c r="BB105" i="29"/>
  <c r="BB106" i="29"/>
  <c r="BB107" i="29"/>
  <c r="BB108" i="29"/>
  <c r="BB109" i="29"/>
  <c r="BB110" i="29"/>
  <c r="BB111" i="29"/>
  <c r="BB112" i="29"/>
  <c r="BB113" i="29"/>
  <c r="BB114" i="29"/>
  <c r="BB115" i="29"/>
  <c r="BB116" i="29"/>
  <c r="BB117" i="29"/>
  <c r="BB118" i="29"/>
  <c r="BB119" i="29"/>
  <c r="BB120" i="29"/>
  <c r="BB121" i="29"/>
  <c r="BB122" i="29"/>
  <c r="BB123" i="29"/>
  <c r="BB124" i="29"/>
  <c r="BB125" i="29"/>
  <c r="BB126" i="29"/>
  <c r="BB127" i="29"/>
  <c r="BB128" i="29"/>
  <c r="BB129" i="29"/>
  <c r="BB130" i="29"/>
  <c r="G131" i="29"/>
  <c r="BB131" i="29"/>
  <c r="BB132" i="29"/>
  <c r="BB133" i="29"/>
  <c r="BB134" i="29"/>
  <c r="BB135" i="29"/>
  <c r="BB136" i="29"/>
  <c r="BB137" i="29"/>
  <c r="BB138" i="29"/>
  <c r="BB139" i="29"/>
  <c r="BB140" i="29"/>
  <c r="BB141" i="29"/>
  <c r="BB142" i="29"/>
  <c r="BB143" i="29"/>
  <c r="BB144" i="29"/>
  <c r="BB145" i="29"/>
  <c r="BB146" i="29"/>
  <c r="BB147" i="29"/>
  <c r="BB148" i="29"/>
  <c r="BB149" i="29"/>
  <c r="BB150" i="29"/>
  <c r="BB151" i="29"/>
  <c r="BB152" i="29"/>
  <c r="BB153" i="29"/>
  <c r="BB154" i="29"/>
  <c r="BB155" i="29"/>
  <c r="BB156" i="29"/>
  <c r="BB157" i="29"/>
  <c r="BB158" i="29"/>
  <c r="BB159" i="29"/>
  <c r="BB160" i="29"/>
  <c r="BB161" i="29"/>
  <c r="BB162" i="29"/>
  <c r="BB163" i="29"/>
  <c r="BB164" i="29"/>
  <c r="BB165" i="29"/>
  <c r="BB166" i="29"/>
  <c r="BB167" i="29"/>
  <c r="BB168" i="29"/>
  <c r="BB169" i="29"/>
  <c r="BB170" i="29"/>
  <c r="BB171" i="29"/>
  <c r="BB172" i="29"/>
  <c r="BB173" i="29"/>
  <c r="BB175" i="29"/>
  <c r="BB177" i="29"/>
  <c r="BB27" i="29"/>
  <c r="BB29" i="29"/>
  <c r="BB35" i="29"/>
  <c r="BB37" i="29"/>
  <c r="BB30" i="26"/>
  <c r="BA118" i="30"/>
  <c r="BA119" i="30"/>
  <c r="BA122" i="30"/>
  <c r="BA126" i="30"/>
  <c r="BA42" i="26"/>
  <c r="BA47" i="26"/>
  <c r="BA49" i="26"/>
  <c r="BA50" i="26"/>
  <c r="BA53" i="26"/>
  <c r="BA17" i="26"/>
  <c r="BA55" i="26"/>
  <c r="BB156" i="30"/>
  <c r="BA127" i="30"/>
  <c r="BB161" i="30"/>
  <c r="BB163" i="30"/>
  <c r="BB167" i="30"/>
  <c r="BB25" i="28"/>
  <c r="BB35" i="28"/>
  <c r="BB65" i="29"/>
  <c r="BB26" i="26"/>
  <c r="BB28" i="26"/>
  <c r="BB32" i="26"/>
  <c r="BB40" i="26"/>
  <c r="BB125" i="30"/>
  <c r="BC93" i="29"/>
  <c r="BC94" i="29"/>
  <c r="BC95" i="29"/>
  <c r="BC96" i="29"/>
  <c r="BC97" i="29"/>
  <c r="BC98" i="29"/>
  <c r="BC99" i="29"/>
  <c r="BC100" i="29"/>
  <c r="BC101" i="29"/>
  <c r="BC102" i="29"/>
  <c r="BC103" i="29"/>
  <c r="BC104" i="29"/>
  <c r="BC105" i="29"/>
  <c r="BC106" i="29"/>
  <c r="BC107" i="29"/>
  <c r="BC108" i="29"/>
  <c r="BC109" i="29"/>
  <c r="BC110" i="29"/>
  <c r="BC111" i="29"/>
  <c r="BC112" i="29"/>
  <c r="BC113" i="29"/>
  <c r="BC114" i="29"/>
  <c r="BC115" i="29"/>
  <c r="BC116" i="29"/>
  <c r="BC117" i="29"/>
  <c r="BC118" i="29"/>
  <c r="BC119" i="29"/>
  <c r="BC120" i="29"/>
  <c r="BC121" i="29"/>
  <c r="BC122" i="29"/>
  <c r="BC123" i="29"/>
  <c r="BC124" i="29"/>
  <c r="BC125" i="29"/>
  <c r="BC126" i="29"/>
  <c r="BC127" i="29"/>
  <c r="BC128" i="29"/>
  <c r="BC129" i="29"/>
  <c r="BC130" i="29"/>
  <c r="BC131" i="29"/>
  <c r="G132" i="29"/>
  <c r="BC132" i="29"/>
  <c r="BC133" i="29"/>
  <c r="BC134" i="29"/>
  <c r="BC135" i="29"/>
  <c r="BC136" i="29"/>
  <c r="BC137" i="29"/>
  <c r="BC138" i="29"/>
  <c r="BC139" i="29"/>
  <c r="BC140" i="29"/>
  <c r="BC141" i="29"/>
  <c r="BC142" i="29"/>
  <c r="BC143" i="29"/>
  <c r="BC144" i="29"/>
  <c r="BC145" i="29"/>
  <c r="BC146" i="29"/>
  <c r="BC147" i="29"/>
  <c r="BC148" i="29"/>
  <c r="BC149" i="29"/>
  <c r="BC150" i="29"/>
  <c r="BC151" i="29"/>
  <c r="BC152" i="29"/>
  <c r="BC153" i="29"/>
  <c r="BC154" i="29"/>
  <c r="BC155" i="29"/>
  <c r="BC156" i="29"/>
  <c r="BC157" i="29"/>
  <c r="BC158" i="29"/>
  <c r="BC159" i="29"/>
  <c r="BC160" i="29"/>
  <c r="BC161" i="29"/>
  <c r="BC162" i="29"/>
  <c r="BC163" i="29"/>
  <c r="BC164" i="29"/>
  <c r="BC165" i="29"/>
  <c r="BC166" i="29"/>
  <c r="BC167" i="29"/>
  <c r="BC168" i="29"/>
  <c r="BC169" i="29"/>
  <c r="BC170" i="29"/>
  <c r="BC171" i="29"/>
  <c r="BC172" i="29"/>
  <c r="BC173" i="29"/>
  <c r="BC175" i="29"/>
  <c r="BC177" i="29"/>
  <c r="BC27" i="29"/>
  <c r="BC29" i="29"/>
  <c r="BC35" i="29"/>
  <c r="BC37" i="29"/>
  <c r="BC30" i="26"/>
  <c r="BB118" i="30"/>
  <c r="BB119" i="30"/>
  <c r="BB122" i="30"/>
  <c r="BB126" i="30"/>
  <c r="BB42" i="26"/>
  <c r="BB47" i="26"/>
  <c r="BB49" i="26"/>
  <c r="BB50" i="26"/>
  <c r="BB53" i="26"/>
  <c r="BB17" i="26"/>
  <c r="BB55" i="26"/>
  <c r="BC156" i="30"/>
  <c r="BB127" i="30"/>
  <c r="BC161" i="30"/>
  <c r="BC163" i="30"/>
  <c r="BC167" i="30"/>
  <c r="BC25" i="28"/>
  <c r="BC35" i="28"/>
  <c r="BC65" i="29"/>
  <c r="BC26" i="26"/>
  <c r="BC28" i="26"/>
  <c r="BC32" i="26"/>
  <c r="BC40" i="26"/>
  <c r="BC125" i="30"/>
  <c r="BD93" i="29"/>
  <c r="BD94" i="29"/>
  <c r="BD95" i="29"/>
  <c r="BD96" i="29"/>
  <c r="BD97" i="29"/>
  <c r="BD98" i="29"/>
  <c r="BD99" i="29"/>
  <c r="BD100" i="29"/>
  <c r="BD101" i="29"/>
  <c r="BD102" i="29"/>
  <c r="BD103" i="29"/>
  <c r="BD104" i="29"/>
  <c r="BD105" i="29"/>
  <c r="BD106" i="29"/>
  <c r="BD107" i="29"/>
  <c r="BD108" i="29"/>
  <c r="BD109" i="29"/>
  <c r="BD110" i="29"/>
  <c r="BD111" i="29"/>
  <c r="BD112" i="29"/>
  <c r="BD113" i="29"/>
  <c r="BD114" i="29"/>
  <c r="BD115" i="29"/>
  <c r="BD116" i="29"/>
  <c r="BD117" i="29"/>
  <c r="BD118" i="29"/>
  <c r="BD119" i="29"/>
  <c r="BD120" i="29"/>
  <c r="BD121" i="29"/>
  <c r="BD122" i="29"/>
  <c r="BD123" i="29"/>
  <c r="BD124" i="29"/>
  <c r="BD125" i="29"/>
  <c r="BD126" i="29"/>
  <c r="BD127" i="29"/>
  <c r="BD128" i="29"/>
  <c r="BD129" i="29"/>
  <c r="BD130" i="29"/>
  <c r="BD131" i="29"/>
  <c r="BD132" i="29"/>
  <c r="G133" i="29"/>
  <c r="BD133" i="29"/>
  <c r="BD134" i="29"/>
  <c r="BD135" i="29"/>
  <c r="BD136" i="29"/>
  <c r="BD137" i="29"/>
  <c r="BD138" i="29"/>
  <c r="BD139" i="29"/>
  <c r="BD140" i="29"/>
  <c r="BD141" i="29"/>
  <c r="BD142" i="29"/>
  <c r="BD143" i="29"/>
  <c r="BD144" i="29"/>
  <c r="BD145" i="29"/>
  <c r="BD146" i="29"/>
  <c r="BD147" i="29"/>
  <c r="BD148" i="29"/>
  <c r="BD149" i="29"/>
  <c r="BD150" i="29"/>
  <c r="BD151" i="29"/>
  <c r="BD152" i="29"/>
  <c r="BD153" i="29"/>
  <c r="BD154" i="29"/>
  <c r="BD155" i="29"/>
  <c r="BD156" i="29"/>
  <c r="BD157" i="29"/>
  <c r="BD158" i="29"/>
  <c r="BD159" i="29"/>
  <c r="BD160" i="29"/>
  <c r="BD161" i="29"/>
  <c r="BD162" i="29"/>
  <c r="BD163" i="29"/>
  <c r="BD164" i="29"/>
  <c r="BD165" i="29"/>
  <c r="BD166" i="29"/>
  <c r="BD167" i="29"/>
  <c r="BD168" i="29"/>
  <c r="BD169" i="29"/>
  <c r="BD170" i="29"/>
  <c r="BD171" i="29"/>
  <c r="BD172" i="29"/>
  <c r="BD173" i="29"/>
  <c r="BD175" i="29"/>
  <c r="BD177" i="29"/>
  <c r="BD27" i="29"/>
  <c r="BD29" i="29"/>
  <c r="BD35" i="29"/>
  <c r="BD37" i="29"/>
  <c r="BD30" i="26"/>
  <c r="BC118" i="30"/>
  <c r="BC119" i="30"/>
  <c r="BC122" i="30"/>
  <c r="BC126" i="30"/>
  <c r="BC42" i="26"/>
  <c r="BC47" i="26"/>
  <c r="BC49" i="26"/>
  <c r="BC50" i="26"/>
  <c r="BC53" i="26"/>
  <c r="BC17" i="26"/>
  <c r="BC55" i="26"/>
  <c r="BD156" i="30"/>
  <c r="BC127" i="30"/>
  <c r="BD161" i="30"/>
  <c r="BD163" i="30"/>
  <c r="BD167" i="30"/>
  <c r="BD25" i="28"/>
  <c r="BD35" i="28"/>
  <c r="BD65" i="29"/>
  <c r="BD26" i="26"/>
  <c r="BD28" i="26"/>
  <c r="BD32" i="26"/>
  <c r="BD40" i="26"/>
  <c r="BD125" i="30"/>
  <c r="BE93" i="29"/>
  <c r="BE94" i="29"/>
  <c r="BE95" i="29"/>
  <c r="BE96" i="29"/>
  <c r="BE97" i="29"/>
  <c r="BE98" i="29"/>
  <c r="BE99" i="29"/>
  <c r="BE100" i="29"/>
  <c r="BE101" i="29"/>
  <c r="BE102" i="29"/>
  <c r="BE103" i="29"/>
  <c r="BE104" i="29"/>
  <c r="BE105" i="29"/>
  <c r="BE106" i="29"/>
  <c r="BE107" i="29"/>
  <c r="BE108" i="29"/>
  <c r="BE109" i="29"/>
  <c r="BE110" i="29"/>
  <c r="BE111" i="29"/>
  <c r="BE112" i="29"/>
  <c r="BE113" i="29"/>
  <c r="BE114" i="29"/>
  <c r="BE115" i="29"/>
  <c r="BE116" i="29"/>
  <c r="BE117" i="29"/>
  <c r="BE118" i="29"/>
  <c r="BE119" i="29"/>
  <c r="BE120" i="29"/>
  <c r="BE121" i="29"/>
  <c r="BE122" i="29"/>
  <c r="BE123" i="29"/>
  <c r="BE124" i="29"/>
  <c r="BE125" i="29"/>
  <c r="BE126" i="29"/>
  <c r="BE127" i="29"/>
  <c r="BE128" i="29"/>
  <c r="BE129" i="29"/>
  <c r="BE130" i="29"/>
  <c r="BE131" i="29"/>
  <c r="BE132" i="29"/>
  <c r="BE133" i="29"/>
  <c r="G134" i="29"/>
  <c r="BE134" i="29"/>
  <c r="BE135" i="29"/>
  <c r="BE136" i="29"/>
  <c r="BE137" i="29"/>
  <c r="BE138" i="29"/>
  <c r="BE139" i="29"/>
  <c r="BE140" i="29"/>
  <c r="BE141" i="29"/>
  <c r="BE142" i="29"/>
  <c r="BE143" i="29"/>
  <c r="BE144" i="29"/>
  <c r="BE145" i="29"/>
  <c r="BE146" i="29"/>
  <c r="BE147" i="29"/>
  <c r="BE148" i="29"/>
  <c r="BE149" i="29"/>
  <c r="BE150" i="29"/>
  <c r="BE151" i="29"/>
  <c r="BE152" i="29"/>
  <c r="BE153" i="29"/>
  <c r="BE154" i="29"/>
  <c r="BE155" i="29"/>
  <c r="BE156" i="29"/>
  <c r="BE157" i="29"/>
  <c r="BE158" i="29"/>
  <c r="BE159" i="29"/>
  <c r="BE160" i="29"/>
  <c r="BE161" i="29"/>
  <c r="BE162" i="29"/>
  <c r="BE163" i="29"/>
  <c r="BE164" i="29"/>
  <c r="BE165" i="29"/>
  <c r="BE166" i="29"/>
  <c r="BE167" i="29"/>
  <c r="BE168" i="29"/>
  <c r="BE169" i="29"/>
  <c r="BE170" i="29"/>
  <c r="BE171" i="29"/>
  <c r="BE172" i="29"/>
  <c r="BE173" i="29"/>
  <c r="BE175" i="29"/>
  <c r="BE177" i="29"/>
  <c r="BE27" i="29"/>
  <c r="BE29" i="29"/>
  <c r="BE35" i="29"/>
  <c r="BE37" i="29"/>
  <c r="BE30" i="26"/>
  <c r="BD118" i="30"/>
  <c r="BD119" i="30"/>
  <c r="BD122" i="30"/>
  <c r="BD126" i="30"/>
  <c r="BD42" i="26"/>
  <c r="BD47" i="26"/>
  <c r="BD49" i="26"/>
  <c r="BD50" i="26"/>
  <c r="BD53" i="26"/>
  <c r="BD17" i="26"/>
  <c r="BD55" i="26"/>
  <c r="BE156" i="30"/>
  <c r="BD127" i="30"/>
  <c r="BE161" i="30"/>
  <c r="BE163" i="30"/>
  <c r="BE167" i="30"/>
  <c r="BE25" i="28"/>
  <c r="BE35" i="28"/>
  <c r="BE65" i="29"/>
  <c r="BE26" i="26"/>
  <c r="BE28" i="26"/>
  <c r="BE32" i="26"/>
  <c r="BE40" i="26"/>
  <c r="BE125" i="30"/>
  <c r="BF93" i="29"/>
  <c r="BF94" i="29"/>
  <c r="BF95" i="29"/>
  <c r="BF96" i="29"/>
  <c r="BF97" i="29"/>
  <c r="BF98" i="29"/>
  <c r="BF99" i="29"/>
  <c r="BF100" i="29"/>
  <c r="BF101" i="29"/>
  <c r="BF102" i="29"/>
  <c r="BF103" i="29"/>
  <c r="BF104" i="29"/>
  <c r="BF105" i="29"/>
  <c r="BF106" i="29"/>
  <c r="BF107" i="29"/>
  <c r="BF108" i="29"/>
  <c r="BF109" i="29"/>
  <c r="BF110" i="29"/>
  <c r="BF111" i="29"/>
  <c r="BF112" i="29"/>
  <c r="BF113" i="29"/>
  <c r="BF114" i="29"/>
  <c r="BF115" i="29"/>
  <c r="BF116" i="29"/>
  <c r="BF117" i="29"/>
  <c r="BF118" i="29"/>
  <c r="BF119" i="29"/>
  <c r="BF120" i="29"/>
  <c r="BF121" i="29"/>
  <c r="BF122" i="29"/>
  <c r="BF123" i="29"/>
  <c r="BF124" i="29"/>
  <c r="BF125" i="29"/>
  <c r="BF126" i="29"/>
  <c r="BF127" i="29"/>
  <c r="BF128" i="29"/>
  <c r="BF129" i="29"/>
  <c r="BF130" i="29"/>
  <c r="BF131" i="29"/>
  <c r="BF132" i="29"/>
  <c r="BF133" i="29"/>
  <c r="BF134" i="29"/>
  <c r="G135" i="29"/>
  <c r="BF135" i="29"/>
  <c r="BF136" i="29"/>
  <c r="BF137" i="29"/>
  <c r="BF138" i="29"/>
  <c r="BF139" i="29"/>
  <c r="BF140" i="29"/>
  <c r="BF141" i="29"/>
  <c r="BF142" i="29"/>
  <c r="BF143" i="29"/>
  <c r="BF144" i="29"/>
  <c r="BF145" i="29"/>
  <c r="BF146" i="29"/>
  <c r="BF147" i="29"/>
  <c r="BF148" i="29"/>
  <c r="BF149" i="29"/>
  <c r="BF150" i="29"/>
  <c r="BF151" i="29"/>
  <c r="BF152" i="29"/>
  <c r="BF153" i="29"/>
  <c r="BF154" i="29"/>
  <c r="BF155" i="29"/>
  <c r="BF156" i="29"/>
  <c r="BF157" i="29"/>
  <c r="BF158" i="29"/>
  <c r="BF159" i="29"/>
  <c r="BF160" i="29"/>
  <c r="BF161" i="29"/>
  <c r="BF162" i="29"/>
  <c r="BF163" i="29"/>
  <c r="BF164" i="29"/>
  <c r="BF165" i="29"/>
  <c r="BF166" i="29"/>
  <c r="BF167" i="29"/>
  <c r="BF168" i="29"/>
  <c r="BF169" i="29"/>
  <c r="BF170" i="29"/>
  <c r="BF171" i="29"/>
  <c r="BF172" i="29"/>
  <c r="BF173" i="29"/>
  <c r="BF175" i="29"/>
  <c r="BF177" i="29"/>
  <c r="BF27" i="29"/>
  <c r="BF29" i="29"/>
  <c r="BF35" i="29"/>
  <c r="BF37" i="29"/>
  <c r="BF30" i="26"/>
  <c r="BE118" i="30"/>
  <c r="BE119" i="30"/>
  <c r="BE122" i="30"/>
  <c r="BE126" i="30"/>
  <c r="BE42" i="26"/>
  <c r="BE47" i="26"/>
  <c r="BE49" i="26"/>
  <c r="BE50" i="26"/>
  <c r="BE53" i="26"/>
  <c r="BE17" i="26"/>
  <c r="BE55" i="26"/>
  <c r="BF156" i="30"/>
  <c r="BE127" i="30"/>
  <c r="BF161" i="30"/>
  <c r="BF163" i="30"/>
  <c r="BF167" i="30"/>
  <c r="BF25" i="28"/>
  <c r="BF35" i="28"/>
  <c r="BF65" i="29"/>
  <c r="BF26" i="26"/>
  <c r="BF28" i="26"/>
  <c r="BF32" i="26"/>
  <c r="BF40" i="26"/>
  <c r="BF125" i="30"/>
  <c r="BG93" i="29"/>
  <c r="BG94" i="29"/>
  <c r="BG95" i="29"/>
  <c r="BG96" i="29"/>
  <c r="BG97" i="29"/>
  <c r="BG98" i="29"/>
  <c r="BG99" i="29"/>
  <c r="BG100" i="29"/>
  <c r="BG101" i="29"/>
  <c r="BG102" i="29"/>
  <c r="BG103" i="29"/>
  <c r="BG104" i="29"/>
  <c r="BG105" i="29"/>
  <c r="BG106" i="29"/>
  <c r="BG107" i="29"/>
  <c r="BG108" i="29"/>
  <c r="BG109" i="29"/>
  <c r="BG110" i="29"/>
  <c r="BG111" i="29"/>
  <c r="BG112" i="29"/>
  <c r="BG113" i="29"/>
  <c r="BG114" i="29"/>
  <c r="BG115" i="29"/>
  <c r="BG116" i="29"/>
  <c r="BG117" i="29"/>
  <c r="BG118" i="29"/>
  <c r="BG119" i="29"/>
  <c r="BG120" i="29"/>
  <c r="BG121" i="29"/>
  <c r="BG122" i="29"/>
  <c r="BG123" i="29"/>
  <c r="BG124" i="29"/>
  <c r="BG125" i="29"/>
  <c r="BG126" i="29"/>
  <c r="BG127" i="29"/>
  <c r="BG128" i="29"/>
  <c r="BG129" i="29"/>
  <c r="BG130" i="29"/>
  <c r="BG131" i="29"/>
  <c r="BG132" i="29"/>
  <c r="BG133" i="29"/>
  <c r="BG134" i="29"/>
  <c r="BG135" i="29"/>
  <c r="G136" i="29"/>
  <c r="BG136" i="29"/>
  <c r="BG137" i="29"/>
  <c r="BG138" i="29"/>
  <c r="BG139" i="29"/>
  <c r="BG140" i="29"/>
  <c r="BG141" i="29"/>
  <c r="BG142" i="29"/>
  <c r="BG143" i="29"/>
  <c r="BG144" i="29"/>
  <c r="BG145" i="29"/>
  <c r="BG146" i="29"/>
  <c r="BG147" i="29"/>
  <c r="BG148" i="29"/>
  <c r="BG149" i="29"/>
  <c r="BG150" i="29"/>
  <c r="BG151" i="29"/>
  <c r="BG152" i="29"/>
  <c r="BG153" i="29"/>
  <c r="BG154" i="29"/>
  <c r="BG155" i="29"/>
  <c r="BG156" i="29"/>
  <c r="BG157" i="29"/>
  <c r="BG158" i="29"/>
  <c r="BG159" i="29"/>
  <c r="BG160" i="29"/>
  <c r="BG161" i="29"/>
  <c r="BG162" i="29"/>
  <c r="BG163" i="29"/>
  <c r="BG164" i="29"/>
  <c r="BG165" i="29"/>
  <c r="BG166" i="29"/>
  <c r="BG167" i="29"/>
  <c r="BG168" i="29"/>
  <c r="BG169" i="29"/>
  <c r="BG170" i="29"/>
  <c r="BG171" i="29"/>
  <c r="BG172" i="29"/>
  <c r="BG173" i="29"/>
  <c r="BG175" i="29"/>
  <c r="BG177" i="29"/>
  <c r="BG27" i="29"/>
  <c r="BG29" i="29"/>
  <c r="BG35" i="29"/>
  <c r="BG37" i="29"/>
  <c r="BG30" i="26"/>
  <c r="BF118" i="30"/>
  <c r="BF119" i="30"/>
  <c r="BF122" i="30"/>
  <c r="BF126" i="30"/>
  <c r="BF42" i="26"/>
  <c r="BF47" i="26"/>
  <c r="BF49" i="26"/>
  <c r="BF50" i="26"/>
  <c r="BF53" i="26"/>
  <c r="BF17" i="26"/>
  <c r="BF55" i="26"/>
  <c r="BG156" i="30"/>
  <c r="BF127" i="30"/>
  <c r="BG161" i="30"/>
  <c r="BG163" i="30"/>
  <c r="BG167" i="30"/>
  <c r="BG25" i="28"/>
  <c r="BG35" i="28"/>
  <c r="BG65" i="29"/>
  <c r="BG26" i="26"/>
  <c r="BG28" i="26"/>
  <c r="BG32" i="26"/>
  <c r="BG40" i="26"/>
  <c r="BG125" i="30"/>
  <c r="BH93" i="29"/>
  <c r="BH94" i="29"/>
  <c r="BH95" i="29"/>
  <c r="BH96" i="29"/>
  <c r="BH97" i="29"/>
  <c r="BH98" i="29"/>
  <c r="BH99" i="29"/>
  <c r="BH100" i="29"/>
  <c r="BH101" i="29"/>
  <c r="BH102" i="29"/>
  <c r="BH103" i="29"/>
  <c r="BH104" i="29"/>
  <c r="BH105" i="29"/>
  <c r="BH106" i="29"/>
  <c r="BH107" i="29"/>
  <c r="BH108" i="29"/>
  <c r="BH109" i="29"/>
  <c r="BH110" i="29"/>
  <c r="BH111" i="29"/>
  <c r="BH112" i="29"/>
  <c r="BH113" i="29"/>
  <c r="BH114" i="29"/>
  <c r="BH115" i="29"/>
  <c r="BH116" i="29"/>
  <c r="BH117" i="29"/>
  <c r="BH118" i="29"/>
  <c r="BH119" i="29"/>
  <c r="BH120" i="29"/>
  <c r="BH121" i="29"/>
  <c r="BH122" i="29"/>
  <c r="BH123" i="29"/>
  <c r="BH124" i="29"/>
  <c r="BH125" i="29"/>
  <c r="BH126" i="29"/>
  <c r="BH127" i="29"/>
  <c r="BH128" i="29"/>
  <c r="BH129" i="29"/>
  <c r="BH130" i="29"/>
  <c r="BH131" i="29"/>
  <c r="BH132" i="29"/>
  <c r="BH133" i="29"/>
  <c r="BH134" i="29"/>
  <c r="BH135" i="29"/>
  <c r="BH136" i="29"/>
  <c r="G137" i="29"/>
  <c r="BH137" i="29"/>
  <c r="BH138" i="29"/>
  <c r="BH139" i="29"/>
  <c r="BH140" i="29"/>
  <c r="BH141" i="29"/>
  <c r="BH142" i="29"/>
  <c r="BH143" i="29"/>
  <c r="BH144" i="29"/>
  <c r="BH145" i="29"/>
  <c r="BH146" i="29"/>
  <c r="BH147" i="29"/>
  <c r="BH148" i="29"/>
  <c r="BH149" i="29"/>
  <c r="BH150" i="29"/>
  <c r="BH151" i="29"/>
  <c r="BH152" i="29"/>
  <c r="BH153" i="29"/>
  <c r="BH154" i="29"/>
  <c r="BH155" i="29"/>
  <c r="BH156" i="29"/>
  <c r="BH157" i="29"/>
  <c r="BH158" i="29"/>
  <c r="BH159" i="29"/>
  <c r="BH160" i="29"/>
  <c r="BH161" i="29"/>
  <c r="BH162" i="29"/>
  <c r="BH163" i="29"/>
  <c r="BH164" i="29"/>
  <c r="BH165" i="29"/>
  <c r="BH166" i="29"/>
  <c r="BH167" i="29"/>
  <c r="BH168" i="29"/>
  <c r="BH169" i="29"/>
  <c r="BH170" i="29"/>
  <c r="BH171" i="29"/>
  <c r="BH172" i="29"/>
  <c r="BH173" i="29"/>
  <c r="BH175" i="29"/>
  <c r="BH177" i="29"/>
  <c r="BH27" i="29"/>
  <c r="BH29" i="29"/>
  <c r="BH35" i="29"/>
  <c r="BH37" i="29"/>
  <c r="BH30" i="26"/>
  <c r="BG118" i="30"/>
  <c r="BG119" i="30"/>
  <c r="BG122" i="30"/>
  <c r="BG126" i="30"/>
  <c r="BG42" i="26"/>
  <c r="BG47" i="26"/>
  <c r="BG49" i="26"/>
  <c r="BG50" i="26"/>
  <c r="BG53" i="26"/>
  <c r="BG17" i="26"/>
  <c r="BG55" i="26"/>
  <c r="BH156" i="30"/>
  <c r="BG127" i="30"/>
  <c r="BH161" i="30"/>
  <c r="BH163" i="30"/>
  <c r="BH167" i="30"/>
  <c r="BH25" i="28"/>
  <c r="BH35" i="28"/>
  <c r="BH65" i="29"/>
  <c r="BH26" i="26"/>
  <c r="BH28" i="26"/>
  <c r="BH32" i="26"/>
  <c r="BH40" i="26"/>
  <c r="BH125" i="30"/>
  <c r="BI93" i="29"/>
  <c r="BI94" i="29"/>
  <c r="BI95" i="29"/>
  <c r="BI96" i="29"/>
  <c r="BI97" i="29"/>
  <c r="BI98" i="29"/>
  <c r="BI99" i="29"/>
  <c r="BI100" i="29"/>
  <c r="BI101" i="29"/>
  <c r="BI102" i="29"/>
  <c r="BI103" i="29"/>
  <c r="BI104" i="29"/>
  <c r="BI105" i="29"/>
  <c r="BI106" i="29"/>
  <c r="BI107" i="29"/>
  <c r="BI108" i="29"/>
  <c r="BI109" i="29"/>
  <c r="BI110" i="29"/>
  <c r="BI111" i="29"/>
  <c r="BI112" i="29"/>
  <c r="BI113" i="29"/>
  <c r="BI114" i="29"/>
  <c r="BI115" i="29"/>
  <c r="BI116" i="29"/>
  <c r="BI117" i="29"/>
  <c r="BI118" i="29"/>
  <c r="BI119" i="29"/>
  <c r="BI120" i="29"/>
  <c r="BI121" i="29"/>
  <c r="BI122" i="29"/>
  <c r="BI123" i="29"/>
  <c r="BI124" i="29"/>
  <c r="BI125" i="29"/>
  <c r="BI126" i="29"/>
  <c r="BI127" i="29"/>
  <c r="BI128" i="29"/>
  <c r="BI129" i="29"/>
  <c r="BI130" i="29"/>
  <c r="BI131" i="29"/>
  <c r="BI132" i="29"/>
  <c r="BI133" i="29"/>
  <c r="BI134" i="29"/>
  <c r="BI135" i="29"/>
  <c r="BI136" i="29"/>
  <c r="BI137" i="29"/>
  <c r="G138" i="29"/>
  <c r="BI138" i="29"/>
  <c r="BI139" i="29"/>
  <c r="BI140" i="29"/>
  <c r="BI141" i="29"/>
  <c r="BI142" i="29"/>
  <c r="BI143" i="29"/>
  <c r="BI144" i="29"/>
  <c r="BI145" i="29"/>
  <c r="BI146" i="29"/>
  <c r="BI147" i="29"/>
  <c r="BI148" i="29"/>
  <c r="BI149" i="29"/>
  <c r="BI150" i="29"/>
  <c r="BI151" i="29"/>
  <c r="BI152" i="29"/>
  <c r="BI153" i="29"/>
  <c r="BI154" i="29"/>
  <c r="BI155" i="29"/>
  <c r="BI156" i="29"/>
  <c r="BI157" i="29"/>
  <c r="BI158" i="29"/>
  <c r="BI159" i="29"/>
  <c r="BI160" i="29"/>
  <c r="BI161" i="29"/>
  <c r="BI162" i="29"/>
  <c r="BI163" i="29"/>
  <c r="BI164" i="29"/>
  <c r="BI165" i="29"/>
  <c r="BI166" i="29"/>
  <c r="BI167" i="29"/>
  <c r="BI168" i="29"/>
  <c r="BI169" i="29"/>
  <c r="BI170" i="29"/>
  <c r="BI171" i="29"/>
  <c r="BI172" i="29"/>
  <c r="BI173" i="29"/>
  <c r="BI175" i="29"/>
  <c r="BI177" i="29"/>
  <c r="BI27" i="29"/>
  <c r="BI29" i="29"/>
  <c r="BI35" i="29"/>
  <c r="BI37" i="29"/>
  <c r="BI30" i="26"/>
  <c r="BH118" i="30"/>
  <c r="BH119" i="30"/>
  <c r="BH122" i="30"/>
  <c r="BH126" i="30"/>
  <c r="BH42" i="26"/>
  <c r="BH47" i="26"/>
  <c r="BH49" i="26"/>
  <c r="BH50" i="26"/>
  <c r="BH53" i="26"/>
  <c r="BH17" i="26"/>
  <c r="BH55" i="26"/>
  <c r="BI156" i="30"/>
  <c r="BH127" i="30"/>
  <c r="BI161" i="30"/>
  <c r="BI163" i="30"/>
  <c r="BI167" i="30"/>
  <c r="BI25" i="28"/>
  <c r="BI35" i="28"/>
  <c r="BI65" i="29"/>
  <c r="BI26" i="26"/>
  <c r="BI28" i="26"/>
  <c r="BI32" i="26"/>
  <c r="BI40" i="26"/>
  <c r="BI125" i="30"/>
  <c r="BJ93" i="29"/>
  <c r="BJ94" i="29"/>
  <c r="BJ95" i="29"/>
  <c r="BJ96" i="29"/>
  <c r="BJ97" i="29"/>
  <c r="BJ98" i="29"/>
  <c r="BJ99" i="29"/>
  <c r="BJ100" i="29"/>
  <c r="BJ101" i="29"/>
  <c r="BJ102" i="29"/>
  <c r="BJ103" i="29"/>
  <c r="BJ104" i="29"/>
  <c r="BJ105" i="29"/>
  <c r="BJ106" i="29"/>
  <c r="BJ107" i="29"/>
  <c r="BJ108" i="29"/>
  <c r="BJ109" i="29"/>
  <c r="BJ110" i="29"/>
  <c r="BJ111" i="29"/>
  <c r="BJ112" i="29"/>
  <c r="BJ113" i="29"/>
  <c r="BJ114" i="29"/>
  <c r="BJ115" i="29"/>
  <c r="BJ116" i="29"/>
  <c r="BJ117" i="29"/>
  <c r="BJ118" i="29"/>
  <c r="BJ119" i="29"/>
  <c r="BJ120" i="29"/>
  <c r="BJ121" i="29"/>
  <c r="BJ122" i="29"/>
  <c r="BJ123" i="29"/>
  <c r="BJ124" i="29"/>
  <c r="BJ125" i="29"/>
  <c r="BJ126" i="29"/>
  <c r="BJ127" i="29"/>
  <c r="BJ128" i="29"/>
  <c r="BJ129" i="29"/>
  <c r="BJ130" i="29"/>
  <c r="BJ131" i="29"/>
  <c r="BJ132" i="29"/>
  <c r="BJ133" i="29"/>
  <c r="BJ134" i="29"/>
  <c r="BJ135" i="29"/>
  <c r="BJ136" i="29"/>
  <c r="BJ137" i="29"/>
  <c r="BJ138" i="29"/>
  <c r="G139" i="29"/>
  <c r="BJ139" i="29"/>
  <c r="BJ140" i="29"/>
  <c r="BJ141" i="29"/>
  <c r="BJ142" i="29"/>
  <c r="BJ143" i="29"/>
  <c r="BJ144" i="29"/>
  <c r="BJ145" i="29"/>
  <c r="BJ146" i="29"/>
  <c r="BJ147" i="29"/>
  <c r="BJ148" i="29"/>
  <c r="BJ149" i="29"/>
  <c r="BJ150" i="29"/>
  <c r="BJ151" i="29"/>
  <c r="BJ152" i="29"/>
  <c r="BJ153" i="29"/>
  <c r="BJ154" i="29"/>
  <c r="BJ155" i="29"/>
  <c r="BJ156" i="29"/>
  <c r="BJ157" i="29"/>
  <c r="BJ158" i="29"/>
  <c r="BJ159" i="29"/>
  <c r="BJ160" i="29"/>
  <c r="BJ161" i="29"/>
  <c r="BJ162" i="29"/>
  <c r="BJ163" i="29"/>
  <c r="BJ164" i="29"/>
  <c r="BJ165" i="29"/>
  <c r="BJ166" i="29"/>
  <c r="BJ167" i="29"/>
  <c r="BJ168" i="29"/>
  <c r="BJ169" i="29"/>
  <c r="BJ170" i="29"/>
  <c r="BJ171" i="29"/>
  <c r="BJ172" i="29"/>
  <c r="BJ173" i="29"/>
  <c r="BJ175" i="29"/>
  <c r="BJ177" i="29"/>
  <c r="BJ27" i="29"/>
  <c r="BJ29" i="29"/>
  <c r="BJ35" i="29"/>
  <c r="BJ37" i="29"/>
  <c r="BJ30" i="26"/>
  <c r="BI118" i="30"/>
  <c r="BI119" i="30"/>
  <c r="BI122" i="30"/>
  <c r="BI126" i="30"/>
  <c r="BI42" i="26"/>
  <c r="BI47" i="26"/>
  <c r="BI49" i="26"/>
  <c r="BI50" i="26"/>
  <c r="BI53" i="26"/>
  <c r="BI17" i="26"/>
  <c r="BI55" i="26"/>
  <c r="BJ156" i="30"/>
  <c r="BI127" i="30"/>
  <c r="BJ161" i="30"/>
  <c r="BJ163" i="30"/>
  <c r="BJ167" i="30"/>
  <c r="BJ25" i="28"/>
  <c r="BJ35" i="28"/>
  <c r="BJ65" i="29"/>
  <c r="BJ26" i="26"/>
  <c r="BJ28" i="26"/>
  <c r="BJ32" i="26"/>
  <c r="BJ40" i="26"/>
  <c r="BJ125" i="30"/>
  <c r="BK93" i="29"/>
  <c r="BK94" i="29"/>
  <c r="BK95" i="29"/>
  <c r="BK96" i="29"/>
  <c r="BK97" i="29"/>
  <c r="BK98" i="29"/>
  <c r="BK99" i="29"/>
  <c r="BK100" i="29"/>
  <c r="BK101" i="29"/>
  <c r="BK102" i="29"/>
  <c r="BK103" i="29"/>
  <c r="BK104" i="29"/>
  <c r="BK105" i="29"/>
  <c r="BK106" i="29"/>
  <c r="BK107" i="29"/>
  <c r="BK108" i="29"/>
  <c r="BK109" i="29"/>
  <c r="BK110" i="29"/>
  <c r="BK111" i="29"/>
  <c r="BK112" i="29"/>
  <c r="BK113" i="29"/>
  <c r="BK114" i="29"/>
  <c r="BK115" i="29"/>
  <c r="BK116" i="29"/>
  <c r="BK117" i="29"/>
  <c r="BK118" i="29"/>
  <c r="BK119" i="29"/>
  <c r="BK120" i="29"/>
  <c r="BK121" i="29"/>
  <c r="BK122" i="29"/>
  <c r="BK123" i="29"/>
  <c r="BK124" i="29"/>
  <c r="BK125" i="29"/>
  <c r="BK126" i="29"/>
  <c r="BK127" i="29"/>
  <c r="BK128" i="29"/>
  <c r="BK129" i="29"/>
  <c r="BK130" i="29"/>
  <c r="BK131" i="29"/>
  <c r="BK132" i="29"/>
  <c r="BK133" i="29"/>
  <c r="BK134" i="29"/>
  <c r="BK135" i="29"/>
  <c r="BK136" i="29"/>
  <c r="BK137" i="29"/>
  <c r="BK138" i="29"/>
  <c r="BK139" i="29"/>
  <c r="G140" i="29"/>
  <c r="BK140" i="29"/>
  <c r="BK141" i="29"/>
  <c r="BK142" i="29"/>
  <c r="BK143" i="29"/>
  <c r="BK144" i="29"/>
  <c r="BK145" i="29"/>
  <c r="BK146" i="29"/>
  <c r="BK147" i="29"/>
  <c r="BK148" i="29"/>
  <c r="BK149" i="29"/>
  <c r="BK150" i="29"/>
  <c r="BK151" i="29"/>
  <c r="BK152" i="29"/>
  <c r="BK153" i="29"/>
  <c r="BK154" i="29"/>
  <c r="BK155" i="29"/>
  <c r="BK156" i="29"/>
  <c r="BK157" i="29"/>
  <c r="BK158" i="29"/>
  <c r="BK159" i="29"/>
  <c r="BK160" i="29"/>
  <c r="BK161" i="29"/>
  <c r="BK162" i="29"/>
  <c r="BK163" i="29"/>
  <c r="BK164" i="29"/>
  <c r="BK165" i="29"/>
  <c r="BK166" i="29"/>
  <c r="BK167" i="29"/>
  <c r="BK168" i="29"/>
  <c r="BK169" i="29"/>
  <c r="BK170" i="29"/>
  <c r="BK171" i="29"/>
  <c r="BK172" i="29"/>
  <c r="BK173" i="29"/>
  <c r="BK175" i="29"/>
  <c r="BK177" i="29"/>
  <c r="BK27" i="29"/>
  <c r="BK29" i="29"/>
  <c r="BK35" i="29"/>
  <c r="BK37" i="29"/>
  <c r="BK30" i="26"/>
  <c r="BJ118" i="30"/>
  <c r="BJ119" i="30"/>
  <c r="BJ122" i="30"/>
  <c r="BJ126" i="30"/>
  <c r="BJ42" i="26"/>
  <c r="BJ47" i="26"/>
  <c r="BJ49" i="26"/>
  <c r="BJ50" i="26"/>
  <c r="BJ53" i="26"/>
  <c r="BJ17" i="26"/>
  <c r="BJ55" i="26"/>
  <c r="BK156" i="30"/>
  <c r="BJ127" i="30"/>
  <c r="BK161" i="30"/>
  <c r="BK163" i="30"/>
  <c r="BK167" i="30"/>
  <c r="BK25" i="28"/>
  <c r="BK35" i="28"/>
  <c r="BK65" i="29"/>
  <c r="BK26" i="26"/>
  <c r="BK28" i="26"/>
  <c r="BK32" i="26"/>
  <c r="BK40" i="26"/>
  <c r="BK125" i="30"/>
  <c r="BL93" i="29"/>
  <c r="BL94" i="29"/>
  <c r="BL95" i="29"/>
  <c r="BL96" i="29"/>
  <c r="BL97" i="29"/>
  <c r="BL98" i="29"/>
  <c r="BL99" i="29"/>
  <c r="BL100" i="29"/>
  <c r="BL101" i="29"/>
  <c r="BL102" i="29"/>
  <c r="BL103" i="29"/>
  <c r="BL104" i="29"/>
  <c r="BL105" i="29"/>
  <c r="BL106" i="29"/>
  <c r="BL107" i="29"/>
  <c r="BL108" i="29"/>
  <c r="BL109" i="29"/>
  <c r="BL110" i="29"/>
  <c r="BL111" i="29"/>
  <c r="BL112" i="29"/>
  <c r="BL113" i="29"/>
  <c r="BL114" i="29"/>
  <c r="BL115" i="29"/>
  <c r="BL116" i="29"/>
  <c r="BL117" i="29"/>
  <c r="BL118" i="29"/>
  <c r="BL119" i="29"/>
  <c r="BL120" i="29"/>
  <c r="BL121" i="29"/>
  <c r="BL122" i="29"/>
  <c r="BL123" i="29"/>
  <c r="BL124" i="29"/>
  <c r="BL125" i="29"/>
  <c r="BL126" i="29"/>
  <c r="BL127" i="29"/>
  <c r="BL128" i="29"/>
  <c r="BL129" i="29"/>
  <c r="BL130" i="29"/>
  <c r="BL131" i="29"/>
  <c r="BL132" i="29"/>
  <c r="BL133" i="29"/>
  <c r="BL134" i="29"/>
  <c r="BL135" i="29"/>
  <c r="BL136" i="29"/>
  <c r="BL137" i="29"/>
  <c r="BL138" i="29"/>
  <c r="BL139" i="29"/>
  <c r="BL140" i="29"/>
  <c r="G141" i="29"/>
  <c r="BL141" i="29"/>
  <c r="BL142" i="29"/>
  <c r="BL143" i="29"/>
  <c r="BL144" i="29"/>
  <c r="BL145" i="29"/>
  <c r="BL146" i="29"/>
  <c r="BL147" i="29"/>
  <c r="BL148" i="29"/>
  <c r="BL149" i="29"/>
  <c r="BL150" i="29"/>
  <c r="BL151" i="29"/>
  <c r="BL152" i="29"/>
  <c r="BL153" i="29"/>
  <c r="BL154" i="29"/>
  <c r="BL155" i="29"/>
  <c r="BL156" i="29"/>
  <c r="BL157" i="29"/>
  <c r="BL158" i="29"/>
  <c r="BL159" i="29"/>
  <c r="BL160" i="29"/>
  <c r="BL161" i="29"/>
  <c r="BL162" i="29"/>
  <c r="BL163" i="29"/>
  <c r="BL164" i="29"/>
  <c r="BL165" i="29"/>
  <c r="BL166" i="29"/>
  <c r="BL167" i="29"/>
  <c r="BL168" i="29"/>
  <c r="BL169" i="29"/>
  <c r="BL170" i="29"/>
  <c r="BL171" i="29"/>
  <c r="BL172" i="29"/>
  <c r="BL173" i="29"/>
  <c r="BL175" i="29"/>
  <c r="BL177" i="29"/>
  <c r="BL27" i="29"/>
  <c r="BL29" i="29"/>
  <c r="BL35" i="29"/>
  <c r="BL37" i="29"/>
  <c r="BL30" i="26"/>
  <c r="BK118" i="30"/>
  <c r="BK119" i="30"/>
  <c r="BK122" i="30"/>
  <c r="BK126" i="30"/>
  <c r="BK42" i="26"/>
  <c r="BK47" i="26"/>
  <c r="BK49" i="26"/>
  <c r="BK50" i="26"/>
  <c r="BK53" i="26"/>
  <c r="BK17" i="26"/>
  <c r="BK55" i="26"/>
  <c r="BL156" i="30"/>
  <c r="BK127" i="30"/>
  <c r="BL161" i="30"/>
  <c r="BL163" i="30"/>
  <c r="BL167" i="30"/>
  <c r="BL25" i="28"/>
  <c r="BL35" i="28"/>
  <c r="BL65" i="29"/>
  <c r="BL26" i="26"/>
  <c r="BL28" i="26"/>
  <c r="BL32" i="26"/>
  <c r="BL40" i="26"/>
  <c r="BL125" i="30"/>
  <c r="BM93" i="29"/>
  <c r="BM94" i="29"/>
  <c r="BM95" i="29"/>
  <c r="BM96" i="29"/>
  <c r="BM97" i="29"/>
  <c r="BM98" i="29"/>
  <c r="BM99" i="29"/>
  <c r="BM100" i="29"/>
  <c r="BM101" i="29"/>
  <c r="BM102" i="29"/>
  <c r="BM103" i="29"/>
  <c r="BM104" i="29"/>
  <c r="BM105" i="29"/>
  <c r="BM106" i="29"/>
  <c r="BM107" i="29"/>
  <c r="BM108" i="29"/>
  <c r="BM109" i="29"/>
  <c r="BM110" i="29"/>
  <c r="BM111" i="29"/>
  <c r="BM112" i="29"/>
  <c r="BM113" i="29"/>
  <c r="BM114" i="29"/>
  <c r="BM115" i="29"/>
  <c r="BM116" i="29"/>
  <c r="BM117" i="29"/>
  <c r="BM118" i="29"/>
  <c r="BM119" i="29"/>
  <c r="BM120" i="29"/>
  <c r="BM121" i="29"/>
  <c r="BM122" i="29"/>
  <c r="BM123" i="29"/>
  <c r="BM124" i="29"/>
  <c r="BM125" i="29"/>
  <c r="BM126" i="29"/>
  <c r="BM127" i="29"/>
  <c r="BM128" i="29"/>
  <c r="BM129" i="29"/>
  <c r="BM130" i="29"/>
  <c r="BM131" i="29"/>
  <c r="BM132" i="29"/>
  <c r="BM133" i="29"/>
  <c r="BM134" i="29"/>
  <c r="BM135" i="29"/>
  <c r="BM136" i="29"/>
  <c r="BM137" i="29"/>
  <c r="BM138" i="29"/>
  <c r="BM139" i="29"/>
  <c r="BM140" i="29"/>
  <c r="BM141" i="29"/>
  <c r="G142" i="29"/>
  <c r="BM142" i="29"/>
  <c r="BM143" i="29"/>
  <c r="BM144" i="29"/>
  <c r="BM145" i="29"/>
  <c r="BM146" i="29"/>
  <c r="BM147" i="29"/>
  <c r="BM148" i="29"/>
  <c r="BM149" i="29"/>
  <c r="BM150" i="29"/>
  <c r="BM151" i="29"/>
  <c r="BM152" i="29"/>
  <c r="BM153" i="29"/>
  <c r="BM154" i="29"/>
  <c r="BM155" i="29"/>
  <c r="BM156" i="29"/>
  <c r="BM157" i="29"/>
  <c r="BM158" i="29"/>
  <c r="BM159" i="29"/>
  <c r="BM160" i="29"/>
  <c r="BM161" i="29"/>
  <c r="BM162" i="29"/>
  <c r="BM163" i="29"/>
  <c r="BM164" i="29"/>
  <c r="BM165" i="29"/>
  <c r="BM166" i="29"/>
  <c r="BM167" i="29"/>
  <c r="BM168" i="29"/>
  <c r="BM169" i="29"/>
  <c r="BM170" i="29"/>
  <c r="BM171" i="29"/>
  <c r="BM172" i="29"/>
  <c r="BM173" i="29"/>
  <c r="BM175" i="29"/>
  <c r="BM177" i="29"/>
  <c r="BM27" i="29"/>
  <c r="BM29" i="29"/>
  <c r="BM35" i="29"/>
  <c r="BM37" i="29"/>
  <c r="BM30" i="26"/>
  <c r="BL118" i="30"/>
  <c r="BL119" i="30"/>
  <c r="BL122" i="30"/>
  <c r="BL126" i="30"/>
  <c r="BL42" i="26"/>
  <c r="BL47" i="26"/>
  <c r="BL49" i="26"/>
  <c r="BL50" i="26"/>
  <c r="BL53" i="26"/>
  <c r="BL17" i="26"/>
  <c r="BL55" i="26"/>
  <c r="BM156" i="30"/>
  <c r="BL127" i="30"/>
  <c r="BM161" i="30"/>
  <c r="BM163" i="30"/>
  <c r="BM167" i="30"/>
  <c r="BM25" i="28"/>
  <c r="BM35" i="28"/>
  <c r="BM65" i="29"/>
  <c r="BM26" i="26"/>
  <c r="BM28" i="26"/>
  <c r="BM32" i="26"/>
  <c r="BM40" i="26"/>
  <c r="BM125" i="30"/>
  <c r="BN93" i="29"/>
  <c r="BN94" i="29"/>
  <c r="BN95" i="29"/>
  <c r="BN96" i="29"/>
  <c r="BN97" i="29"/>
  <c r="BN98" i="29"/>
  <c r="BN99" i="29"/>
  <c r="BN100" i="29"/>
  <c r="BN101" i="29"/>
  <c r="BN102" i="29"/>
  <c r="BN103" i="29"/>
  <c r="BN104" i="29"/>
  <c r="BN105" i="29"/>
  <c r="BN106" i="29"/>
  <c r="BN107" i="29"/>
  <c r="BN108" i="29"/>
  <c r="BN109" i="29"/>
  <c r="BN110" i="29"/>
  <c r="BN111" i="29"/>
  <c r="BN112" i="29"/>
  <c r="BN113" i="29"/>
  <c r="BN114" i="29"/>
  <c r="BN115" i="29"/>
  <c r="BN116" i="29"/>
  <c r="BN117" i="29"/>
  <c r="BN118" i="29"/>
  <c r="BN119" i="29"/>
  <c r="BN120" i="29"/>
  <c r="BN121" i="29"/>
  <c r="BN122" i="29"/>
  <c r="BN123" i="29"/>
  <c r="BN124" i="29"/>
  <c r="BN125" i="29"/>
  <c r="BN126" i="29"/>
  <c r="BN127" i="29"/>
  <c r="BN128" i="29"/>
  <c r="BN129" i="29"/>
  <c r="BN130" i="29"/>
  <c r="BN131" i="29"/>
  <c r="BN132" i="29"/>
  <c r="BN133" i="29"/>
  <c r="BN134" i="29"/>
  <c r="BN135" i="29"/>
  <c r="BN136" i="29"/>
  <c r="BN137" i="29"/>
  <c r="BN138" i="29"/>
  <c r="BN139" i="29"/>
  <c r="BN140" i="29"/>
  <c r="BN141" i="29"/>
  <c r="BN142" i="29"/>
  <c r="G143" i="29"/>
  <c r="BN143" i="29"/>
  <c r="BN144" i="29"/>
  <c r="BN145" i="29"/>
  <c r="BN146" i="29"/>
  <c r="BN147" i="29"/>
  <c r="BN148" i="29"/>
  <c r="BN149" i="29"/>
  <c r="BN150" i="29"/>
  <c r="BN151" i="29"/>
  <c r="BN152" i="29"/>
  <c r="BN153" i="29"/>
  <c r="BN154" i="29"/>
  <c r="BN155" i="29"/>
  <c r="BN156" i="29"/>
  <c r="BN157" i="29"/>
  <c r="BN158" i="29"/>
  <c r="BN159" i="29"/>
  <c r="BN160" i="29"/>
  <c r="BN161" i="29"/>
  <c r="BN162" i="29"/>
  <c r="BN163" i="29"/>
  <c r="BN164" i="29"/>
  <c r="BN165" i="29"/>
  <c r="BN166" i="29"/>
  <c r="BN167" i="29"/>
  <c r="BN168" i="29"/>
  <c r="BN169" i="29"/>
  <c r="BN170" i="29"/>
  <c r="BN171" i="29"/>
  <c r="BN172" i="29"/>
  <c r="BN173" i="29"/>
  <c r="BN175" i="29"/>
  <c r="BN177" i="29"/>
  <c r="BN27" i="29"/>
  <c r="BN29" i="29"/>
  <c r="BN35" i="29"/>
  <c r="BN37" i="29"/>
  <c r="BN30" i="26"/>
  <c r="BM118" i="30"/>
  <c r="BM119" i="30"/>
  <c r="BM122" i="30"/>
  <c r="BM126" i="30"/>
  <c r="BM42" i="26"/>
  <c r="BM47" i="26"/>
  <c r="BM49" i="26"/>
  <c r="BM50" i="26"/>
  <c r="BM53" i="26"/>
  <c r="BM17" i="26"/>
  <c r="BM55" i="26"/>
  <c r="BN156" i="30"/>
  <c r="BM127" i="30"/>
  <c r="BN161" i="30"/>
  <c r="BN163" i="30"/>
  <c r="BN167" i="30"/>
  <c r="BN25" i="28"/>
  <c r="BN35" i="28"/>
  <c r="BN65" i="29"/>
  <c r="BN26" i="26"/>
  <c r="BN28" i="26"/>
  <c r="BN32" i="26"/>
  <c r="BN40" i="26"/>
  <c r="BN125" i="30"/>
  <c r="BO93" i="29"/>
  <c r="BO94" i="29"/>
  <c r="BO95" i="29"/>
  <c r="BO96" i="29"/>
  <c r="BO97" i="29"/>
  <c r="BO98" i="29"/>
  <c r="BO99" i="29"/>
  <c r="BO100" i="29"/>
  <c r="BO101" i="29"/>
  <c r="BO102" i="29"/>
  <c r="BO103" i="29"/>
  <c r="BO104" i="29"/>
  <c r="BO105" i="29"/>
  <c r="BO106" i="29"/>
  <c r="BO107" i="29"/>
  <c r="BO108" i="29"/>
  <c r="BO109" i="29"/>
  <c r="BO110" i="29"/>
  <c r="BO111" i="29"/>
  <c r="BO112" i="29"/>
  <c r="BO113" i="29"/>
  <c r="BO114" i="29"/>
  <c r="BO115" i="29"/>
  <c r="BO116" i="29"/>
  <c r="BO117" i="29"/>
  <c r="BO118" i="29"/>
  <c r="BO119" i="29"/>
  <c r="BO120" i="29"/>
  <c r="BO121" i="29"/>
  <c r="BO122" i="29"/>
  <c r="BO123" i="29"/>
  <c r="BO124" i="29"/>
  <c r="BO125" i="29"/>
  <c r="BO126" i="29"/>
  <c r="BO127" i="29"/>
  <c r="BO128" i="29"/>
  <c r="BO129" i="29"/>
  <c r="BO130" i="29"/>
  <c r="BO131" i="29"/>
  <c r="BO132" i="29"/>
  <c r="BO133" i="29"/>
  <c r="BO134" i="29"/>
  <c r="BO135" i="29"/>
  <c r="BO136" i="29"/>
  <c r="BO137" i="29"/>
  <c r="BO138" i="29"/>
  <c r="BO139" i="29"/>
  <c r="BO140" i="29"/>
  <c r="BO141" i="29"/>
  <c r="BO142" i="29"/>
  <c r="BO143" i="29"/>
  <c r="G144" i="29"/>
  <c r="BO144" i="29"/>
  <c r="BO145" i="29"/>
  <c r="BO146" i="29"/>
  <c r="BO147" i="29"/>
  <c r="BO148" i="29"/>
  <c r="BO149" i="29"/>
  <c r="BO150" i="29"/>
  <c r="BO151" i="29"/>
  <c r="BO152" i="29"/>
  <c r="BO153" i="29"/>
  <c r="BO154" i="29"/>
  <c r="BO155" i="29"/>
  <c r="BO156" i="29"/>
  <c r="BO157" i="29"/>
  <c r="BO158" i="29"/>
  <c r="BO159" i="29"/>
  <c r="BO160" i="29"/>
  <c r="BO161" i="29"/>
  <c r="BO162" i="29"/>
  <c r="BO163" i="29"/>
  <c r="BO164" i="29"/>
  <c r="BO165" i="29"/>
  <c r="BO166" i="29"/>
  <c r="BO167" i="29"/>
  <c r="BO168" i="29"/>
  <c r="BO169" i="29"/>
  <c r="BO170" i="29"/>
  <c r="BO171" i="29"/>
  <c r="BO172" i="29"/>
  <c r="BO173" i="29"/>
  <c r="BO175" i="29"/>
  <c r="BO177" i="29"/>
  <c r="BO27" i="29"/>
  <c r="BO29" i="29"/>
  <c r="BO35" i="29"/>
  <c r="BO37" i="29"/>
  <c r="BO30" i="26"/>
  <c r="BN118" i="30"/>
  <c r="BN119" i="30"/>
  <c r="BN122" i="30"/>
  <c r="BN126" i="30"/>
  <c r="BN42" i="26"/>
  <c r="BN47" i="26"/>
  <c r="BN49" i="26"/>
  <c r="BN50" i="26"/>
  <c r="BN53" i="26"/>
  <c r="BN17" i="26"/>
  <c r="BN55" i="26"/>
  <c r="BO156" i="30"/>
  <c r="BN127" i="30"/>
  <c r="BO161" i="30"/>
  <c r="BO163" i="30"/>
  <c r="BO167" i="30"/>
  <c r="BO25" i="28"/>
  <c r="BO35" i="28"/>
  <c r="BO65" i="29"/>
  <c r="BO26" i="26"/>
  <c r="BO28" i="26"/>
  <c r="BO32" i="26"/>
  <c r="BO40" i="26"/>
  <c r="BO125" i="30"/>
  <c r="BP93" i="29"/>
  <c r="BP94" i="29"/>
  <c r="BP95" i="29"/>
  <c r="BP96" i="29"/>
  <c r="BP97" i="29"/>
  <c r="BP98" i="29"/>
  <c r="BP99" i="29"/>
  <c r="BP100" i="29"/>
  <c r="BP101" i="29"/>
  <c r="BP102" i="29"/>
  <c r="BP103" i="29"/>
  <c r="BP104" i="29"/>
  <c r="BP105" i="29"/>
  <c r="BP106" i="29"/>
  <c r="BP107" i="29"/>
  <c r="BP108" i="29"/>
  <c r="BP109" i="29"/>
  <c r="BP110" i="29"/>
  <c r="BP111" i="29"/>
  <c r="BP112" i="29"/>
  <c r="BP113" i="29"/>
  <c r="BP114" i="29"/>
  <c r="BP115" i="29"/>
  <c r="BP116" i="29"/>
  <c r="BP117" i="29"/>
  <c r="BP118" i="29"/>
  <c r="BP119" i="29"/>
  <c r="BP120" i="29"/>
  <c r="BP121" i="29"/>
  <c r="BP122" i="29"/>
  <c r="BP123" i="29"/>
  <c r="BP124" i="29"/>
  <c r="BP125" i="29"/>
  <c r="BP126" i="29"/>
  <c r="BP127" i="29"/>
  <c r="BP128" i="29"/>
  <c r="BP129" i="29"/>
  <c r="BP130" i="29"/>
  <c r="BP131" i="29"/>
  <c r="BP132" i="29"/>
  <c r="BP133" i="29"/>
  <c r="BP134" i="29"/>
  <c r="BP135" i="29"/>
  <c r="BP136" i="29"/>
  <c r="BP137" i="29"/>
  <c r="BP138" i="29"/>
  <c r="BP139" i="29"/>
  <c r="BP140" i="29"/>
  <c r="BP141" i="29"/>
  <c r="BP142" i="29"/>
  <c r="BP143" i="29"/>
  <c r="BP144" i="29"/>
  <c r="G145" i="29"/>
  <c r="BP145" i="29"/>
  <c r="BP146" i="29"/>
  <c r="BP147" i="29"/>
  <c r="BP148" i="29"/>
  <c r="BP149" i="29"/>
  <c r="BP150" i="29"/>
  <c r="BP151" i="29"/>
  <c r="BP152" i="29"/>
  <c r="BP153" i="29"/>
  <c r="BP154" i="29"/>
  <c r="BP155" i="29"/>
  <c r="BP156" i="29"/>
  <c r="BP157" i="29"/>
  <c r="BP158" i="29"/>
  <c r="BP159" i="29"/>
  <c r="BP160" i="29"/>
  <c r="BP161" i="29"/>
  <c r="BP162" i="29"/>
  <c r="BP163" i="29"/>
  <c r="BP164" i="29"/>
  <c r="BP165" i="29"/>
  <c r="BP166" i="29"/>
  <c r="BP167" i="29"/>
  <c r="BP168" i="29"/>
  <c r="BP169" i="29"/>
  <c r="BP170" i="29"/>
  <c r="BP171" i="29"/>
  <c r="BP172" i="29"/>
  <c r="BP173" i="29"/>
  <c r="BP175" i="29"/>
  <c r="BP177" i="29"/>
  <c r="BP27" i="29"/>
  <c r="BP29" i="29"/>
  <c r="BP35" i="29"/>
  <c r="BP37" i="29"/>
  <c r="BP30" i="26"/>
  <c r="BO118" i="30"/>
  <c r="BO119" i="30"/>
  <c r="BO122" i="30"/>
  <c r="BO126" i="30"/>
  <c r="BO42" i="26"/>
  <c r="BO47" i="26"/>
  <c r="BO49" i="26"/>
  <c r="BO50" i="26"/>
  <c r="BO53" i="26"/>
  <c r="BO17" i="26"/>
  <c r="BO55" i="26"/>
  <c r="BP156" i="30"/>
  <c r="BO127" i="30"/>
  <c r="BP161" i="30"/>
  <c r="BP163" i="30"/>
  <c r="BP167" i="30"/>
  <c r="BP25" i="28"/>
  <c r="BP35" i="28"/>
  <c r="BP65" i="29"/>
  <c r="BP26" i="26"/>
  <c r="BP28" i="26"/>
  <c r="BP32" i="26"/>
  <c r="BP40" i="26"/>
  <c r="BP125" i="30"/>
  <c r="BQ93" i="29"/>
  <c r="BQ94" i="29"/>
  <c r="BQ95" i="29"/>
  <c r="BQ96" i="29"/>
  <c r="BQ97" i="29"/>
  <c r="BQ98" i="29"/>
  <c r="BQ99" i="29"/>
  <c r="BQ100" i="29"/>
  <c r="BQ101" i="29"/>
  <c r="BQ102" i="29"/>
  <c r="BQ103" i="29"/>
  <c r="BQ104" i="29"/>
  <c r="BQ105" i="29"/>
  <c r="BQ106" i="29"/>
  <c r="BQ107" i="29"/>
  <c r="BQ108" i="29"/>
  <c r="BQ109" i="29"/>
  <c r="BQ110" i="29"/>
  <c r="BQ111" i="29"/>
  <c r="BQ112" i="29"/>
  <c r="BQ113" i="29"/>
  <c r="BQ114" i="29"/>
  <c r="BQ115" i="29"/>
  <c r="BQ116" i="29"/>
  <c r="BQ117" i="29"/>
  <c r="BQ118" i="29"/>
  <c r="BQ119" i="29"/>
  <c r="BQ120" i="29"/>
  <c r="BQ121" i="29"/>
  <c r="BQ122" i="29"/>
  <c r="BQ123" i="29"/>
  <c r="BQ124" i="29"/>
  <c r="BQ125" i="29"/>
  <c r="BQ126" i="29"/>
  <c r="BQ127" i="29"/>
  <c r="BQ128" i="29"/>
  <c r="BQ129" i="29"/>
  <c r="BQ130" i="29"/>
  <c r="BQ131" i="29"/>
  <c r="BQ132" i="29"/>
  <c r="BQ133" i="29"/>
  <c r="BQ134" i="29"/>
  <c r="BQ135" i="29"/>
  <c r="BQ136" i="29"/>
  <c r="BQ137" i="29"/>
  <c r="BQ138" i="29"/>
  <c r="BQ139" i="29"/>
  <c r="BQ140" i="29"/>
  <c r="BQ141" i="29"/>
  <c r="BQ142" i="29"/>
  <c r="BQ143" i="29"/>
  <c r="BQ144" i="29"/>
  <c r="BQ145" i="29"/>
  <c r="G146" i="29"/>
  <c r="BQ146" i="29"/>
  <c r="BQ147" i="29"/>
  <c r="BQ148" i="29"/>
  <c r="BQ149" i="29"/>
  <c r="BQ150" i="29"/>
  <c r="BQ151" i="29"/>
  <c r="BQ152" i="29"/>
  <c r="BQ153" i="29"/>
  <c r="BQ154" i="29"/>
  <c r="BQ155" i="29"/>
  <c r="BQ156" i="29"/>
  <c r="BQ157" i="29"/>
  <c r="BQ158" i="29"/>
  <c r="BQ159" i="29"/>
  <c r="BQ160" i="29"/>
  <c r="BQ161" i="29"/>
  <c r="BQ162" i="29"/>
  <c r="BQ163" i="29"/>
  <c r="BQ164" i="29"/>
  <c r="BQ165" i="29"/>
  <c r="BQ166" i="29"/>
  <c r="BQ167" i="29"/>
  <c r="BQ168" i="29"/>
  <c r="BQ169" i="29"/>
  <c r="BQ170" i="29"/>
  <c r="BQ171" i="29"/>
  <c r="BQ172" i="29"/>
  <c r="BQ173" i="29"/>
  <c r="BQ175" i="29"/>
  <c r="BQ177" i="29"/>
  <c r="BQ27" i="29"/>
  <c r="BQ29" i="29"/>
  <c r="BQ35" i="29"/>
  <c r="BQ37" i="29"/>
  <c r="BQ30" i="26"/>
  <c r="BP118" i="30"/>
  <c r="BP119" i="30"/>
  <c r="BP122" i="30"/>
  <c r="BP126" i="30"/>
  <c r="BP42" i="26"/>
  <c r="BP47" i="26"/>
  <c r="BP49" i="26"/>
  <c r="BP50" i="26"/>
  <c r="BP53" i="26"/>
  <c r="BP17" i="26"/>
  <c r="BP55" i="26"/>
  <c r="BQ156" i="30"/>
  <c r="BP127" i="30"/>
  <c r="BQ161" i="30"/>
  <c r="BQ163" i="30"/>
  <c r="BQ167" i="30"/>
  <c r="BQ25" i="28"/>
  <c r="BQ35" i="28"/>
  <c r="BQ65" i="29"/>
  <c r="BQ26" i="26"/>
  <c r="BQ28" i="26"/>
  <c r="BQ32" i="26"/>
  <c r="BQ40" i="26"/>
  <c r="BQ125" i="30"/>
  <c r="BR93" i="29"/>
  <c r="BR94" i="29"/>
  <c r="BR95" i="29"/>
  <c r="BR96" i="29"/>
  <c r="BR97" i="29"/>
  <c r="BR98" i="29"/>
  <c r="BR99" i="29"/>
  <c r="BR100" i="29"/>
  <c r="BR101" i="29"/>
  <c r="BR102" i="29"/>
  <c r="BR103" i="29"/>
  <c r="BR104" i="29"/>
  <c r="BR105" i="29"/>
  <c r="BR106" i="29"/>
  <c r="BR107" i="29"/>
  <c r="BR108" i="29"/>
  <c r="BR109" i="29"/>
  <c r="BR110" i="29"/>
  <c r="BR111" i="29"/>
  <c r="BR112" i="29"/>
  <c r="BR113" i="29"/>
  <c r="BR114" i="29"/>
  <c r="BR115" i="29"/>
  <c r="BR116" i="29"/>
  <c r="BR117" i="29"/>
  <c r="BR118" i="29"/>
  <c r="BR119" i="29"/>
  <c r="BR120" i="29"/>
  <c r="BR121" i="29"/>
  <c r="BR122" i="29"/>
  <c r="BR123" i="29"/>
  <c r="BR124" i="29"/>
  <c r="BR125" i="29"/>
  <c r="BR126" i="29"/>
  <c r="BR127" i="29"/>
  <c r="BR128" i="29"/>
  <c r="BR129" i="29"/>
  <c r="BR130" i="29"/>
  <c r="BR131" i="29"/>
  <c r="BR132" i="29"/>
  <c r="BR133" i="29"/>
  <c r="BR134" i="29"/>
  <c r="BR135" i="29"/>
  <c r="BR136" i="29"/>
  <c r="BR137" i="29"/>
  <c r="BR138" i="29"/>
  <c r="BR139" i="29"/>
  <c r="BR140" i="29"/>
  <c r="BR141" i="29"/>
  <c r="BR142" i="29"/>
  <c r="BR143" i="29"/>
  <c r="BR144" i="29"/>
  <c r="BR145" i="29"/>
  <c r="BR146" i="29"/>
  <c r="G147" i="29"/>
  <c r="BR147" i="29"/>
  <c r="BR148" i="29"/>
  <c r="BR149" i="29"/>
  <c r="BR150" i="29"/>
  <c r="BR151" i="29"/>
  <c r="BR152" i="29"/>
  <c r="BR153" i="29"/>
  <c r="BR154" i="29"/>
  <c r="BR155" i="29"/>
  <c r="BR156" i="29"/>
  <c r="BR157" i="29"/>
  <c r="BR158" i="29"/>
  <c r="BR159" i="29"/>
  <c r="BR160" i="29"/>
  <c r="BR161" i="29"/>
  <c r="BR162" i="29"/>
  <c r="BR163" i="29"/>
  <c r="BR164" i="29"/>
  <c r="BR165" i="29"/>
  <c r="BR166" i="29"/>
  <c r="BR167" i="29"/>
  <c r="BR168" i="29"/>
  <c r="BR169" i="29"/>
  <c r="BR170" i="29"/>
  <c r="BR171" i="29"/>
  <c r="BR172" i="29"/>
  <c r="BR173" i="29"/>
  <c r="BR175" i="29"/>
  <c r="BR177" i="29"/>
  <c r="BR27" i="29"/>
  <c r="BR29" i="29"/>
  <c r="BR35" i="29"/>
  <c r="BR37" i="29"/>
  <c r="BR30" i="26"/>
  <c r="BQ118" i="30"/>
  <c r="BQ119" i="30"/>
  <c r="BQ122" i="30"/>
  <c r="BQ126" i="30"/>
  <c r="BQ42" i="26"/>
  <c r="BQ47" i="26"/>
  <c r="BQ49" i="26"/>
  <c r="BQ50" i="26"/>
  <c r="BQ53" i="26"/>
  <c r="BQ17" i="26"/>
  <c r="BQ55" i="26"/>
  <c r="BR156" i="30"/>
  <c r="BQ127" i="30"/>
  <c r="BR161" i="30"/>
  <c r="BR163" i="30"/>
  <c r="BR167" i="30"/>
  <c r="BR25" i="28"/>
  <c r="BR35" i="28"/>
  <c r="BR65" i="29"/>
  <c r="BR26" i="26"/>
  <c r="BR28" i="26"/>
  <c r="BR32" i="26"/>
  <c r="BR40" i="26"/>
  <c r="BR125" i="30"/>
  <c r="BS93" i="29"/>
  <c r="BS94" i="29"/>
  <c r="BS95" i="29"/>
  <c r="BS96" i="29"/>
  <c r="BS97" i="29"/>
  <c r="BS98" i="29"/>
  <c r="BS99" i="29"/>
  <c r="BS100" i="29"/>
  <c r="BS101" i="29"/>
  <c r="BS102" i="29"/>
  <c r="BS103" i="29"/>
  <c r="BS104" i="29"/>
  <c r="BS105" i="29"/>
  <c r="BS106" i="29"/>
  <c r="BS107" i="29"/>
  <c r="BS108" i="29"/>
  <c r="BS109" i="29"/>
  <c r="BS110" i="29"/>
  <c r="BS111" i="29"/>
  <c r="BS112" i="29"/>
  <c r="BS113" i="29"/>
  <c r="BS114" i="29"/>
  <c r="BS115" i="29"/>
  <c r="BS116" i="29"/>
  <c r="BS117" i="29"/>
  <c r="BS118" i="29"/>
  <c r="BS119" i="29"/>
  <c r="BS120" i="29"/>
  <c r="BS121" i="29"/>
  <c r="BS122" i="29"/>
  <c r="BS123" i="29"/>
  <c r="BS124" i="29"/>
  <c r="BS125" i="29"/>
  <c r="BS126" i="29"/>
  <c r="BS127" i="29"/>
  <c r="BS128" i="29"/>
  <c r="BS129" i="29"/>
  <c r="BS130" i="29"/>
  <c r="BS131" i="29"/>
  <c r="BS132" i="29"/>
  <c r="BS133" i="29"/>
  <c r="BS134" i="29"/>
  <c r="BS135" i="29"/>
  <c r="BS136" i="29"/>
  <c r="BS137" i="29"/>
  <c r="BS138" i="29"/>
  <c r="BS139" i="29"/>
  <c r="BS140" i="29"/>
  <c r="BS141" i="29"/>
  <c r="BS142" i="29"/>
  <c r="BS143" i="29"/>
  <c r="BS144" i="29"/>
  <c r="BS145" i="29"/>
  <c r="BS146" i="29"/>
  <c r="BS147" i="29"/>
  <c r="G148" i="29"/>
  <c r="BS148" i="29"/>
  <c r="BS149" i="29"/>
  <c r="BS150" i="29"/>
  <c r="BS151" i="29"/>
  <c r="BS152" i="29"/>
  <c r="BS153" i="29"/>
  <c r="BS154" i="29"/>
  <c r="BS155" i="29"/>
  <c r="BS156" i="29"/>
  <c r="BS157" i="29"/>
  <c r="BS158" i="29"/>
  <c r="BS159" i="29"/>
  <c r="BS160" i="29"/>
  <c r="BS161" i="29"/>
  <c r="BS162" i="29"/>
  <c r="BS163" i="29"/>
  <c r="BS164" i="29"/>
  <c r="BS165" i="29"/>
  <c r="BS166" i="29"/>
  <c r="BS167" i="29"/>
  <c r="BS168" i="29"/>
  <c r="BS169" i="29"/>
  <c r="BS170" i="29"/>
  <c r="BS171" i="29"/>
  <c r="BS172" i="29"/>
  <c r="BS173" i="29"/>
  <c r="BS175" i="29"/>
  <c r="BS177" i="29"/>
  <c r="BS27" i="29"/>
  <c r="BS29" i="29"/>
  <c r="BS35" i="29"/>
  <c r="BS37" i="29"/>
  <c r="BS30" i="26"/>
  <c r="BR118" i="30"/>
  <c r="BR119" i="30"/>
  <c r="BR122" i="30"/>
  <c r="BR126" i="30"/>
  <c r="BR42" i="26"/>
  <c r="BR47" i="26"/>
  <c r="BR49" i="26"/>
  <c r="BR50" i="26"/>
  <c r="BR53" i="26"/>
  <c r="BR17" i="26"/>
  <c r="BR55" i="26"/>
  <c r="BS156" i="30"/>
  <c r="BR127" i="30"/>
  <c r="BS161" i="30"/>
  <c r="BS163" i="30"/>
  <c r="BS167" i="30"/>
  <c r="BS25" i="28"/>
  <c r="BS35" i="28"/>
  <c r="BS65" i="29"/>
  <c r="BS26" i="26"/>
  <c r="BS28" i="26"/>
  <c r="BS32" i="26"/>
  <c r="BS40" i="26"/>
  <c r="BS125" i="30"/>
  <c r="BT93" i="29"/>
  <c r="BT94" i="29"/>
  <c r="BT95" i="29"/>
  <c r="BT96" i="29"/>
  <c r="BT97" i="29"/>
  <c r="BT98" i="29"/>
  <c r="BT99" i="29"/>
  <c r="BT100" i="29"/>
  <c r="BT101" i="29"/>
  <c r="BT102" i="29"/>
  <c r="BT103" i="29"/>
  <c r="BT104" i="29"/>
  <c r="BT105" i="29"/>
  <c r="BT106" i="29"/>
  <c r="BT107" i="29"/>
  <c r="BT108" i="29"/>
  <c r="BT109" i="29"/>
  <c r="BT110" i="29"/>
  <c r="BT111" i="29"/>
  <c r="BT112" i="29"/>
  <c r="BT113" i="29"/>
  <c r="BT114" i="29"/>
  <c r="BT115" i="29"/>
  <c r="BT116" i="29"/>
  <c r="BT117" i="29"/>
  <c r="BT118" i="29"/>
  <c r="BT119" i="29"/>
  <c r="BT120" i="29"/>
  <c r="BT121" i="29"/>
  <c r="BT122" i="29"/>
  <c r="BT123" i="29"/>
  <c r="BT124" i="29"/>
  <c r="BT125" i="29"/>
  <c r="BT126" i="29"/>
  <c r="BT127" i="29"/>
  <c r="BT128" i="29"/>
  <c r="BT129" i="29"/>
  <c r="BT130" i="29"/>
  <c r="BT131" i="29"/>
  <c r="BT132" i="29"/>
  <c r="BT133" i="29"/>
  <c r="BT134" i="29"/>
  <c r="BT135" i="29"/>
  <c r="BT136" i="29"/>
  <c r="BT137" i="29"/>
  <c r="BT138" i="29"/>
  <c r="BT139" i="29"/>
  <c r="BT140" i="29"/>
  <c r="BT141" i="29"/>
  <c r="BT142" i="29"/>
  <c r="BT143" i="29"/>
  <c r="BT144" i="29"/>
  <c r="BT145" i="29"/>
  <c r="BT146" i="29"/>
  <c r="BT147" i="29"/>
  <c r="BT148" i="29"/>
  <c r="G149" i="29"/>
  <c r="BT149" i="29"/>
  <c r="BT150" i="29"/>
  <c r="BT151" i="29"/>
  <c r="BT152" i="29"/>
  <c r="BT153" i="29"/>
  <c r="BT154" i="29"/>
  <c r="BT155" i="29"/>
  <c r="BT156" i="29"/>
  <c r="BT157" i="29"/>
  <c r="BT158" i="29"/>
  <c r="BT159" i="29"/>
  <c r="BT160" i="29"/>
  <c r="BT161" i="29"/>
  <c r="BT162" i="29"/>
  <c r="BT163" i="29"/>
  <c r="BT164" i="29"/>
  <c r="BT165" i="29"/>
  <c r="BT166" i="29"/>
  <c r="BT167" i="29"/>
  <c r="BT168" i="29"/>
  <c r="BT169" i="29"/>
  <c r="BT170" i="29"/>
  <c r="BT171" i="29"/>
  <c r="BT172" i="29"/>
  <c r="BT173" i="29"/>
  <c r="BT175" i="29"/>
  <c r="BT177" i="29"/>
  <c r="BT27" i="29"/>
  <c r="BT29" i="29"/>
  <c r="BT35" i="29"/>
  <c r="BT37" i="29"/>
  <c r="BT30" i="26"/>
  <c r="BS118" i="30"/>
  <c r="BS119" i="30"/>
  <c r="BS122" i="30"/>
  <c r="BS126" i="30"/>
  <c r="BS42" i="26"/>
  <c r="BS47" i="26"/>
  <c r="BS49" i="26"/>
  <c r="BS50" i="26"/>
  <c r="BS53" i="26"/>
  <c r="BS17" i="26"/>
  <c r="BS55" i="26"/>
  <c r="BT156" i="30"/>
  <c r="BS127" i="30"/>
  <c r="BT161" i="30"/>
  <c r="BT163" i="30"/>
  <c r="BT167" i="30"/>
  <c r="BT25" i="28"/>
  <c r="BT35" i="28"/>
  <c r="BT65" i="29"/>
  <c r="BT26" i="26"/>
  <c r="BT28" i="26"/>
  <c r="BT32" i="26"/>
  <c r="BT40" i="26"/>
  <c r="BT125" i="30"/>
  <c r="BU93" i="29"/>
  <c r="BU94" i="29"/>
  <c r="BU95" i="29"/>
  <c r="BU96" i="29"/>
  <c r="BU97" i="29"/>
  <c r="BU98" i="29"/>
  <c r="BU99" i="29"/>
  <c r="BU100" i="29"/>
  <c r="BU101" i="29"/>
  <c r="BU102" i="29"/>
  <c r="BU103" i="29"/>
  <c r="BU104" i="29"/>
  <c r="BU105" i="29"/>
  <c r="BU106" i="29"/>
  <c r="BU107" i="29"/>
  <c r="BU108" i="29"/>
  <c r="BU109" i="29"/>
  <c r="BU110" i="29"/>
  <c r="BU111" i="29"/>
  <c r="BU112" i="29"/>
  <c r="BU113" i="29"/>
  <c r="BU114" i="29"/>
  <c r="BU115" i="29"/>
  <c r="BU116" i="29"/>
  <c r="BU117" i="29"/>
  <c r="BU118" i="29"/>
  <c r="BU119" i="29"/>
  <c r="BU120" i="29"/>
  <c r="BU121" i="29"/>
  <c r="BU122" i="29"/>
  <c r="BU123" i="29"/>
  <c r="BU124" i="29"/>
  <c r="BU125" i="29"/>
  <c r="BU126" i="29"/>
  <c r="BU127" i="29"/>
  <c r="BU128" i="29"/>
  <c r="BU129" i="29"/>
  <c r="BU130" i="29"/>
  <c r="BU131" i="29"/>
  <c r="BU132" i="29"/>
  <c r="BU133" i="29"/>
  <c r="BU134" i="29"/>
  <c r="BU135" i="29"/>
  <c r="BU136" i="29"/>
  <c r="BU137" i="29"/>
  <c r="BU138" i="29"/>
  <c r="BU139" i="29"/>
  <c r="BU140" i="29"/>
  <c r="BU141" i="29"/>
  <c r="BU142" i="29"/>
  <c r="BU143" i="29"/>
  <c r="BU144" i="29"/>
  <c r="BU145" i="29"/>
  <c r="BU146" i="29"/>
  <c r="BU147" i="29"/>
  <c r="BU148" i="29"/>
  <c r="BU149" i="29"/>
  <c r="G150" i="29"/>
  <c r="BU150" i="29"/>
  <c r="BU151" i="29"/>
  <c r="BU152" i="29"/>
  <c r="BU153" i="29"/>
  <c r="BU154" i="29"/>
  <c r="BU155" i="29"/>
  <c r="BU156" i="29"/>
  <c r="BU157" i="29"/>
  <c r="BU158" i="29"/>
  <c r="BU159" i="29"/>
  <c r="BU160" i="29"/>
  <c r="BU161" i="29"/>
  <c r="BU162" i="29"/>
  <c r="BU163" i="29"/>
  <c r="BU164" i="29"/>
  <c r="BU165" i="29"/>
  <c r="BU166" i="29"/>
  <c r="BU167" i="29"/>
  <c r="BU168" i="29"/>
  <c r="BU169" i="29"/>
  <c r="BU170" i="29"/>
  <c r="BU171" i="29"/>
  <c r="BU172" i="29"/>
  <c r="BU173" i="29"/>
  <c r="BU175" i="29"/>
  <c r="BU177" i="29"/>
  <c r="BU27" i="29"/>
  <c r="BU29" i="29"/>
  <c r="BU35" i="29"/>
  <c r="BU37" i="29"/>
  <c r="BU30" i="26"/>
  <c r="BT118" i="30"/>
  <c r="BT119" i="30"/>
  <c r="BT122" i="30"/>
  <c r="BT126" i="30"/>
  <c r="BT42" i="26"/>
  <c r="BT47" i="26"/>
  <c r="BT49" i="26"/>
  <c r="BT50" i="26"/>
  <c r="BT53" i="26"/>
  <c r="BT17" i="26"/>
  <c r="BT55" i="26"/>
  <c r="BU156" i="30"/>
  <c r="BT127" i="30"/>
  <c r="BU161" i="30"/>
  <c r="BU163" i="30"/>
  <c r="BU167" i="30"/>
  <c r="BU25" i="28"/>
  <c r="BU35" i="28"/>
  <c r="BU65" i="29"/>
  <c r="BU26" i="26"/>
  <c r="BU28" i="26"/>
  <c r="BU32" i="26"/>
  <c r="BU40" i="26"/>
  <c r="BU125" i="30"/>
  <c r="BV93" i="29"/>
  <c r="BV94" i="29"/>
  <c r="BV95" i="29"/>
  <c r="BV96" i="29"/>
  <c r="BV97" i="29"/>
  <c r="BV98" i="29"/>
  <c r="BV99" i="29"/>
  <c r="BV100" i="29"/>
  <c r="BV101" i="29"/>
  <c r="BV102" i="29"/>
  <c r="BV103" i="29"/>
  <c r="BV104" i="29"/>
  <c r="BV105" i="29"/>
  <c r="BV106" i="29"/>
  <c r="BV107" i="29"/>
  <c r="BV108" i="29"/>
  <c r="BV109" i="29"/>
  <c r="BV110" i="29"/>
  <c r="BV111" i="29"/>
  <c r="BV112" i="29"/>
  <c r="BV113" i="29"/>
  <c r="BV114" i="29"/>
  <c r="BV115" i="29"/>
  <c r="BV116" i="29"/>
  <c r="BV117" i="29"/>
  <c r="BV118" i="29"/>
  <c r="BV119" i="29"/>
  <c r="BV120" i="29"/>
  <c r="BV121" i="29"/>
  <c r="BV122" i="29"/>
  <c r="BV123" i="29"/>
  <c r="BV124" i="29"/>
  <c r="BV125" i="29"/>
  <c r="BV126" i="29"/>
  <c r="BV127" i="29"/>
  <c r="BV128" i="29"/>
  <c r="BV129" i="29"/>
  <c r="BV130" i="29"/>
  <c r="BV131" i="29"/>
  <c r="BV132" i="29"/>
  <c r="BV133" i="29"/>
  <c r="BV134" i="29"/>
  <c r="BV135" i="29"/>
  <c r="BV136" i="29"/>
  <c r="BV137" i="29"/>
  <c r="BV138" i="29"/>
  <c r="BV139" i="29"/>
  <c r="BV140" i="29"/>
  <c r="BV141" i="29"/>
  <c r="BV142" i="29"/>
  <c r="BV143" i="29"/>
  <c r="BV144" i="29"/>
  <c r="BV145" i="29"/>
  <c r="BV146" i="29"/>
  <c r="BV147" i="29"/>
  <c r="BV148" i="29"/>
  <c r="BV149" i="29"/>
  <c r="BV150" i="29"/>
  <c r="G151" i="29"/>
  <c r="BV151" i="29"/>
  <c r="BV152" i="29"/>
  <c r="BV153" i="29"/>
  <c r="BV154" i="29"/>
  <c r="BV155" i="29"/>
  <c r="BV156" i="29"/>
  <c r="BV157" i="29"/>
  <c r="BV158" i="29"/>
  <c r="BV159" i="29"/>
  <c r="BV160" i="29"/>
  <c r="BV161" i="29"/>
  <c r="BV162" i="29"/>
  <c r="BV163" i="29"/>
  <c r="BV164" i="29"/>
  <c r="BV165" i="29"/>
  <c r="BV166" i="29"/>
  <c r="BV167" i="29"/>
  <c r="BV168" i="29"/>
  <c r="BV169" i="29"/>
  <c r="BV170" i="29"/>
  <c r="BV171" i="29"/>
  <c r="BV172" i="29"/>
  <c r="BV173" i="29"/>
  <c r="BV175" i="29"/>
  <c r="BV177" i="29"/>
  <c r="BV27" i="29"/>
  <c r="BV29" i="29"/>
  <c r="BV35" i="29"/>
  <c r="BV37" i="29"/>
  <c r="BV30" i="26"/>
  <c r="BU118" i="30"/>
  <c r="BU119" i="30"/>
  <c r="BU122" i="30"/>
  <c r="BU126" i="30"/>
  <c r="BU42" i="26"/>
  <c r="BU47" i="26"/>
  <c r="BU49" i="26"/>
  <c r="BU50" i="26"/>
  <c r="BU53" i="26"/>
  <c r="BU17" i="26"/>
  <c r="BU55" i="26"/>
  <c r="BV156" i="30"/>
  <c r="BU127" i="30"/>
  <c r="BV161" i="30"/>
  <c r="BV163" i="30"/>
  <c r="BV167" i="30"/>
  <c r="BV25" i="28"/>
  <c r="BV35" i="28"/>
  <c r="BV65" i="29"/>
  <c r="BV26" i="26"/>
  <c r="BV28" i="26"/>
  <c r="BV32" i="26"/>
  <c r="BV40" i="26"/>
  <c r="BV125" i="30"/>
  <c r="BW93" i="29"/>
  <c r="BW94" i="29"/>
  <c r="BW95" i="29"/>
  <c r="BW96" i="29"/>
  <c r="BW97" i="29"/>
  <c r="BW98" i="29"/>
  <c r="BW99" i="29"/>
  <c r="BW100" i="29"/>
  <c r="BW101" i="29"/>
  <c r="BW102" i="29"/>
  <c r="BW103" i="29"/>
  <c r="BW104" i="29"/>
  <c r="BW105" i="29"/>
  <c r="BW106" i="29"/>
  <c r="BW107" i="29"/>
  <c r="BW108" i="29"/>
  <c r="BW109" i="29"/>
  <c r="BW110" i="29"/>
  <c r="BW111" i="29"/>
  <c r="BW112" i="29"/>
  <c r="BW113" i="29"/>
  <c r="BW114" i="29"/>
  <c r="BW115" i="29"/>
  <c r="BW116" i="29"/>
  <c r="BW117" i="29"/>
  <c r="BW118" i="29"/>
  <c r="BW119" i="29"/>
  <c r="BW120" i="29"/>
  <c r="BW121" i="29"/>
  <c r="BW122" i="29"/>
  <c r="BW123" i="29"/>
  <c r="BW124" i="29"/>
  <c r="BW125" i="29"/>
  <c r="BW126" i="29"/>
  <c r="BW127" i="29"/>
  <c r="BW128" i="29"/>
  <c r="BW129" i="29"/>
  <c r="BW130" i="29"/>
  <c r="BW131" i="29"/>
  <c r="BW132" i="29"/>
  <c r="BW133" i="29"/>
  <c r="BW134" i="29"/>
  <c r="BW135" i="29"/>
  <c r="BW136" i="29"/>
  <c r="BW137" i="29"/>
  <c r="BW138" i="29"/>
  <c r="BW139" i="29"/>
  <c r="BW140" i="29"/>
  <c r="BW141" i="29"/>
  <c r="BW142" i="29"/>
  <c r="BW143" i="29"/>
  <c r="BW144" i="29"/>
  <c r="BW145" i="29"/>
  <c r="BW146" i="29"/>
  <c r="BW147" i="29"/>
  <c r="BW148" i="29"/>
  <c r="BW149" i="29"/>
  <c r="BW150" i="29"/>
  <c r="BW151" i="29"/>
  <c r="G152" i="29"/>
  <c r="BW152" i="29"/>
  <c r="BW153" i="29"/>
  <c r="BW154" i="29"/>
  <c r="BW155" i="29"/>
  <c r="BW156" i="29"/>
  <c r="BW157" i="29"/>
  <c r="BW158" i="29"/>
  <c r="BW159" i="29"/>
  <c r="BW160" i="29"/>
  <c r="BW161" i="29"/>
  <c r="BW162" i="29"/>
  <c r="BW163" i="29"/>
  <c r="BW164" i="29"/>
  <c r="BW165" i="29"/>
  <c r="BW166" i="29"/>
  <c r="BW167" i="29"/>
  <c r="BW168" i="29"/>
  <c r="BW169" i="29"/>
  <c r="BW170" i="29"/>
  <c r="BW171" i="29"/>
  <c r="BW172" i="29"/>
  <c r="BW173" i="29"/>
  <c r="BW175" i="29"/>
  <c r="BW177" i="29"/>
  <c r="BW27" i="29"/>
  <c r="BW29" i="29"/>
  <c r="BW35" i="29"/>
  <c r="BW37" i="29"/>
  <c r="BW30" i="26"/>
  <c r="BV118" i="30"/>
  <c r="BV119" i="30"/>
  <c r="BV122" i="30"/>
  <c r="BV126" i="30"/>
  <c r="BV42" i="26"/>
  <c r="BV47" i="26"/>
  <c r="BV49" i="26"/>
  <c r="BV50" i="26"/>
  <c r="BV53" i="26"/>
  <c r="BV17" i="26"/>
  <c r="BV55" i="26"/>
  <c r="BW156" i="30"/>
  <c r="BV127" i="30"/>
  <c r="BW161" i="30"/>
  <c r="BW163" i="30"/>
  <c r="BW167" i="30"/>
  <c r="BW25" i="28"/>
  <c r="BW35" i="28"/>
  <c r="BW65" i="29"/>
  <c r="BW26" i="26"/>
  <c r="BW28" i="26"/>
  <c r="BW32" i="26"/>
  <c r="BW40" i="26"/>
  <c r="BW125" i="30"/>
  <c r="BX93" i="29"/>
  <c r="BX94" i="29"/>
  <c r="BX95" i="29"/>
  <c r="BX96" i="29"/>
  <c r="BX97" i="29"/>
  <c r="BX98" i="29"/>
  <c r="BX99" i="29"/>
  <c r="BX100" i="29"/>
  <c r="BX101" i="29"/>
  <c r="BX102" i="29"/>
  <c r="BX103" i="29"/>
  <c r="BX104" i="29"/>
  <c r="BX105" i="29"/>
  <c r="BX106" i="29"/>
  <c r="BX107" i="29"/>
  <c r="BX108" i="29"/>
  <c r="BX109" i="29"/>
  <c r="BX110" i="29"/>
  <c r="BX111" i="29"/>
  <c r="BX112" i="29"/>
  <c r="BX113" i="29"/>
  <c r="BX114" i="29"/>
  <c r="BX115" i="29"/>
  <c r="BX116" i="29"/>
  <c r="BX117" i="29"/>
  <c r="BX118" i="29"/>
  <c r="BX119" i="29"/>
  <c r="BX120" i="29"/>
  <c r="BX121" i="29"/>
  <c r="BX122" i="29"/>
  <c r="BX123" i="29"/>
  <c r="BX124" i="29"/>
  <c r="BX125" i="29"/>
  <c r="BX126" i="29"/>
  <c r="BX127" i="29"/>
  <c r="BX128" i="29"/>
  <c r="BX129" i="29"/>
  <c r="BX130" i="29"/>
  <c r="BX131" i="29"/>
  <c r="BX132" i="29"/>
  <c r="BX133" i="29"/>
  <c r="BX134" i="29"/>
  <c r="BX135" i="29"/>
  <c r="BX136" i="29"/>
  <c r="BX137" i="29"/>
  <c r="BX138" i="29"/>
  <c r="BX139" i="29"/>
  <c r="BX140" i="29"/>
  <c r="BX141" i="29"/>
  <c r="BX142" i="29"/>
  <c r="BX143" i="29"/>
  <c r="BX144" i="29"/>
  <c r="BX145" i="29"/>
  <c r="BX146" i="29"/>
  <c r="BX147" i="29"/>
  <c r="BX148" i="29"/>
  <c r="BX149" i="29"/>
  <c r="BX150" i="29"/>
  <c r="BX151" i="29"/>
  <c r="BX152" i="29"/>
  <c r="G153" i="29"/>
  <c r="BX153" i="29"/>
  <c r="BX154" i="29"/>
  <c r="BX155" i="29"/>
  <c r="BX156" i="29"/>
  <c r="BX157" i="29"/>
  <c r="BX158" i="29"/>
  <c r="BX159" i="29"/>
  <c r="BX160" i="29"/>
  <c r="BX161" i="29"/>
  <c r="BX162" i="29"/>
  <c r="BX163" i="29"/>
  <c r="BX164" i="29"/>
  <c r="BX165" i="29"/>
  <c r="BX166" i="29"/>
  <c r="BX167" i="29"/>
  <c r="BX168" i="29"/>
  <c r="BX169" i="29"/>
  <c r="BX170" i="29"/>
  <c r="BX171" i="29"/>
  <c r="BX172" i="29"/>
  <c r="BX173" i="29"/>
  <c r="BX175" i="29"/>
  <c r="BX177" i="29"/>
  <c r="BX27" i="29"/>
  <c r="BX29" i="29"/>
  <c r="BX35" i="29"/>
  <c r="BX37" i="29"/>
  <c r="BX30" i="26"/>
  <c r="BW118" i="30"/>
  <c r="BW119" i="30"/>
  <c r="BW122" i="30"/>
  <c r="BW126" i="30"/>
  <c r="BW42" i="26"/>
  <c r="BW47" i="26"/>
  <c r="BW49" i="26"/>
  <c r="BW50" i="26"/>
  <c r="BW53" i="26"/>
  <c r="BW17" i="26"/>
  <c r="BW55" i="26"/>
  <c r="BX156" i="30"/>
  <c r="BW127" i="30"/>
  <c r="BX161" i="30"/>
  <c r="BX163" i="30"/>
  <c r="BX167" i="30"/>
  <c r="BX25" i="28"/>
  <c r="BX35" i="28"/>
  <c r="BX65" i="29"/>
  <c r="BX26" i="26"/>
  <c r="BX28" i="26"/>
  <c r="BX32" i="26"/>
  <c r="BX40" i="26"/>
  <c r="BX125" i="30"/>
  <c r="BY93" i="29"/>
  <c r="BY94" i="29"/>
  <c r="BY95" i="29"/>
  <c r="BY96" i="29"/>
  <c r="BY97" i="29"/>
  <c r="BY98" i="29"/>
  <c r="BY99" i="29"/>
  <c r="BY100" i="29"/>
  <c r="BY101" i="29"/>
  <c r="BY102" i="29"/>
  <c r="BY103" i="29"/>
  <c r="BY104" i="29"/>
  <c r="BY105" i="29"/>
  <c r="BY106" i="29"/>
  <c r="BY107" i="29"/>
  <c r="BY108" i="29"/>
  <c r="BY109" i="29"/>
  <c r="BY110" i="29"/>
  <c r="BY111" i="29"/>
  <c r="BY112" i="29"/>
  <c r="BY113" i="29"/>
  <c r="BY114" i="29"/>
  <c r="BY115" i="29"/>
  <c r="BY116" i="29"/>
  <c r="BY117" i="29"/>
  <c r="BY118" i="29"/>
  <c r="BY119" i="29"/>
  <c r="BY120" i="29"/>
  <c r="BY121" i="29"/>
  <c r="BY122" i="29"/>
  <c r="BY123" i="29"/>
  <c r="BY124" i="29"/>
  <c r="BY125" i="29"/>
  <c r="BY126" i="29"/>
  <c r="BY127" i="29"/>
  <c r="BY128" i="29"/>
  <c r="BY129" i="29"/>
  <c r="BY130" i="29"/>
  <c r="BY131" i="29"/>
  <c r="BY132" i="29"/>
  <c r="BY133" i="29"/>
  <c r="BY134" i="29"/>
  <c r="BY135" i="29"/>
  <c r="BY136" i="29"/>
  <c r="BY137" i="29"/>
  <c r="BY138" i="29"/>
  <c r="BY139" i="29"/>
  <c r="BY140" i="29"/>
  <c r="BY141" i="29"/>
  <c r="BY142" i="29"/>
  <c r="BY143" i="29"/>
  <c r="BY144" i="29"/>
  <c r="BY145" i="29"/>
  <c r="BY146" i="29"/>
  <c r="BY147" i="29"/>
  <c r="BY148" i="29"/>
  <c r="BY149" i="29"/>
  <c r="BY150" i="29"/>
  <c r="BY151" i="29"/>
  <c r="BY152" i="29"/>
  <c r="BY153" i="29"/>
  <c r="G154" i="29"/>
  <c r="BY154" i="29"/>
  <c r="BY155" i="29"/>
  <c r="BY156" i="29"/>
  <c r="BY157" i="29"/>
  <c r="BY158" i="29"/>
  <c r="BY159" i="29"/>
  <c r="BY160" i="29"/>
  <c r="BY161" i="29"/>
  <c r="BY162" i="29"/>
  <c r="BY163" i="29"/>
  <c r="BY164" i="29"/>
  <c r="BY165" i="29"/>
  <c r="BY166" i="29"/>
  <c r="BY167" i="29"/>
  <c r="BY168" i="29"/>
  <c r="BY169" i="29"/>
  <c r="BY170" i="29"/>
  <c r="BY171" i="29"/>
  <c r="BY172" i="29"/>
  <c r="BY173" i="29"/>
  <c r="BY175" i="29"/>
  <c r="BY177" i="29"/>
  <c r="BY27" i="29"/>
  <c r="BY29" i="29"/>
  <c r="BY35" i="29"/>
  <c r="BY37" i="29"/>
  <c r="BY30" i="26"/>
  <c r="BX118" i="30"/>
  <c r="BX119" i="30"/>
  <c r="BX122" i="30"/>
  <c r="BX126" i="30"/>
  <c r="BX42" i="26"/>
  <c r="BX47" i="26"/>
  <c r="BX49" i="26"/>
  <c r="BX50" i="26"/>
  <c r="BX53" i="26"/>
  <c r="BX17" i="26"/>
  <c r="BX55" i="26"/>
  <c r="BY156" i="30"/>
  <c r="BX127" i="30"/>
  <c r="BY161" i="30"/>
  <c r="BY163" i="30"/>
  <c r="BY167" i="30"/>
  <c r="BY25" i="28"/>
  <c r="BY35" i="28"/>
  <c r="BY65" i="29"/>
  <c r="BY26" i="26"/>
  <c r="BY28" i="26"/>
  <c r="BY32" i="26"/>
  <c r="BY40" i="26"/>
  <c r="BY125" i="30"/>
  <c r="BZ93" i="29"/>
  <c r="BZ94" i="29"/>
  <c r="BZ95" i="29"/>
  <c r="BZ96" i="29"/>
  <c r="BZ97" i="29"/>
  <c r="BZ98" i="29"/>
  <c r="BZ99" i="29"/>
  <c r="BZ100" i="29"/>
  <c r="BZ101" i="29"/>
  <c r="BZ102" i="29"/>
  <c r="BZ103" i="29"/>
  <c r="BZ104" i="29"/>
  <c r="BZ105" i="29"/>
  <c r="BZ106" i="29"/>
  <c r="BZ107" i="29"/>
  <c r="BZ108" i="29"/>
  <c r="BZ109" i="29"/>
  <c r="BZ110" i="29"/>
  <c r="BZ111" i="29"/>
  <c r="BZ112" i="29"/>
  <c r="BZ113" i="29"/>
  <c r="BZ114" i="29"/>
  <c r="BZ115" i="29"/>
  <c r="BZ116" i="29"/>
  <c r="BZ117" i="29"/>
  <c r="BZ118" i="29"/>
  <c r="BZ119" i="29"/>
  <c r="BZ120" i="29"/>
  <c r="BZ121" i="29"/>
  <c r="BZ122" i="29"/>
  <c r="BZ123" i="29"/>
  <c r="BZ124" i="29"/>
  <c r="BZ125" i="29"/>
  <c r="BZ126" i="29"/>
  <c r="BZ127" i="29"/>
  <c r="BZ128" i="29"/>
  <c r="BZ129" i="29"/>
  <c r="BZ130" i="29"/>
  <c r="BZ131" i="29"/>
  <c r="BZ132" i="29"/>
  <c r="BZ133" i="29"/>
  <c r="BZ134" i="29"/>
  <c r="BZ135" i="29"/>
  <c r="BZ136" i="29"/>
  <c r="BZ137" i="29"/>
  <c r="BZ138" i="29"/>
  <c r="BZ139" i="29"/>
  <c r="BZ140" i="29"/>
  <c r="BZ141" i="29"/>
  <c r="BZ142" i="29"/>
  <c r="BZ143" i="29"/>
  <c r="BZ144" i="29"/>
  <c r="BZ145" i="29"/>
  <c r="BZ146" i="29"/>
  <c r="BZ147" i="29"/>
  <c r="BZ148" i="29"/>
  <c r="BZ149" i="29"/>
  <c r="BZ150" i="29"/>
  <c r="BZ151" i="29"/>
  <c r="BZ152" i="29"/>
  <c r="BZ153" i="29"/>
  <c r="BZ154" i="29"/>
  <c r="G155" i="29"/>
  <c r="BZ155" i="29"/>
  <c r="BZ156" i="29"/>
  <c r="BZ157" i="29"/>
  <c r="BZ158" i="29"/>
  <c r="BZ159" i="29"/>
  <c r="BZ160" i="29"/>
  <c r="BZ161" i="29"/>
  <c r="BZ162" i="29"/>
  <c r="BZ163" i="29"/>
  <c r="BZ164" i="29"/>
  <c r="BZ165" i="29"/>
  <c r="BZ166" i="29"/>
  <c r="BZ167" i="29"/>
  <c r="BZ168" i="29"/>
  <c r="BZ169" i="29"/>
  <c r="BZ170" i="29"/>
  <c r="BZ171" i="29"/>
  <c r="BZ172" i="29"/>
  <c r="BZ173" i="29"/>
  <c r="BZ175" i="29"/>
  <c r="BZ177" i="29"/>
  <c r="BZ27" i="29"/>
  <c r="BZ29" i="29"/>
  <c r="BZ35" i="29"/>
  <c r="BZ37" i="29"/>
  <c r="BZ30" i="26"/>
  <c r="BY118" i="30"/>
  <c r="BY119" i="30"/>
  <c r="BY122" i="30"/>
  <c r="BY126" i="30"/>
  <c r="BY42" i="26"/>
  <c r="BY47" i="26"/>
  <c r="BY49" i="26"/>
  <c r="BY50" i="26"/>
  <c r="BY53" i="26"/>
  <c r="BY17" i="26"/>
  <c r="BY55" i="26"/>
  <c r="BZ156" i="30"/>
  <c r="BY127" i="30"/>
  <c r="BZ161" i="30"/>
  <c r="BZ163" i="30"/>
  <c r="BZ167" i="30"/>
  <c r="BZ25" i="28"/>
  <c r="BZ35" i="28"/>
  <c r="BZ65" i="29"/>
  <c r="BZ26" i="26"/>
  <c r="BZ28" i="26"/>
  <c r="BZ32" i="26"/>
  <c r="BZ40" i="26"/>
  <c r="BZ125" i="30"/>
  <c r="CA93" i="29"/>
  <c r="CA94" i="29"/>
  <c r="CA95" i="29"/>
  <c r="CA96" i="29"/>
  <c r="CA97" i="29"/>
  <c r="CA98" i="29"/>
  <c r="CA99" i="29"/>
  <c r="CA100" i="29"/>
  <c r="CA101" i="29"/>
  <c r="CA102" i="29"/>
  <c r="CA103" i="29"/>
  <c r="CA104" i="29"/>
  <c r="CA105" i="29"/>
  <c r="CA106" i="29"/>
  <c r="CA107" i="29"/>
  <c r="CA108" i="29"/>
  <c r="CA109" i="29"/>
  <c r="CA110" i="29"/>
  <c r="CA111" i="29"/>
  <c r="CA112" i="29"/>
  <c r="CA113" i="29"/>
  <c r="CA114" i="29"/>
  <c r="CA115" i="29"/>
  <c r="CA116" i="29"/>
  <c r="CA117" i="29"/>
  <c r="CA118" i="29"/>
  <c r="CA119" i="29"/>
  <c r="CA120" i="29"/>
  <c r="CA121" i="29"/>
  <c r="CA122" i="29"/>
  <c r="CA123" i="29"/>
  <c r="CA124" i="29"/>
  <c r="CA125" i="29"/>
  <c r="CA126" i="29"/>
  <c r="CA127" i="29"/>
  <c r="CA128" i="29"/>
  <c r="CA129" i="29"/>
  <c r="CA130" i="29"/>
  <c r="CA131" i="29"/>
  <c r="CA132" i="29"/>
  <c r="CA133" i="29"/>
  <c r="CA134" i="29"/>
  <c r="CA135" i="29"/>
  <c r="CA136" i="29"/>
  <c r="CA137" i="29"/>
  <c r="CA138" i="29"/>
  <c r="CA139" i="29"/>
  <c r="CA140" i="29"/>
  <c r="CA141" i="29"/>
  <c r="CA142" i="29"/>
  <c r="CA143" i="29"/>
  <c r="CA144" i="29"/>
  <c r="CA145" i="29"/>
  <c r="CA146" i="29"/>
  <c r="CA147" i="29"/>
  <c r="CA148" i="29"/>
  <c r="CA149" i="29"/>
  <c r="CA150" i="29"/>
  <c r="CA151" i="29"/>
  <c r="CA152" i="29"/>
  <c r="CA153" i="29"/>
  <c r="CA154" i="29"/>
  <c r="CA155" i="29"/>
  <c r="G156" i="29"/>
  <c r="CA156" i="29"/>
  <c r="CA157" i="29"/>
  <c r="CA158" i="29"/>
  <c r="CA159" i="29"/>
  <c r="CA160" i="29"/>
  <c r="CA161" i="29"/>
  <c r="CA162" i="29"/>
  <c r="CA163" i="29"/>
  <c r="CA164" i="29"/>
  <c r="CA165" i="29"/>
  <c r="CA166" i="29"/>
  <c r="CA167" i="29"/>
  <c r="CA168" i="29"/>
  <c r="CA169" i="29"/>
  <c r="CA170" i="29"/>
  <c r="CA171" i="29"/>
  <c r="CA172" i="29"/>
  <c r="CA173" i="29"/>
  <c r="CA175" i="29"/>
  <c r="CA177" i="29"/>
  <c r="CA27" i="29"/>
  <c r="CA29" i="29"/>
  <c r="CA35" i="29"/>
  <c r="CA37" i="29"/>
  <c r="CA30" i="26"/>
  <c r="BZ118" i="30"/>
  <c r="BZ119" i="30"/>
  <c r="BZ122" i="30"/>
  <c r="BZ126" i="30"/>
  <c r="BZ42" i="26"/>
  <c r="BZ47" i="26"/>
  <c r="BZ49" i="26"/>
  <c r="BZ50" i="26"/>
  <c r="BZ53" i="26"/>
  <c r="BZ17" i="26"/>
  <c r="BZ55" i="26"/>
  <c r="CA156" i="30"/>
  <c r="BZ127" i="30"/>
  <c r="CA161" i="30"/>
  <c r="CA163" i="30"/>
  <c r="CA167" i="30"/>
  <c r="CA25" i="28"/>
  <c r="CA35" i="28"/>
  <c r="CA65" i="29"/>
  <c r="CA26" i="26"/>
  <c r="CA28" i="26"/>
  <c r="CA32" i="26"/>
  <c r="CA40" i="26"/>
  <c r="CA125" i="30"/>
  <c r="CB93" i="29"/>
  <c r="CB94" i="29"/>
  <c r="CB95" i="29"/>
  <c r="CB96" i="29"/>
  <c r="CB97" i="29"/>
  <c r="CB98" i="29"/>
  <c r="CB99" i="29"/>
  <c r="CB100" i="29"/>
  <c r="CB101" i="29"/>
  <c r="CB102" i="29"/>
  <c r="CB103" i="29"/>
  <c r="CB104" i="29"/>
  <c r="CB105" i="29"/>
  <c r="CB106" i="29"/>
  <c r="CB107" i="29"/>
  <c r="CB108" i="29"/>
  <c r="CB109" i="29"/>
  <c r="CB110" i="29"/>
  <c r="CB111" i="29"/>
  <c r="CB112" i="29"/>
  <c r="CB113" i="29"/>
  <c r="CB114" i="29"/>
  <c r="CB115" i="29"/>
  <c r="CB116" i="29"/>
  <c r="CB117" i="29"/>
  <c r="CB118" i="29"/>
  <c r="CB119" i="29"/>
  <c r="CB120" i="29"/>
  <c r="CB121" i="29"/>
  <c r="CB122" i="29"/>
  <c r="CB123" i="29"/>
  <c r="CB124" i="29"/>
  <c r="CB125" i="29"/>
  <c r="CB126" i="29"/>
  <c r="CB127" i="29"/>
  <c r="CB128" i="29"/>
  <c r="CB129" i="29"/>
  <c r="CB130" i="29"/>
  <c r="CB131" i="29"/>
  <c r="CB132" i="29"/>
  <c r="CB133" i="29"/>
  <c r="CB134" i="29"/>
  <c r="CB135" i="29"/>
  <c r="CB136" i="29"/>
  <c r="CB137" i="29"/>
  <c r="CB138" i="29"/>
  <c r="CB139" i="29"/>
  <c r="CB140" i="29"/>
  <c r="CB141" i="29"/>
  <c r="CB142" i="29"/>
  <c r="CB143" i="29"/>
  <c r="CB144" i="29"/>
  <c r="CB145" i="29"/>
  <c r="CB146" i="29"/>
  <c r="CB147" i="29"/>
  <c r="CB148" i="29"/>
  <c r="CB149" i="29"/>
  <c r="CB150" i="29"/>
  <c r="CB151" i="29"/>
  <c r="CB152" i="29"/>
  <c r="CB153" i="29"/>
  <c r="CB154" i="29"/>
  <c r="CB155" i="29"/>
  <c r="CB156" i="29"/>
  <c r="G157" i="29"/>
  <c r="CB157" i="29"/>
  <c r="CB158" i="29"/>
  <c r="CB159" i="29"/>
  <c r="CB160" i="29"/>
  <c r="CB161" i="29"/>
  <c r="CB162" i="29"/>
  <c r="CB163" i="29"/>
  <c r="CB164" i="29"/>
  <c r="CB165" i="29"/>
  <c r="CB166" i="29"/>
  <c r="CB167" i="29"/>
  <c r="CB168" i="29"/>
  <c r="CB169" i="29"/>
  <c r="CB170" i="29"/>
  <c r="CB171" i="29"/>
  <c r="CB172" i="29"/>
  <c r="CB173" i="29"/>
  <c r="CB175" i="29"/>
  <c r="CB177" i="29"/>
  <c r="CB27" i="29"/>
  <c r="CB29" i="29"/>
  <c r="CB35" i="29"/>
  <c r="CB37" i="29"/>
  <c r="CB30" i="26"/>
  <c r="CA118" i="30"/>
  <c r="CA119" i="30"/>
  <c r="CA122" i="30"/>
  <c r="CA126" i="30"/>
  <c r="CA42" i="26"/>
  <c r="CA47" i="26"/>
  <c r="CA49" i="26"/>
  <c r="CA50" i="26"/>
  <c r="CA53" i="26"/>
  <c r="CA17" i="26"/>
  <c r="CA55" i="26"/>
  <c r="CB156" i="30"/>
  <c r="CA127" i="30"/>
  <c r="CB161" i="30"/>
  <c r="CB163" i="30"/>
  <c r="CB167" i="30"/>
  <c r="CB25" i="28"/>
  <c r="CB35" i="28"/>
  <c r="CB65" i="29"/>
  <c r="CB26" i="26"/>
  <c r="CB28" i="26"/>
  <c r="CB32" i="26"/>
  <c r="CB40" i="26"/>
  <c r="CB125" i="30"/>
  <c r="CC93" i="29"/>
  <c r="CC94" i="29"/>
  <c r="CC95" i="29"/>
  <c r="CC96" i="29"/>
  <c r="CC97" i="29"/>
  <c r="CC98" i="29"/>
  <c r="CC99" i="29"/>
  <c r="CC100" i="29"/>
  <c r="CC101" i="29"/>
  <c r="CC102" i="29"/>
  <c r="CC103" i="29"/>
  <c r="CC104" i="29"/>
  <c r="CC105" i="29"/>
  <c r="CC106" i="29"/>
  <c r="CC107" i="29"/>
  <c r="CC108" i="29"/>
  <c r="CC109" i="29"/>
  <c r="CC110" i="29"/>
  <c r="CC111" i="29"/>
  <c r="CC112" i="29"/>
  <c r="CC113" i="29"/>
  <c r="CC114" i="29"/>
  <c r="CC115" i="29"/>
  <c r="CC116" i="29"/>
  <c r="CC117" i="29"/>
  <c r="CC118" i="29"/>
  <c r="CC119" i="29"/>
  <c r="CC120" i="29"/>
  <c r="CC121" i="29"/>
  <c r="CC122" i="29"/>
  <c r="CC123" i="29"/>
  <c r="CC124" i="29"/>
  <c r="CC125" i="29"/>
  <c r="CC126" i="29"/>
  <c r="CC127" i="29"/>
  <c r="CC128" i="29"/>
  <c r="CC129" i="29"/>
  <c r="CC130" i="29"/>
  <c r="CC131" i="29"/>
  <c r="CC132" i="29"/>
  <c r="CC133" i="29"/>
  <c r="CC134" i="29"/>
  <c r="CC135" i="29"/>
  <c r="CC136" i="29"/>
  <c r="CC137" i="29"/>
  <c r="CC138" i="29"/>
  <c r="CC139" i="29"/>
  <c r="CC140" i="29"/>
  <c r="CC141" i="29"/>
  <c r="CC142" i="29"/>
  <c r="CC143" i="29"/>
  <c r="CC144" i="29"/>
  <c r="CC145" i="29"/>
  <c r="CC146" i="29"/>
  <c r="CC147" i="29"/>
  <c r="CC148" i="29"/>
  <c r="CC149" i="29"/>
  <c r="CC150" i="29"/>
  <c r="CC151" i="29"/>
  <c r="CC152" i="29"/>
  <c r="CC153" i="29"/>
  <c r="CC154" i="29"/>
  <c r="CC155" i="29"/>
  <c r="CC156" i="29"/>
  <c r="CC157" i="29"/>
  <c r="G158" i="29"/>
  <c r="CC158" i="29"/>
  <c r="CC159" i="29"/>
  <c r="CC160" i="29"/>
  <c r="CC161" i="29"/>
  <c r="CC162" i="29"/>
  <c r="CC163" i="29"/>
  <c r="CC164" i="29"/>
  <c r="CC165" i="29"/>
  <c r="CC166" i="29"/>
  <c r="CC167" i="29"/>
  <c r="CC168" i="29"/>
  <c r="CC169" i="29"/>
  <c r="CC170" i="29"/>
  <c r="CC171" i="29"/>
  <c r="CC172" i="29"/>
  <c r="CC173" i="29"/>
  <c r="CC175" i="29"/>
  <c r="CC177" i="29"/>
  <c r="CC27" i="29"/>
  <c r="CC29" i="29"/>
  <c r="CC35" i="29"/>
  <c r="CC37" i="29"/>
  <c r="CC30" i="26"/>
  <c r="CB118" i="30"/>
  <c r="CB119" i="30"/>
  <c r="CB122" i="30"/>
  <c r="CB126" i="30"/>
  <c r="CB42" i="26"/>
  <c r="CB47" i="26"/>
  <c r="CB49" i="26"/>
  <c r="CB50" i="26"/>
  <c r="CB53" i="26"/>
  <c r="CB17" i="26"/>
  <c r="CB55" i="26"/>
  <c r="CC156" i="30"/>
  <c r="CB127" i="30"/>
  <c r="CC161" i="30"/>
  <c r="CC163" i="30"/>
  <c r="CC167" i="30"/>
  <c r="CC25" i="28"/>
  <c r="CC35" i="28"/>
  <c r="CC65" i="29"/>
  <c r="CC26" i="26"/>
  <c r="CC28" i="26"/>
  <c r="CC32" i="26"/>
  <c r="CC40" i="26"/>
  <c r="CC125" i="30"/>
  <c r="CD93" i="29"/>
  <c r="CD94" i="29"/>
  <c r="CD95" i="29"/>
  <c r="CD96" i="29"/>
  <c r="CD97" i="29"/>
  <c r="CD98" i="29"/>
  <c r="CD99" i="29"/>
  <c r="CD100" i="29"/>
  <c r="CD101" i="29"/>
  <c r="CD102" i="29"/>
  <c r="CD103" i="29"/>
  <c r="CD104" i="29"/>
  <c r="CD105" i="29"/>
  <c r="CD106" i="29"/>
  <c r="CD107" i="29"/>
  <c r="CD108" i="29"/>
  <c r="CD109" i="29"/>
  <c r="CD110" i="29"/>
  <c r="CD111" i="29"/>
  <c r="CD112" i="29"/>
  <c r="CD113" i="29"/>
  <c r="CD114" i="29"/>
  <c r="CD115" i="29"/>
  <c r="CD116" i="29"/>
  <c r="CD117" i="29"/>
  <c r="CD118" i="29"/>
  <c r="CD119" i="29"/>
  <c r="CD120" i="29"/>
  <c r="CD121" i="29"/>
  <c r="CD122" i="29"/>
  <c r="CD123" i="29"/>
  <c r="CD124" i="29"/>
  <c r="CD125" i="29"/>
  <c r="CD126" i="29"/>
  <c r="CD127" i="29"/>
  <c r="CD128" i="29"/>
  <c r="CD129" i="29"/>
  <c r="CD130" i="29"/>
  <c r="CD131" i="29"/>
  <c r="CD132" i="29"/>
  <c r="CD133" i="29"/>
  <c r="CD134" i="29"/>
  <c r="CD135" i="29"/>
  <c r="CD136" i="29"/>
  <c r="CD137" i="29"/>
  <c r="CD138" i="29"/>
  <c r="CD139" i="29"/>
  <c r="CD140" i="29"/>
  <c r="CD141" i="29"/>
  <c r="CD142" i="29"/>
  <c r="CD143" i="29"/>
  <c r="CD144" i="29"/>
  <c r="CD145" i="29"/>
  <c r="CD146" i="29"/>
  <c r="CD147" i="29"/>
  <c r="CD148" i="29"/>
  <c r="CD149" i="29"/>
  <c r="CD150" i="29"/>
  <c r="CD151" i="29"/>
  <c r="CD152" i="29"/>
  <c r="CD153" i="29"/>
  <c r="CD154" i="29"/>
  <c r="CD155" i="29"/>
  <c r="CD156" i="29"/>
  <c r="CD157" i="29"/>
  <c r="CD158" i="29"/>
  <c r="G159" i="29"/>
  <c r="CD159" i="29"/>
  <c r="CD160" i="29"/>
  <c r="CD161" i="29"/>
  <c r="CD162" i="29"/>
  <c r="CD163" i="29"/>
  <c r="CD164" i="29"/>
  <c r="CD165" i="29"/>
  <c r="CD166" i="29"/>
  <c r="CD167" i="29"/>
  <c r="CD168" i="29"/>
  <c r="CD169" i="29"/>
  <c r="CD170" i="29"/>
  <c r="CD171" i="29"/>
  <c r="CD172" i="29"/>
  <c r="CD173" i="29"/>
  <c r="CD175" i="29"/>
  <c r="CD177" i="29"/>
  <c r="CD27" i="29"/>
  <c r="CD29" i="29"/>
  <c r="CD35" i="29"/>
  <c r="CD37" i="29"/>
  <c r="CD30" i="26"/>
  <c r="CC118" i="30"/>
  <c r="CC119" i="30"/>
  <c r="CC122" i="30"/>
  <c r="CC126" i="30"/>
  <c r="CC42" i="26"/>
  <c r="CC47" i="26"/>
  <c r="CC49" i="26"/>
  <c r="CC50" i="26"/>
  <c r="CC53" i="26"/>
  <c r="CC17" i="26"/>
  <c r="CC55" i="26"/>
  <c r="CD156" i="30"/>
  <c r="CC127" i="30"/>
  <c r="CD161" i="30"/>
  <c r="CD163" i="30"/>
  <c r="CD167" i="30"/>
  <c r="CD25" i="28"/>
  <c r="CD35" i="28"/>
  <c r="CD65" i="29"/>
  <c r="CD26" i="26"/>
  <c r="CD28" i="26"/>
  <c r="CD32" i="26"/>
  <c r="CD40" i="26"/>
  <c r="CD125" i="30"/>
  <c r="CE93" i="29"/>
  <c r="CE94" i="29"/>
  <c r="CE95" i="29"/>
  <c r="CE96" i="29"/>
  <c r="CE97" i="29"/>
  <c r="CE98" i="29"/>
  <c r="CE99" i="29"/>
  <c r="CE100" i="29"/>
  <c r="CE101" i="29"/>
  <c r="CE102" i="29"/>
  <c r="CE103" i="29"/>
  <c r="CE104" i="29"/>
  <c r="CE105" i="29"/>
  <c r="CE106" i="29"/>
  <c r="CE107" i="29"/>
  <c r="CE108" i="29"/>
  <c r="CE109" i="29"/>
  <c r="CE110" i="29"/>
  <c r="CE111" i="29"/>
  <c r="CE112" i="29"/>
  <c r="CE113" i="29"/>
  <c r="CE114" i="29"/>
  <c r="CE115" i="29"/>
  <c r="CE116" i="29"/>
  <c r="CE117" i="29"/>
  <c r="CE118" i="29"/>
  <c r="CE119" i="29"/>
  <c r="CE120" i="29"/>
  <c r="CE121" i="29"/>
  <c r="CE122" i="29"/>
  <c r="CE123" i="29"/>
  <c r="CE124" i="29"/>
  <c r="CE125" i="29"/>
  <c r="CE126" i="29"/>
  <c r="CE127" i="29"/>
  <c r="CE128" i="29"/>
  <c r="CE129" i="29"/>
  <c r="CE130" i="29"/>
  <c r="CE131" i="29"/>
  <c r="CE132" i="29"/>
  <c r="CE133" i="29"/>
  <c r="CE134" i="29"/>
  <c r="CE135" i="29"/>
  <c r="CE136" i="29"/>
  <c r="CE137" i="29"/>
  <c r="CE138" i="29"/>
  <c r="CE139" i="29"/>
  <c r="CE140" i="29"/>
  <c r="CE141" i="29"/>
  <c r="CE142" i="29"/>
  <c r="CE143" i="29"/>
  <c r="CE144" i="29"/>
  <c r="CE145" i="29"/>
  <c r="CE146" i="29"/>
  <c r="CE147" i="29"/>
  <c r="CE148" i="29"/>
  <c r="CE149" i="29"/>
  <c r="CE150" i="29"/>
  <c r="CE151" i="29"/>
  <c r="CE152" i="29"/>
  <c r="CE153" i="29"/>
  <c r="CE154" i="29"/>
  <c r="CE155" i="29"/>
  <c r="CE156" i="29"/>
  <c r="CE157" i="29"/>
  <c r="CE158" i="29"/>
  <c r="CE159" i="29"/>
  <c r="G160" i="29"/>
  <c r="CE160" i="29"/>
  <c r="CE161" i="29"/>
  <c r="CE162" i="29"/>
  <c r="CE163" i="29"/>
  <c r="CE164" i="29"/>
  <c r="CE165" i="29"/>
  <c r="CE166" i="29"/>
  <c r="CE167" i="29"/>
  <c r="CE168" i="29"/>
  <c r="CE169" i="29"/>
  <c r="CE170" i="29"/>
  <c r="CE171" i="29"/>
  <c r="CE172" i="29"/>
  <c r="CE173" i="29"/>
  <c r="CE175" i="29"/>
  <c r="CE177" i="29"/>
  <c r="CE27" i="29"/>
  <c r="CE29" i="29"/>
  <c r="CE35" i="29"/>
  <c r="CE37" i="29"/>
  <c r="CE30" i="26"/>
  <c r="CD118" i="30"/>
  <c r="CD119" i="30"/>
  <c r="CD122" i="30"/>
  <c r="CD126" i="30"/>
  <c r="CD42" i="26"/>
  <c r="CD47" i="26"/>
  <c r="CD49" i="26"/>
  <c r="CD50" i="26"/>
  <c r="CD53" i="26"/>
  <c r="CD17" i="26"/>
  <c r="CD55" i="26"/>
  <c r="CE156" i="30"/>
  <c r="CD127" i="30"/>
  <c r="CE161" i="30"/>
  <c r="CE163" i="30"/>
  <c r="CE167" i="30"/>
  <c r="CE25" i="28"/>
  <c r="CE35" i="28"/>
  <c r="CE65" i="29"/>
  <c r="CE26" i="26"/>
  <c r="CE28" i="26"/>
  <c r="CE32" i="26"/>
  <c r="CE40" i="26"/>
  <c r="CE125" i="30"/>
  <c r="CF93" i="29"/>
  <c r="CF94" i="29"/>
  <c r="CF95" i="29"/>
  <c r="CF96" i="29"/>
  <c r="CF97" i="29"/>
  <c r="CF98" i="29"/>
  <c r="CF99" i="29"/>
  <c r="CF100" i="29"/>
  <c r="CF101" i="29"/>
  <c r="CF102" i="29"/>
  <c r="CF103" i="29"/>
  <c r="CF104" i="29"/>
  <c r="CF105" i="29"/>
  <c r="CF106" i="29"/>
  <c r="CF107" i="29"/>
  <c r="CF108" i="29"/>
  <c r="CF109" i="29"/>
  <c r="CF110" i="29"/>
  <c r="CF111" i="29"/>
  <c r="CF112" i="29"/>
  <c r="CF113" i="29"/>
  <c r="CF114" i="29"/>
  <c r="CF115" i="29"/>
  <c r="CF116" i="29"/>
  <c r="CF117" i="29"/>
  <c r="CF118" i="29"/>
  <c r="CF119" i="29"/>
  <c r="CF120" i="29"/>
  <c r="CF121" i="29"/>
  <c r="CF122" i="29"/>
  <c r="CF123" i="29"/>
  <c r="CF124" i="29"/>
  <c r="CF125" i="29"/>
  <c r="CF126" i="29"/>
  <c r="CF127" i="29"/>
  <c r="CF128" i="29"/>
  <c r="CF129" i="29"/>
  <c r="CF130" i="29"/>
  <c r="CF131" i="29"/>
  <c r="CF132" i="29"/>
  <c r="CF133" i="29"/>
  <c r="CF134" i="29"/>
  <c r="CF135" i="29"/>
  <c r="CF136" i="29"/>
  <c r="CF137" i="29"/>
  <c r="CF138" i="29"/>
  <c r="CF139" i="29"/>
  <c r="CF140" i="29"/>
  <c r="CF141" i="29"/>
  <c r="CF142" i="29"/>
  <c r="CF143" i="29"/>
  <c r="CF144" i="29"/>
  <c r="CF145" i="29"/>
  <c r="CF146" i="29"/>
  <c r="CF147" i="29"/>
  <c r="CF148" i="29"/>
  <c r="CF149" i="29"/>
  <c r="CF150" i="29"/>
  <c r="CF151" i="29"/>
  <c r="CF152" i="29"/>
  <c r="CF153" i="29"/>
  <c r="CF154" i="29"/>
  <c r="CF155" i="29"/>
  <c r="CF156" i="29"/>
  <c r="CF157" i="29"/>
  <c r="CF158" i="29"/>
  <c r="CF159" i="29"/>
  <c r="CF160" i="29"/>
  <c r="G161" i="29"/>
  <c r="CF161" i="29"/>
  <c r="CF162" i="29"/>
  <c r="CF163" i="29"/>
  <c r="CF164" i="29"/>
  <c r="CF165" i="29"/>
  <c r="CF166" i="29"/>
  <c r="CF167" i="29"/>
  <c r="CF168" i="29"/>
  <c r="CF169" i="29"/>
  <c r="CF170" i="29"/>
  <c r="CF171" i="29"/>
  <c r="CF172" i="29"/>
  <c r="CF173" i="29"/>
  <c r="CF175" i="29"/>
  <c r="CF177" i="29"/>
  <c r="CF27" i="29"/>
  <c r="CF29" i="29"/>
  <c r="CF35" i="29"/>
  <c r="CF37" i="29"/>
  <c r="CF30" i="26"/>
  <c r="CE118" i="30"/>
  <c r="CE119" i="30"/>
  <c r="CE122" i="30"/>
  <c r="CE126" i="30"/>
  <c r="CE42" i="26"/>
  <c r="CE47" i="26"/>
  <c r="CE49" i="26"/>
  <c r="CE50" i="26"/>
  <c r="CE53" i="26"/>
  <c r="CE17" i="26"/>
  <c r="CE55" i="26"/>
  <c r="CF156" i="30"/>
  <c r="CE127" i="30"/>
  <c r="CF161" i="30"/>
  <c r="CF163" i="30"/>
  <c r="CF167" i="30"/>
  <c r="CF25" i="28"/>
  <c r="CF35" i="28"/>
  <c r="CF65" i="29"/>
  <c r="CF26" i="26"/>
  <c r="CF28" i="26"/>
  <c r="CF32" i="26"/>
  <c r="CF40" i="26"/>
  <c r="CF125" i="30"/>
  <c r="CG93" i="29"/>
  <c r="CG94" i="29"/>
  <c r="CG95" i="29"/>
  <c r="CG96" i="29"/>
  <c r="CG97" i="29"/>
  <c r="CG98" i="29"/>
  <c r="CG99" i="29"/>
  <c r="CG100" i="29"/>
  <c r="CG101" i="29"/>
  <c r="CG102" i="29"/>
  <c r="CG103" i="29"/>
  <c r="CG104" i="29"/>
  <c r="CG105" i="29"/>
  <c r="CG106" i="29"/>
  <c r="CG107" i="29"/>
  <c r="CG108" i="29"/>
  <c r="CG109" i="29"/>
  <c r="CG110" i="29"/>
  <c r="CG111" i="29"/>
  <c r="CG112" i="29"/>
  <c r="CG113" i="29"/>
  <c r="CG114" i="29"/>
  <c r="CG115" i="29"/>
  <c r="CG116" i="29"/>
  <c r="CG117" i="29"/>
  <c r="CG118" i="29"/>
  <c r="CG119" i="29"/>
  <c r="CG120" i="29"/>
  <c r="CG121" i="29"/>
  <c r="CG122" i="29"/>
  <c r="CG123" i="29"/>
  <c r="CG124" i="29"/>
  <c r="CG125" i="29"/>
  <c r="CG126" i="29"/>
  <c r="CG127" i="29"/>
  <c r="CG128" i="29"/>
  <c r="CG129" i="29"/>
  <c r="CG130" i="29"/>
  <c r="CG131" i="29"/>
  <c r="CG132" i="29"/>
  <c r="CG133" i="29"/>
  <c r="CG134" i="29"/>
  <c r="CG135" i="29"/>
  <c r="CG136" i="29"/>
  <c r="CG137" i="29"/>
  <c r="CG138" i="29"/>
  <c r="CG139" i="29"/>
  <c r="CG140" i="29"/>
  <c r="CG141" i="29"/>
  <c r="CG142" i="29"/>
  <c r="CG143" i="29"/>
  <c r="CG144" i="29"/>
  <c r="CG145" i="29"/>
  <c r="CG146" i="29"/>
  <c r="CG147" i="29"/>
  <c r="CG148" i="29"/>
  <c r="CG149" i="29"/>
  <c r="CG150" i="29"/>
  <c r="CG151" i="29"/>
  <c r="CG152" i="29"/>
  <c r="CG153" i="29"/>
  <c r="CG154" i="29"/>
  <c r="CG155" i="29"/>
  <c r="CG156" i="29"/>
  <c r="CG157" i="29"/>
  <c r="CG158" i="29"/>
  <c r="CG159" i="29"/>
  <c r="CG160" i="29"/>
  <c r="CG161" i="29"/>
  <c r="G162" i="29"/>
  <c r="CG162" i="29"/>
  <c r="CG163" i="29"/>
  <c r="CG164" i="29"/>
  <c r="CG165" i="29"/>
  <c r="CG166" i="29"/>
  <c r="CG167" i="29"/>
  <c r="CG168" i="29"/>
  <c r="CG169" i="29"/>
  <c r="CG170" i="29"/>
  <c r="CG171" i="29"/>
  <c r="CG172" i="29"/>
  <c r="CG173" i="29"/>
  <c r="CG175" i="29"/>
  <c r="CG177" i="29"/>
  <c r="CG27" i="29"/>
  <c r="CG29" i="29"/>
  <c r="CG35" i="29"/>
  <c r="CG37" i="29"/>
  <c r="CG30" i="26"/>
  <c r="CF118" i="30"/>
  <c r="CF119" i="30"/>
  <c r="CF122" i="30"/>
  <c r="CF126" i="30"/>
  <c r="CF42" i="26"/>
  <c r="CF47" i="26"/>
  <c r="CF49" i="26"/>
  <c r="CF50" i="26"/>
  <c r="CF53" i="26"/>
  <c r="CF17" i="26"/>
  <c r="CF55" i="26"/>
  <c r="CG156" i="30"/>
  <c r="CF127" i="30"/>
  <c r="CG161" i="30"/>
  <c r="CG163" i="30"/>
  <c r="CG167" i="30"/>
  <c r="CG25" i="28"/>
  <c r="CG35" i="28"/>
  <c r="CG65" i="29"/>
  <c r="CG26" i="26"/>
  <c r="CG28" i="26"/>
  <c r="CG32" i="26"/>
  <c r="CG40" i="26"/>
  <c r="CG125" i="30"/>
  <c r="CH93" i="29"/>
  <c r="CH94" i="29"/>
  <c r="CH95" i="29"/>
  <c r="CH96" i="29"/>
  <c r="CH97" i="29"/>
  <c r="CH98" i="29"/>
  <c r="CH99" i="29"/>
  <c r="CH100" i="29"/>
  <c r="CH101" i="29"/>
  <c r="CH102" i="29"/>
  <c r="CH103" i="29"/>
  <c r="CH104" i="29"/>
  <c r="CH105" i="29"/>
  <c r="CH106" i="29"/>
  <c r="CH107" i="29"/>
  <c r="CH108" i="29"/>
  <c r="CH109" i="29"/>
  <c r="CH110" i="29"/>
  <c r="CH111" i="29"/>
  <c r="CH112" i="29"/>
  <c r="CH113" i="29"/>
  <c r="CH114" i="29"/>
  <c r="CH115" i="29"/>
  <c r="CH116" i="29"/>
  <c r="CH117" i="29"/>
  <c r="CH118" i="29"/>
  <c r="CH119" i="29"/>
  <c r="CH120" i="29"/>
  <c r="CH121" i="29"/>
  <c r="CH122" i="29"/>
  <c r="CH123" i="29"/>
  <c r="CH124" i="29"/>
  <c r="CH125" i="29"/>
  <c r="CH126" i="29"/>
  <c r="CH127" i="29"/>
  <c r="CH128" i="29"/>
  <c r="CH129" i="29"/>
  <c r="CH130" i="29"/>
  <c r="CH131" i="29"/>
  <c r="CH132" i="29"/>
  <c r="CH133" i="29"/>
  <c r="CH134" i="29"/>
  <c r="CH135" i="29"/>
  <c r="CH136" i="29"/>
  <c r="CH137" i="29"/>
  <c r="CH138" i="29"/>
  <c r="CH139" i="29"/>
  <c r="CH140" i="29"/>
  <c r="CH141" i="29"/>
  <c r="CH142" i="29"/>
  <c r="CH143" i="29"/>
  <c r="CH144" i="29"/>
  <c r="CH145" i="29"/>
  <c r="CH146" i="29"/>
  <c r="CH147" i="29"/>
  <c r="CH148" i="29"/>
  <c r="CH149" i="29"/>
  <c r="CH150" i="29"/>
  <c r="CH151" i="29"/>
  <c r="CH152" i="29"/>
  <c r="CH153" i="29"/>
  <c r="CH154" i="29"/>
  <c r="CH155" i="29"/>
  <c r="CH156" i="29"/>
  <c r="CH157" i="29"/>
  <c r="CH158" i="29"/>
  <c r="CH159" i="29"/>
  <c r="CH160" i="29"/>
  <c r="CH161" i="29"/>
  <c r="CH162" i="29"/>
  <c r="G163" i="29"/>
  <c r="CH163" i="29"/>
  <c r="CH164" i="29"/>
  <c r="CH165" i="29"/>
  <c r="CH166" i="29"/>
  <c r="CH167" i="29"/>
  <c r="CH168" i="29"/>
  <c r="CH169" i="29"/>
  <c r="CH170" i="29"/>
  <c r="CH171" i="29"/>
  <c r="CH172" i="29"/>
  <c r="CH173" i="29"/>
  <c r="CH175" i="29"/>
  <c r="CH177" i="29"/>
  <c r="CH27" i="29"/>
  <c r="CH29" i="29"/>
  <c r="CH35" i="29"/>
  <c r="CH37" i="29"/>
  <c r="CH30" i="26"/>
  <c r="CG118" i="30"/>
  <c r="CG119" i="30"/>
  <c r="CG122" i="30"/>
  <c r="CG126" i="30"/>
  <c r="CG42" i="26"/>
  <c r="CG47" i="26"/>
  <c r="CG49" i="26"/>
  <c r="CG50" i="26"/>
  <c r="CG53" i="26"/>
  <c r="CG17" i="26"/>
  <c r="CG55" i="26"/>
  <c r="CH156" i="30"/>
  <c r="CG127" i="30"/>
  <c r="CH161" i="30"/>
  <c r="CH163" i="30"/>
  <c r="CH167" i="30"/>
  <c r="CH25" i="28"/>
  <c r="CH35" i="28"/>
  <c r="CH65" i="29"/>
  <c r="CH26" i="26"/>
  <c r="CH28" i="26"/>
  <c r="CH32" i="26"/>
  <c r="CH40" i="26"/>
  <c r="CH125" i="30"/>
  <c r="CI93" i="29"/>
  <c r="CI94" i="29"/>
  <c r="CI95" i="29"/>
  <c r="CI96" i="29"/>
  <c r="CI97" i="29"/>
  <c r="CI98" i="29"/>
  <c r="CI99" i="29"/>
  <c r="CI100" i="29"/>
  <c r="CI101" i="29"/>
  <c r="CI102" i="29"/>
  <c r="CI103" i="29"/>
  <c r="CI104" i="29"/>
  <c r="CI105" i="29"/>
  <c r="CI106" i="29"/>
  <c r="CI107" i="29"/>
  <c r="CI108" i="29"/>
  <c r="CI109" i="29"/>
  <c r="CI110" i="29"/>
  <c r="CI111" i="29"/>
  <c r="CI112" i="29"/>
  <c r="CI113" i="29"/>
  <c r="CI114" i="29"/>
  <c r="CI115" i="29"/>
  <c r="CI116" i="29"/>
  <c r="CI117" i="29"/>
  <c r="CI118" i="29"/>
  <c r="CI119" i="29"/>
  <c r="CI120" i="29"/>
  <c r="CI121" i="29"/>
  <c r="CI122" i="29"/>
  <c r="CI123" i="29"/>
  <c r="CI124" i="29"/>
  <c r="CI125" i="29"/>
  <c r="CI126" i="29"/>
  <c r="CI127" i="29"/>
  <c r="CI128" i="29"/>
  <c r="CI129" i="29"/>
  <c r="CI130" i="29"/>
  <c r="CI131" i="29"/>
  <c r="CI132" i="29"/>
  <c r="CI133" i="29"/>
  <c r="CI134" i="29"/>
  <c r="CI135" i="29"/>
  <c r="CI136" i="29"/>
  <c r="CI137" i="29"/>
  <c r="CI138" i="29"/>
  <c r="CI139" i="29"/>
  <c r="CI140" i="29"/>
  <c r="CI141" i="29"/>
  <c r="CI142" i="29"/>
  <c r="CI143" i="29"/>
  <c r="CI144" i="29"/>
  <c r="CI145" i="29"/>
  <c r="CI146" i="29"/>
  <c r="CI147" i="29"/>
  <c r="CI148" i="29"/>
  <c r="CI149" i="29"/>
  <c r="CI150" i="29"/>
  <c r="CI151" i="29"/>
  <c r="CI152" i="29"/>
  <c r="CI153" i="29"/>
  <c r="CI154" i="29"/>
  <c r="CI155" i="29"/>
  <c r="CI156" i="29"/>
  <c r="CI157" i="29"/>
  <c r="CI158" i="29"/>
  <c r="CI159" i="29"/>
  <c r="CI160" i="29"/>
  <c r="CI161" i="29"/>
  <c r="CI162" i="29"/>
  <c r="CI163" i="29"/>
  <c r="G164" i="29"/>
  <c r="CI164" i="29"/>
  <c r="CI165" i="29"/>
  <c r="CI166" i="29"/>
  <c r="CI167" i="29"/>
  <c r="CI168" i="29"/>
  <c r="CI169" i="29"/>
  <c r="CI170" i="29"/>
  <c r="CI171" i="29"/>
  <c r="CI172" i="29"/>
  <c r="CI173" i="29"/>
  <c r="CI175" i="29"/>
  <c r="CI177" i="29"/>
  <c r="CI27" i="29"/>
  <c r="CI29" i="29"/>
  <c r="CI35" i="29"/>
  <c r="CI37" i="29"/>
  <c r="CI30" i="26"/>
  <c r="CH118" i="30"/>
  <c r="CH119" i="30"/>
  <c r="CH122" i="30"/>
  <c r="CH126" i="30"/>
  <c r="CH42" i="26"/>
  <c r="CH47" i="26"/>
  <c r="CH49" i="26"/>
  <c r="CH50" i="26"/>
  <c r="CH53" i="26"/>
  <c r="CH17" i="26"/>
  <c r="CH55" i="26"/>
  <c r="CI156" i="30"/>
  <c r="CH127" i="30"/>
  <c r="CI161" i="30"/>
  <c r="CI163" i="30"/>
  <c r="CI167" i="30"/>
  <c r="CI25" i="28"/>
  <c r="CI35" i="28"/>
  <c r="CI65" i="29"/>
  <c r="CI26" i="26"/>
  <c r="CI28" i="26"/>
  <c r="CI32" i="26"/>
  <c r="CI40" i="26"/>
  <c r="CI125" i="30"/>
  <c r="CJ93" i="29"/>
  <c r="CJ94" i="29"/>
  <c r="CJ95" i="29"/>
  <c r="CJ96" i="29"/>
  <c r="CJ97" i="29"/>
  <c r="CJ98" i="29"/>
  <c r="CJ99" i="29"/>
  <c r="CJ100" i="29"/>
  <c r="CJ101" i="29"/>
  <c r="CJ102" i="29"/>
  <c r="CJ103" i="29"/>
  <c r="CJ104" i="29"/>
  <c r="CJ105" i="29"/>
  <c r="CJ106" i="29"/>
  <c r="CJ107" i="29"/>
  <c r="CJ108" i="29"/>
  <c r="CJ109" i="29"/>
  <c r="CJ110" i="29"/>
  <c r="CJ111" i="29"/>
  <c r="CJ112" i="29"/>
  <c r="CJ113" i="29"/>
  <c r="CJ114" i="29"/>
  <c r="CJ115" i="29"/>
  <c r="CJ116" i="29"/>
  <c r="CJ117" i="29"/>
  <c r="CJ118" i="29"/>
  <c r="CJ119" i="29"/>
  <c r="CJ120" i="29"/>
  <c r="CJ121" i="29"/>
  <c r="CJ122" i="29"/>
  <c r="CJ123" i="29"/>
  <c r="CJ124" i="29"/>
  <c r="CJ125" i="29"/>
  <c r="CJ126" i="29"/>
  <c r="CJ127" i="29"/>
  <c r="CJ128" i="29"/>
  <c r="CJ129" i="29"/>
  <c r="CJ130" i="29"/>
  <c r="CJ131" i="29"/>
  <c r="CJ132" i="29"/>
  <c r="CJ133" i="29"/>
  <c r="CJ134" i="29"/>
  <c r="CJ135" i="29"/>
  <c r="CJ136" i="29"/>
  <c r="CJ137" i="29"/>
  <c r="CJ138" i="29"/>
  <c r="CJ139" i="29"/>
  <c r="CJ140" i="29"/>
  <c r="CJ141" i="29"/>
  <c r="CJ142" i="29"/>
  <c r="CJ143" i="29"/>
  <c r="CJ144" i="29"/>
  <c r="CJ145" i="29"/>
  <c r="CJ146" i="29"/>
  <c r="CJ147" i="29"/>
  <c r="CJ148" i="29"/>
  <c r="CJ149" i="29"/>
  <c r="CJ150" i="29"/>
  <c r="CJ151" i="29"/>
  <c r="CJ152" i="29"/>
  <c r="CJ153" i="29"/>
  <c r="CJ154" i="29"/>
  <c r="CJ155" i="29"/>
  <c r="CJ156" i="29"/>
  <c r="CJ157" i="29"/>
  <c r="CJ158" i="29"/>
  <c r="CJ159" i="29"/>
  <c r="CJ160" i="29"/>
  <c r="CJ161" i="29"/>
  <c r="CJ162" i="29"/>
  <c r="CJ163" i="29"/>
  <c r="CJ164" i="29"/>
  <c r="G165" i="29"/>
  <c r="CJ165" i="29"/>
  <c r="CJ166" i="29"/>
  <c r="CJ167" i="29"/>
  <c r="CJ168" i="29"/>
  <c r="CJ169" i="29"/>
  <c r="CJ170" i="29"/>
  <c r="CJ171" i="29"/>
  <c r="CJ172" i="29"/>
  <c r="CJ173" i="29"/>
  <c r="CJ175" i="29"/>
  <c r="CJ177" i="29"/>
  <c r="CJ27" i="29"/>
  <c r="CJ29" i="29"/>
  <c r="CJ35" i="29"/>
  <c r="CJ37" i="29"/>
  <c r="CJ30" i="26"/>
  <c r="CI118" i="30"/>
  <c r="CI119" i="30"/>
  <c r="CI122" i="30"/>
  <c r="CI126" i="30"/>
  <c r="CI42" i="26"/>
  <c r="CI47" i="26"/>
  <c r="CI49" i="26"/>
  <c r="CI50" i="26"/>
  <c r="CI53" i="26"/>
  <c r="CI17" i="26"/>
  <c r="CI55" i="26"/>
  <c r="CJ156" i="30"/>
  <c r="CI127" i="30"/>
  <c r="CJ161" i="30"/>
  <c r="CJ163" i="30"/>
  <c r="CJ167" i="30"/>
  <c r="CJ25" i="28"/>
  <c r="CJ35" i="28"/>
  <c r="CJ65" i="29"/>
  <c r="CJ26" i="26"/>
  <c r="CJ28" i="26"/>
  <c r="CJ32" i="26"/>
  <c r="CJ40" i="26"/>
  <c r="CJ125" i="30"/>
  <c r="CK93" i="29"/>
  <c r="CK94" i="29"/>
  <c r="CK95" i="29"/>
  <c r="CK96" i="29"/>
  <c r="CK97" i="29"/>
  <c r="CK98" i="29"/>
  <c r="CK99" i="29"/>
  <c r="CK100" i="29"/>
  <c r="CK101" i="29"/>
  <c r="CK102" i="29"/>
  <c r="CK103" i="29"/>
  <c r="CK104" i="29"/>
  <c r="CK105" i="29"/>
  <c r="CK106" i="29"/>
  <c r="CK107" i="29"/>
  <c r="CK108" i="29"/>
  <c r="CK109" i="29"/>
  <c r="CK110" i="29"/>
  <c r="CK111" i="29"/>
  <c r="CK112" i="29"/>
  <c r="CK113" i="29"/>
  <c r="CK114" i="29"/>
  <c r="CK115" i="29"/>
  <c r="CK116" i="29"/>
  <c r="CK117" i="29"/>
  <c r="CK118" i="29"/>
  <c r="CK119" i="29"/>
  <c r="CK120" i="29"/>
  <c r="CK121" i="29"/>
  <c r="CK122" i="29"/>
  <c r="CK123" i="29"/>
  <c r="CK124" i="29"/>
  <c r="CK125" i="29"/>
  <c r="CK126" i="29"/>
  <c r="CK127" i="29"/>
  <c r="CK128" i="29"/>
  <c r="CK129" i="29"/>
  <c r="CK130" i="29"/>
  <c r="CK131" i="29"/>
  <c r="CK132" i="29"/>
  <c r="CK133" i="29"/>
  <c r="CK134" i="29"/>
  <c r="CK135" i="29"/>
  <c r="CK136" i="29"/>
  <c r="CK137" i="29"/>
  <c r="CK138" i="29"/>
  <c r="CK139" i="29"/>
  <c r="CK140" i="29"/>
  <c r="CK141" i="29"/>
  <c r="CK142" i="29"/>
  <c r="CK143" i="29"/>
  <c r="CK144" i="29"/>
  <c r="CK145" i="29"/>
  <c r="CK146" i="29"/>
  <c r="CK147" i="29"/>
  <c r="CK148" i="29"/>
  <c r="CK149" i="29"/>
  <c r="CK150" i="29"/>
  <c r="CK151" i="29"/>
  <c r="CK152" i="29"/>
  <c r="CK153" i="29"/>
  <c r="CK154" i="29"/>
  <c r="CK155" i="29"/>
  <c r="CK156" i="29"/>
  <c r="CK157" i="29"/>
  <c r="CK158" i="29"/>
  <c r="CK159" i="29"/>
  <c r="CK160" i="29"/>
  <c r="CK161" i="29"/>
  <c r="CK162" i="29"/>
  <c r="CK163" i="29"/>
  <c r="CK164" i="29"/>
  <c r="CK165" i="29"/>
  <c r="G166" i="29"/>
  <c r="CK166" i="29"/>
  <c r="CK167" i="29"/>
  <c r="CK168" i="29"/>
  <c r="CK169" i="29"/>
  <c r="CK170" i="29"/>
  <c r="CK171" i="29"/>
  <c r="CK172" i="29"/>
  <c r="CK173" i="29"/>
  <c r="CK175" i="29"/>
  <c r="CK177" i="29"/>
  <c r="CK27" i="29"/>
  <c r="CK29" i="29"/>
  <c r="CK35" i="29"/>
  <c r="CK37" i="29"/>
  <c r="CK30" i="26"/>
  <c r="CJ118" i="30"/>
  <c r="CJ119" i="30"/>
  <c r="CJ122" i="30"/>
  <c r="CJ126" i="30"/>
  <c r="CJ42" i="26"/>
  <c r="CJ47" i="26"/>
  <c r="CJ49" i="26"/>
  <c r="CJ50" i="26"/>
  <c r="CJ53" i="26"/>
  <c r="CJ17" i="26"/>
  <c r="CJ55" i="26"/>
  <c r="CK156" i="30"/>
  <c r="CJ127" i="30"/>
  <c r="CK161" i="30"/>
  <c r="CK163" i="30"/>
  <c r="CK167" i="30"/>
  <c r="CK25" i="28"/>
  <c r="CK35" i="28"/>
  <c r="CK65" i="29"/>
  <c r="CK26" i="26"/>
  <c r="CK28" i="26"/>
  <c r="CK32" i="26"/>
  <c r="CK40" i="26"/>
  <c r="CK125" i="30"/>
  <c r="CL93" i="29"/>
  <c r="CL94" i="29"/>
  <c r="CL95" i="29"/>
  <c r="CL96" i="29"/>
  <c r="CL97" i="29"/>
  <c r="CL98" i="29"/>
  <c r="CL99" i="29"/>
  <c r="CL100" i="29"/>
  <c r="CL101" i="29"/>
  <c r="CL102" i="29"/>
  <c r="CL103" i="29"/>
  <c r="CL104" i="29"/>
  <c r="CL105" i="29"/>
  <c r="CL106" i="29"/>
  <c r="CL107" i="29"/>
  <c r="CL108" i="29"/>
  <c r="CL109" i="29"/>
  <c r="CL110" i="29"/>
  <c r="CL111" i="29"/>
  <c r="CL112" i="29"/>
  <c r="CL113" i="29"/>
  <c r="CL114" i="29"/>
  <c r="CL115" i="29"/>
  <c r="CL116" i="29"/>
  <c r="CL117" i="29"/>
  <c r="CL118" i="29"/>
  <c r="CL119" i="29"/>
  <c r="CL120" i="29"/>
  <c r="CL121" i="29"/>
  <c r="CL122" i="29"/>
  <c r="CL123" i="29"/>
  <c r="CL124" i="29"/>
  <c r="CL125" i="29"/>
  <c r="CL126" i="29"/>
  <c r="CL127" i="29"/>
  <c r="CL128" i="29"/>
  <c r="CL129" i="29"/>
  <c r="CL130" i="29"/>
  <c r="CL131" i="29"/>
  <c r="CL132" i="29"/>
  <c r="CL133" i="29"/>
  <c r="CL134" i="29"/>
  <c r="CL135" i="29"/>
  <c r="CL136" i="29"/>
  <c r="CL137" i="29"/>
  <c r="CL138" i="29"/>
  <c r="CL139" i="29"/>
  <c r="CL140" i="29"/>
  <c r="CL141" i="29"/>
  <c r="CL142" i="29"/>
  <c r="CL143" i="29"/>
  <c r="CL144" i="29"/>
  <c r="CL145" i="29"/>
  <c r="CL146" i="29"/>
  <c r="CL147" i="29"/>
  <c r="CL148" i="29"/>
  <c r="CL149" i="29"/>
  <c r="CL150" i="29"/>
  <c r="CL151" i="29"/>
  <c r="CL152" i="29"/>
  <c r="CL153" i="29"/>
  <c r="CL154" i="29"/>
  <c r="CL155" i="29"/>
  <c r="CL156" i="29"/>
  <c r="CL157" i="29"/>
  <c r="CL158" i="29"/>
  <c r="CL159" i="29"/>
  <c r="CL160" i="29"/>
  <c r="CL161" i="29"/>
  <c r="CL162" i="29"/>
  <c r="CL163" i="29"/>
  <c r="CL164" i="29"/>
  <c r="CL165" i="29"/>
  <c r="CL166" i="29"/>
  <c r="G167" i="29"/>
  <c r="CL167" i="29"/>
  <c r="CL168" i="29"/>
  <c r="CL169" i="29"/>
  <c r="CL170" i="29"/>
  <c r="CL171" i="29"/>
  <c r="CL172" i="29"/>
  <c r="CL173" i="29"/>
  <c r="CL175" i="29"/>
  <c r="CL177" i="29"/>
  <c r="CL27" i="29"/>
  <c r="CL29" i="29"/>
  <c r="CL35" i="29"/>
  <c r="CL37" i="29"/>
  <c r="CL30" i="26"/>
  <c r="CK118" i="30"/>
  <c r="CK119" i="30"/>
  <c r="CK122" i="30"/>
  <c r="CK126" i="30"/>
  <c r="CK42" i="26"/>
  <c r="CK47" i="26"/>
  <c r="CK49" i="26"/>
  <c r="CK50" i="26"/>
  <c r="CK53" i="26"/>
  <c r="CK17" i="26"/>
  <c r="CK55" i="26"/>
  <c r="CL156" i="30"/>
  <c r="CK127" i="30"/>
  <c r="CL161" i="30"/>
  <c r="CL163" i="30"/>
  <c r="CL167" i="30"/>
  <c r="CL25" i="28"/>
  <c r="CL35" i="28"/>
  <c r="CL65" i="29"/>
  <c r="CL26" i="26"/>
  <c r="CL28" i="26"/>
  <c r="CL32" i="26"/>
  <c r="CL40" i="26"/>
  <c r="CL125" i="30"/>
  <c r="CM93" i="29"/>
  <c r="CM94" i="29"/>
  <c r="CM95" i="29"/>
  <c r="CM96" i="29"/>
  <c r="CM97" i="29"/>
  <c r="CM98" i="29"/>
  <c r="CM99" i="29"/>
  <c r="CM100" i="29"/>
  <c r="CM101" i="29"/>
  <c r="CM102" i="29"/>
  <c r="CM103" i="29"/>
  <c r="CM104" i="29"/>
  <c r="CM105" i="29"/>
  <c r="CM106" i="29"/>
  <c r="CM107" i="29"/>
  <c r="CM108" i="29"/>
  <c r="CM109" i="29"/>
  <c r="CM110" i="29"/>
  <c r="CM111" i="29"/>
  <c r="CM112" i="29"/>
  <c r="CM113" i="29"/>
  <c r="CM114" i="29"/>
  <c r="CM115" i="29"/>
  <c r="CM116" i="29"/>
  <c r="CM117" i="29"/>
  <c r="CM118" i="29"/>
  <c r="CM119" i="29"/>
  <c r="CM120" i="29"/>
  <c r="CM121" i="29"/>
  <c r="CM122" i="29"/>
  <c r="CM123" i="29"/>
  <c r="CM124" i="29"/>
  <c r="CM125" i="29"/>
  <c r="CM126" i="29"/>
  <c r="CM127" i="29"/>
  <c r="CM128" i="29"/>
  <c r="CM129" i="29"/>
  <c r="CM130" i="29"/>
  <c r="CM131" i="29"/>
  <c r="CM132" i="29"/>
  <c r="CM133" i="29"/>
  <c r="CM134" i="29"/>
  <c r="CM135" i="29"/>
  <c r="CM136" i="29"/>
  <c r="CM137" i="29"/>
  <c r="CM138" i="29"/>
  <c r="CM139" i="29"/>
  <c r="CM140" i="29"/>
  <c r="CM141" i="29"/>
  <c r="CM142" i="29"/>
  <c r="CM143" i="29"/>
  <c r="CM144" i="29"/>
  <c r="CM145" i="29"/>
  <c r="CM146" i="29"/>
  <c r="CM147" i="29"/>
  <c r="CM148" i="29"/>
  <c r="CM149" i="29"/>
  <c r="CM150" i="29"/>
  <c r="CM151" i="29"/>
  <c r="CM152" i="29"/>
  <c r="CM153" i="29"/>
  <c r="CM154" i="29"/>
  <c r="CM155" i="29"/>
  <c r="CM156" i="29"/>
  <c r="CM157" i="29"/>
  <c r="CM158" i="29"/>
  <c r="CM159" i="29"/>
  <c r="CM160" i="29"/>
  <c r="CM161" i="29"/>
  <c r="CM162" i="29"/>
  <c r="CM163" i="29"/>
  <c r="CM164" i="29"/>
  <c r="CM165" i="29"/>
  <c r="CM166" i="29"/>
  <c r="CM167" i="29"/>
  <c r="G168" i="29"/>
  <c r="CM168" i="29"/>
  <c r="CM169" i="29"/>
  <c r="CM170" i="29"/>
  <c r="CM171" i="29"/>
  <c r="CM172" i="29"/>
  <c r="CM173" i="29"/>
  <c r="CM175" i="29"/>
  <c r="CM177" i="29"/>
  <c r="CM27" i="29"/>
  <c r="CM29" i="29"/>
  <c r="CM35" i="29"/>
  <c r="CM37" i="29"/>
  <c r="CM30" i="26"/>
  <c r="CL118" i="30"/>
  <c r="CL119" i="30"/>
  <c r="CL122" i="30"/>
  <c r="CL126" i="30"/>
  <c r="CL42" i="26"/>
  <c r="CL47" i="26"/>
  <c r="CL49" i="26"/>
  <c r="CL50" i="26"/>
  <c r="CL53" i="26"/>
  <c r="CL17" i="26"/>
  <c r="CL55" i="26"/>
  <c r="CM156" i="30"/>
  <c r="CL127" i="30"/>
  <c r="CM161" i="30"/>
  <c r="CM163" i="30"/>
  <c r="CM167" i="30"/>
  <c r="CM25" i="28"/>
  <c r="CM35" i="28"/>
  <c r="CM65" i="29"/>
  <c r="CM26" i="26"/>
  <c r="CM28" i="26"/>
  <c r="CM32" i="26"/>
  <c r="CM40" i="26"/>
  <c r="CM125" i="30"/>
  <c r="CN93" i="29"/>
  <c r="CN94" i="29"/>
  <c r="CN95" i="29"/>
  <c r="CN96" i="29"/>
  <c r="CN97" i="29"/>
  <c r="CN98" i="29"/>
  <c r="CN99" i="29"/>
  <c r="CN100" i="29"/>
  <c r="CN101" i="29"/>
  <c r="CN102" i="29"/>
  <c r="CN103" i="29"/>
  <c r="CN104" i="29"/>
  <c r="CN105" i="29"/>
  <c r="CN106" i="29"/>
  <c r="CN107" i="29"/>
  <c r="CN108" i="29"/>
  <c r="CN109" i="29"/>
  <c r="CN110" i="29"/>
  <c r="CN111" i="29"/>
  <c r="CN112" i="29"/>
  <c r="CN113" i="29"/>
  <c r="CN114" i="29"/>
  <c r="CN115" i="29"/>
  <c r="CN116" i="29"/>
  <c r="CN117" i="29"/>
  <c r="CN118" i="29"/>
  <c r="CN119" i="29"/>
  <c r="CN120" i="29"/>
  <c r="CN121" i="29"/>
  <c r="CN122" i="29"/>
  <c r="CN123" i="29"/>
  <c r="CN124" i="29"/>
  <c r="CN125" i="29"/>
  <c r="CN126" i="29"/>
  <c r="CN127" i="29"/>
  <c r="CN128" i="29"/>
  <c r="CN129" i="29"/>
  <c r="CN130" i="29"/>
  <c r="CN131" i="29"/>
  <c r="CN132" i="29"/>
  <c r="CN133" i="29"/>
  <c r="CN134" i="29"/>
  <c r="CN135" i="29"/>
  <c r="CN136" i="29"/>
  <c r="CN137" i="29"/>
  <c r="CN138" i="29"/>
  <c r="CN139" i="29"/>
  <c r="CN140" i="29"/>
  <c r="CN141" i="29"/>
  <c r="CN142" i="29"/>
  <c r="CN143" i="29"/>
  <c r="CN144" i="29"/>
  <c r="CN145" i="29"/>
  <c r="CN146" i="29"/>
  <c r="CN147" i="29"/>
  <c r="CN148" i="29"/>
  <c r="CN149" i="29"/>
  <c r="CN150" i="29"/>
  <c r="CN151" i="29"/>
  <c r="CN152" i="29"/>
  <c r="CN153" i="29"/>
  <c r="CN154" i="29"/>
  <c r="CN155" i="29"/>
  <c r="CN156" i="29"/>
  <c r="CN157" i="29"/>
  <c r="CN158" i="29"/>
  <c r="CN159" i="29"/>
  <c r="CN160" i="29"/>
  <c r="CN161" i="29"/>
  <c r="CN162" i="29"/>
  <c r="CN163" i="29"/>
  <c r="CN164" i="29"/>
  <c r="CN165" i="29"/>
  <c r="CN166" i="29"/>
  <c r="CN167" i="29"/>
  <c r="CN168" i="29"/>
  <c r="G169" i="29"/>
  <c r="CN169" i="29"/>
  <c r="CN170" i="29"/>
  <c r="CN171" i="29"/>
  <c r="CN172" i="29"/>
  <c r="CN173" i="29"/>
  <c r="CN175" i="29"/>
  <c r="CN177" i="29"/>
  <c r="CN27" i="29"/>
  <c r="CN29" i="29"/>
  <c r="CN35" i="29"/>
  <c r="CN37" i="29"/>
  <c r="CN30" i="26"/>
  <c r="CM118" i="30"/>
  <c r="CM119" i="30"/>
  <c r="CM122" i="30"/>
  <c r="CM126" i="30"/>
  <c r="CM42" i="26"/>
  <c r="CM47" i="26"/>
  <c r="CM49" i="26"/>
  <c r="CM50" i="26"/>
  <c r="CM53" i="26"/>
  <c r="CM17" i="26"/>
  <c r="CM55" i="26"/>
  <c r="CN156" i="30"/>
  <c r="CM127" i="30"/>
  <c r="CN161" i="30"/>
  <c r="CN163" i="30"/>
  <c r="CN167" i="30"/>
  <c r="CN25" i="28"/>
  <c r="CN35" i="28"/>
  <c r="CN65" i="29"/>
  <c r="CN26" i="26"/>
  <c r="CN28" i="26"/>
  <c r="CN32" i="26"/>
  <c r="CN40" i="26"/>
  <c r="CN125" i="30"/>
  <c r="CO93" i="29"/>
  <c r="CO94" i="29"/>
  <c r="CO95" i="29"/>
  <c r="CO96" i="29"/>
  <c r="CO97" i="29"/>
  <c r="CO98" i="29"/>
  <c r="CO99" i="29"/>
  <c r="CO100" i="29"/>
  <c r="CO101" i="29"/>
  <c r="CO102" i="29"/>
  <c r="CO103" i="29"/>
  <c r="CO104" i="29"/>
  <c r="CO105" i="29"/>
  <c r="CO106" i="29"/>
  <c r="CO107" i="29"/>
  <c r="CO108" i="29"/>
  <c r="CO109" i="29"/>
  <c r="CO110" i="29"/>
  <c r="CO111" i="29"/>
  <c r="CO112" i="29"/>
  <c r="CO113" i="29"/>
  <c r="CO114" i="29"/>
  <c r="CO115" i="29"/>
  <c r="CO116" i="29"/>
  <c r="CO117" i="29"/>
  <c r="CO118" i="29"/>
  <c r="CO119" i="29"/>
  <c r="CO120" i="29"/>
  <c r="CO121" i="29"/>
  <c r="CO122" i="29"/>
  <c r="CO123" i="29"/>
  <c r="CO124" i="29"/>
  <c r="CO125" i="29"/>
  <c r="CO126" i="29"/>
  <c r="CO127" i="29"/>
  <c r="CO128" i="29"/>
  <c r="CO129" i="29"/>
  <c r="CO130" i="29"/>
  <c r="CO131" i="29"/>
  <c r="CO132" i="29"/>
  <c r="CO133" i="29"/>
  <c r="CO134" i="29"/>
  <c r="CO135" i="29"/>
  <c r="CO136" i="29"/>
  <c r="CO137" i="29"/>
  <c r="CO138" i="29"/>
  <c r="CO139" i="29"/>
  <c r="CO140" i="29"/>
  <c r="CO141" i="29"/>
  <c r="CO142" i="29"/>
  <c r="CO143" i="29"/>
  <c r="CO144" i="29"/>
  <c r="CO145" i="29"/>
  <c r="CO146" i="29"/>
  <c r="CO147" i="29"/>
  <c r="CO148" i="29"/>
  <c r="CO149" i="29"/>
  <c r="CO150" i="29"/>
  <c r="CO151" i="29"/>
  <c r="CO152" i="29"/>
  <c r="CO153" i="29"/>
  <c r="CO154" i="29"/>
  <c r="CO155" i="29"/>
  <c r="CO156" i="29"/>
  <c r="CO157" i="29"/>
  <c r="CO158" i="29"/>
  <c r="CO159" i="29"/>
  <c r="CO160" i="29"/>
  <c r="CO161" i="29"/>
  <c r="CO162" i="29"/>
  <c r="CO163" i="29"/>
  <c r="CO164" i="29"/>
  <c r="CO165" i="29"/>
  <c r="CO166" i="29"/>
  <c r="CO167" i="29"/>
  <c r="CO168" i="29"/>
  <c r="CO169" i="29"/>
  <c r="G170" i="29"/>
  <c r="CO170" i="29"/>
  <c r="CO171" i="29"/>
  <c r="CO172" i="29"/>
  <c r="CO173" i="29"/>
  <c r="CO175" i="29"/>
  <c r="CO177" i="29"/>
  <c r="CO27" i="29"/>
  <c r="CO29" i="29"/>
  <c r="CO35" i="29"/>
  <c r="CO37" i="29"/>
  <c r="CO30" i="26"/>
  <c r="CN118" i="30"/>
  <c r="CN119" i="30"/>
  <c r="CN122" i="30"/>
  <c r="CN126" i="30"/>
  <c r="CN42" i="26"/>
  <c r="CN47" i="26"/>
  <c r="CN49" i="26"/>
  <c r="CN50" i="26"/>
  <c r="CN53" i="26"/>
  <c r="CN17" i="26"/>
  <c r="CN55" i="26"/>
  <c r="CO156" i="30"/>
  <c r="CN127" i="30"/>
  <c r="CO161" i="30"/>
  <c r="CO163" i="30"/>
  <c r="CO167" i="30"/>
  <c r="CO25" i="28"/>
  <c r="CO35" i="28"/>
  <c r="CO65" i="29"/>
  <c r="CO26" i="26"/>
  <c r="CO28" i="26"/>
  <c r="CO32" i="26"/>
  <c r="CO40" i="26"/>
  <c r="CO125" i="30"/>
  <c r="CP93" i="29"/>
  <c r="CP94" i="29"/>
  <c r="CP95" i="29"/>
  <c r="CP96" i="29"/>
  <c r="CP97" i="29"/>
  <c r="CP98" i="29"/>
  <c r="CP99" i="29"/>
  <c r="CP100" i="29"/>
  <c r="CP101" i="29"/>
  <c r="CP102" i="29"/>
  <c r="CP103" i="29"/>
  <c r="CP104" i="29"/>
  <c r="CP105" i="29"/>
  <c r="CP106" i="29"/>
  <c r="CP107" i="29"/>
  <c r="CP108" i="29"/>
  <c r="CP109" i="29"/>
  <c r="CP110" i="29"/>
  <c r="CP111" i="29"/>
  <c r="CP112" i="29"/>
  <c r="CP113" i="29"/>
  <c r="CP114" i="29"/>
  <c r="CP115" i="29"/>
  <c r="CP116" i="29"/>
  <c r="CP117" i="29"/>
  <c r="CP118" i="29"/>
  <c r="CP119" i="29"/>
  <c r="CP120" i="29"/>
  <c r="CP121" i="29"/>
  <c r="CP122" i="29"/>
  <c r="CP123" i="29"/>
  <c r="CP124" i="29"/>
  <c r="CP125" i="29"/>
  <c r="CP126" i="29"/>
  <c r="CP127" i="29"/>
  <c r="CP128" i="29"/>
  <c r="CP129" i="29"/>
  <c r="CP130" i="29"/>
  <c r="CP131" i="29"/>
  <c r="CP132" i="29"/>
  <c r="CP133" i="29"/>
  <c r="CP134" i="29"/>
  <c r="CP135" i="29"/>
  <c r="CP136" i="29"/>
  <c r="CP137" i="29"/>
  <c r="CP138" i="29"/>
  <c r="CP139" i="29"/>
  <c r="CP140" i="29"/>
  <c r="CP141" i="29"/>
  <c r="CP142" i="29"/>
  <c r="CP143" i="29"/>
  <c r="CP144" i="29"/>
  <c r="CP145" i="29"/>
  <c r="CP146" i="29"/>
  <c r="CP147" i="29"/>
  <c r="CP148" i="29"/>
  <c r="CP149" i="29"/>
  <c r="CP150" i="29"/>
  <c r="CP151" i="29"/>
  <c r="CP152" i="29"/>
  <c r="CP153" i="29"/>
  <c r="CP154" i="29"/>
  <c r="CP155" i="29"/>
  <c r="CP156" i="29"/>
  <c r="CP157" i="29"/>
  <c r="CP158" i="29"/>
  <c r="CP159" i="29"/>
  <c r="CP160" i="29"/>
  <c r="CP161" i="29"/>
  <c r="CP162" i="29"/>
  <c r="CP163" i="29"/>
  <c r="CP164" i="29"/>
  <c r="CP165" i="29"/>
  <c r="CP166" i="29"/>
  <c r="CP167" i="29"/>
  <c r="CP168" i="29"/>
  <c r="CP169" i="29"/>
  <c r="CP170" i="29"/>
  <c r="G171" i="29"/>
  <c r="CP171" i="29"/>
  <c r="CP172" i="29"/>
  <c r="CP173" i="29"/>
  <c r="CP175" i="29"/>
  <c r="CP177" i="29"/>
  <c r="CP27" i="29"/>
  <c r="CP29" i="29"/>
  <c r="CP35" i="29"/>
  <c r="CP37" i="29"/>
  <c r="CP30" i="26"/>
  <c r="CO118" i="30"/>
  <c r="CO119" i="30"/>
  <c r="CO122" i="30"/>
  <c r="CO126" i="30"/>
  <c r="CO42" i="26"/>
  <c r="CO47" i="26"/>
  <c r="CO49" i="26"/>
  <c r="CO50" i="26"/>
  <c r="CO53" i="26"/>
  <c r="CO17" i="26"/>
  <c r="CO55" i="26"/>
  <c r="CP156" i="30"/>
  <c r="CO127" i="30"/>
  <c r="CP161" i="30"/>
  <c r="CP163" i="30"/>
  <c r="CP167" i="30"/>
  <c r="CP25" i="28"/>
  <c r="CP35" i="28"/>
  <c r="CP65" i="29"/>
  <c r="CP26" i="26"/>
  <c r="CP28" i="26"/>
  <c r="CP32" i="26"/>
  <c r="CP40" i="26"/>
  <c r="CP125" i="30"/>
  <c r="CQ93" i="29"/>
  <c r="CQ94" i="29"/>
  <c r="CQ95" i="29"/>
  <c r="CQ96" i="29"/>
  <c r="CQ97" i="29"/>
  <c r="CQ98" i="29"/>
  <c r="CQ99" i="29"/>
  <c r="CQ100" i="29"/>
  <c r="CQ101" i="29"/>
  <c r="CQ102" i="29"/>
  <c r="CQ103" i="29"/>
  <c r="CQ104" i="29"/>
  <c r="CQ105" i="29"/>
  <c r="CQ106" i="29"/>
  <c r="CQ107" i="29"/>
  <c r="CQ108" i="29"/>
  <c r="CQ109" i="29"/>
  <c r="CQ110" i="29"/>
  <c r="CQ111" i="29"/>
  <c r="CQ112" i="29"/>
  <c r="CQ113" i="29"/>
  <c r="CQ114" i="29"/>
  <c r="CQ115" i="29"/>
  <c r="CQ116" i="29"/>
  <c r="CQ117" i="29"/>
  <c r="CQ118" i="29"/>
  <c r="CQ119" i="29"/>
  <c r="CQ120" i="29"/>
  <c r="CQ121" i="29"/>
  <c r="CQ122" i="29"/>
  <c r="CQ123" i="29"/>
  <c r="CQ124" i="29"/>
  <c r="CQ125" i="29"/>
  <c r="CQ126" i="29"/>
  <c r="CQ127" i="29"/>
  <c r="CQ128" i="29"/>
  <c r="CQ129" i="29"/>
  <c r="CQ130" i="29"/>
  <c r="CQ131" i="29"/>
  <c r="CQ132" i="29"/>
  <c r="CQ133" i="29"/>
  <c r="CQ134" i="29"/>
  <c r="CQ135" i="29"/>
  <c r="CQ136" i="29"/>
  <c r="CQ137" i="29"/>
  <c r="CQ138" i="29"/>
  <c r="CQ139" i="29"/>
  <c r="CQ140" i="29"/>
  <c r="CQ141" i="29"/>
  <c r="CQ142" i="29"/>
  <c r="CQ143" i="29"/>
  <c r="CQ144" i="29"/>
  <c r="CQ145" i="29"/>
  <c r="CQ146" i="29"/>
  <c r="CQ147" i="29"/>
  <c r="CQ148" i="29"/>
  <c r="CQ149" i="29"/>
  <c r="CQ150" i="29"/>
  <c r="CQ151" i="29"/>
  <c r="CQ152" i="29"/>
  <c r="CQ153" i="29"/>
  <c r="CQ154" i="29"/>
  <c r="CQ155" i="29"/>
  <c r="CQ156" i="29"/>
  <c r="CQ157" i="29"/>
  <c r="CQ158" i="29"/>
  <c r="CQ159" i="29"/>
  <c r="CQ160" i="29"/>
  <c r="CQ161" i="29"/>
  <c r="CQ162" i="29"/>
  <c r="CQ163" i="29"/>
  <c r="CQ164" i="29"/>
  <c r="CQ165" i="29"/>
  <c r="CQ166" i="29"/>
  <c r="CQ167" i="29"/>
  <c r="CQ168" i="29"/>
  <c r="CQ169" i="29"/>
  <c r="CQ170" i="29"/>
  <c r="CQ171" i="29"/>
  <c r="G172" i="29"/>
  <c r="CQ172" i="29"/>
  <c r="CQ173" i="29"/>
  <c r="CQ175" i="29"/>
  <c r="CQ177" i="29"/>
  <c r="CQ27" i="29"/>
  <c r="CQ29" i="29"/>
  <c r="CQ35" i="29"/>
  <c r="CQ37" i="29"/>
  <c r="CQ30" i="26"/>
  <c r="CP118" i="30"/>
  <c r="CP119" i="30"/>
  <c r="CP122" i="30"/>
  <c r="CP126" i="30"/>
  <c r="CP42" i="26"/>
  <c r="CP47" i="26"/>
  <c r="CP49" i="26"/>
  <c r="CP50" i="26"/>
  <c r="CP53" i="26"/>
  <c r="CP17" i="26"/>
  <c r="CP55" i="26"/>
  <c r="CQ156" i="30"/>
  <c r="CP127" i="30"/>
  <c r="CQ161" i="30"/>
  <c r="CQ163" i="30"/>
  <c r="CQ167" i="30"/>
  <c r="CQ25" i="28"/>
  <c r="CQ35" i="28"/>
  <c r="CQ65" i="29"/>
  <c r="CQ26" i="26"/>
  <c r="CQ28" i="26"/>
  <c r="CQ32" i="26"/>
  <c r="CQ40" i="26"/>
  <c r="CQ125" i="30"/>
  <c r="CR93" i="29"/>
  <c r="CR94" i="29"/>
  <c r="CR95" i="29"/>
  <c r="CR96" i="29"/>
  <c r="CR97" i="29"/>
  <c r="CR98" i="29"/>
  <c r="CR99" i="29"/>
  <c r="CR100" i="29"/>
  <c r="CR101" i="29"/>
  <c r="CR102" i="29"/>
  <c r="CR103" i="29"/>
  <c r="CR104" i="29"/>
  <c r="CR105" i="29"/>
  <c r="CR106" i="29"/>
  <c r="CR107" i="29"/>
  <c r="CR108" i="29"/>
  <c r="CR109" i="29"/>
  <c r="CR110" i="29"/>
  <c r="CR111" i="29"/>
  <c r="CR112" i="29"/>
  <c r="CR113" i="29"/>
  <c r="CR114" i="29"/>
  <c r="CR115" i="29"/>
  <c r="CR116" i="29"/>
  <c r="CR117" i="29"/>
  <c r="CR118" i="29"/>
  <c r="CR119" i="29"/>
  <c r="CR120" i="29"/>
  <c r="CR121" i="29"/>
  <c r="CR122" i="29"/>
  <c r="CR123" i="29"/>
  <c r="CR124" i="29"/>
  <c r="CR125" i="29"/>
  <c r="CR126" i="29"/>
  <c r="CR127" i="29"/>
  <c r="CR128" i="29"/>
  <c r="CR129" i="29"/>
  <c r="CR130" i="29"/>
  <c r="CR131" i="29"/>
  <c r="CR132" i="29"/>
  <c r="CR133" i="29"/>
  <c r="CR134" i="29"/>
  <c r="CR135" i="29"/>
  <c r="CR136" i="29"/>
  <c r="CR137" i="29"/>
  <c r="CR138" i="29"/>
  <c r="CR139" i="29"/>
  <c r="CR140" i="29"/>
  <c r="CR141" i="29"/>
  <c r="CR142" i="29"/>
  <c r="CR143" i="29"/>
  <c r="CR144" i="29"/>
  <c r="CR145" i="29"/>
  <c r="CR146" i="29"/>
  <c r="CR147" i="29"/>
  <c r="CR148" i="29"/>
  <c r="CR149" i="29"/>
  <c r="CR150" i="29"/>
  <c r="CR151" i="29"/>
  <c r="CR152" i="29"/>
  <c r="CR153" i="29"/>
  <c r="CR154" i="29"/>
  <c r="CR155" i="29"/>
  <c r="CR156" i="29"/>
  <c r="CR157" i="29"/>
  <c r="CR158" i="29"/>
  <c r="CR159" i="29"/>
  <c r="CR160" i="29"/>
  <c r="CR161" i="29"/>
  <c r="CR162" i="29"/>
  <c r="CR163" i="29"/>
  <c r="CR164" i="29"/>
  <c r="CR165" i="29"/>
  <c r="CR166" i="29"/>
  <c r="CR167" i="29"/>
  <c r="CR168" i="29"/>
  <c r="CR169" i="29"/>
  <c r="CR170" i="29"/>
  <c r="CR171" i="29"/>
  <c r="CR172" i="29"/>
  <c r="G173" i="29"/>
  <c r="CR173" i="29"/>
  <c r="CR175" i="29"/>
  <c r="CR177" i="29"/>
  <c r="CR27" i="29"/>
  <c r="CR29" i="29"/>
  <c r="CR35" i="29"/>
  <c r="CR37" i="29"/>
  <c r="CR30" i="26"/>
  <c r="CQ118" i="30"/>
  <c r="CQ119" i="30"/>
  <c r="CQ122" i="30"/>
  <c r="CQ126" i="30"/>
  <c r="CQ42" i="26"/>
  <c r="CQ47" i="26"/>
  <c r="CQ49" i="26"/>
  <c r="CQ50" i="26"/>
  <c r="CQ53" i="26"/>
  <c r="CQ17" i="26"/>
  <c r="CQ55" i="26"/>
  <c r="CR156" i="30"/>
  <c r="CQ127" i="30"/>
  <c r="CR161" i="30"/>
  <c r="CR163" i="30"/>
  <c r="CR167" i="30"/>
  <c r="CR25" i="28"/>
  <c r="CR35" i="28"/>
  <c r="N25" i="28"/>
  <c r="M25" i="28"/>
  <c r="M22" i="28"/>
  <c r="M53" i="28"/>
  <c r="P53" i="28"/>
  <c r="P54" i="29"/>
  <c r="P53" i="29"/>
  <c r="P45" i="29"/>
  <c r="P44" i="29"/>
  <c r="P55" i="29"/>
  <c r="P69" i="29"/>
  <c r="P39" i="29"/>
  <c r="P71" i="29"/>
  <c r="P68" i="29"/>
  <c r="P62" i="29"/>
  <c r="P72" i="29"/>
  <c r="P74" i="29"/>
  <c r="Q54" i="29"/>
  <c r="Q53" i="29"/>
  <c r="Q45" i="29"/>
  <c r="Q47" i="29"/>
  <c r="Q44" i="29"/>
  <c r="Q55" i="29"/>
  <c r="Q69" i="29"/>
  <c r="Q39" i="29"/>
  <c r="Q71" i="29"/>
  <c r="Q68" i="29"/>
  <c r="Q62" i="29"/>
  <c r="Q72" i="29"/>
  <c r="Q74" i="29"/>
  <c r="R54" i="29"/>
  <c r="R53" i="29"/>
  <c r="R45" i="29"/>
  <c r="R47" i="29"/>
  <c r="R44" i="29"/>
  <c r="R55" i="29"/>
  <c r="R69" i="29"/>
  <c r="R39" i="29"/>
  <c r="R71" i="29"/>
  <c r="R68" i="29"/>
  <c r="R62" i="29"/>
  <c r="R72" i="29"/>
  <c r="R74" i="29"/>
  <c r="S54" i="29"/>
  <c r="S53" i="29"/>
  <c r="S45" i="29"/>
  <c r="S47" i="29"/>
  <c r="S44" i="29"/>
  <c r="S55" i="29"/>
  <c r="S69" i="29"/>
  <c r="S39" i="29"/>
  <c r="S71" i="29"/>
  <c r="S68" i="29"/>
  <c r="S62" i="29"/>
  <c r="S72" i="29"/>
  <c r="S74" i="29"/>
  <c r="T54" i="29"/>
  <c r="T53" i="29"/>
  <c r="T45" i="29"/>
  <c r="T47" i="29"/>
  <c r="T44" i="29"/>
  <c r="T55" i="29"/>
  <c r="T69" i="29"/>
  <c r="T39" i="29"/>
  <c r="T71" i="29"/>
  <c r="T68" i="29"/>
  <c r="T62" i="29"/>
  <c r="T72" i="29"/>
  <c r="T74" i="29"/>
  <c r="U54" i="29"/>
  <c r="U53" i="29"/>
  <c r="U45" i="29"/>
  <c r="U47" i="29"/>
  <c r="U44" i="29"/>
  <c r="U55" i="29"/>
  <c r="U69" i="29"/>
  <c r="U39" i="29"/>
  <c r="U71" i="29"/>
  <c r="U68" i="29"/>
  <c r="U62" i="29"/>
  <c r="U72" i="29"/>
  <c r="U74" i="29"/>
  <c r="V54" i="29"/>
  <c r="V53" i="29"/>
  <c r="V45" i="29"/>
  <c r="V47" i="29"/>
  <c r="V44" i="29"/>
  <c r="V55" i="29"/>
  <c r="V69" i="29"/>
  <c r="V39" i="29"/>
  <c r="V71" i="29"/>
  <c r="V68" i="29"/>
  <c r="V62" i="29"/>
  <c r="V72" i="29"/>
  <c r="V74" i="29"/>
  <c r="W54" i="29"/>
  <c r="W53" i="29"/>
  <c r="W45" i="29"/>
  <c r="W47" i="29"/>
  <c r="W44" i="29"/>
  <c r="W55" i="29"/>
  <c r="W69" i="29"/>
  <c r="W39" i="29"/>
  <c r="W71" i="29"/>
  <c r="W68" i="29"/>
  <c r="W62" i="29"/>
  <c r="W72" i="29"/>
  <c r="W74" i="29"/>
  <c r="X54" i="29"/>
  <c r="X53" i="29"/>
  <c r="X45" i="29"/>
  <c r="X47" i="29"/>
  <c r="X44" i="29"/>
  <c r="X55" i="29"/>
  <c r="X69" i="29"/>
  <c r="X39" i="29"/>
  <c r="X71" i="29"/>
  <c r="X68" i="29"/>
  <c r="X62" i="29"/>
  <c r="X72" i="29"/>
  <c r="X74" i="29"/>
  <c r="Y54" i="29"/>
  <c r="Y53" i="29"/>
  <c r="Y45" i="29"/>
  <c r="Y47" i="29"/>
  <c r="Y44" i="29"/>
  <c r="Y55" i="29"/>
  <c r="Y69" i="29"/>
  <c r="Y39" i="29"/>
  <c r="Y71" i="29"/>
  <c r="Y68" i="29"/>
  <c r="Y62" i="29"/>
  <c r="Y72" i="29"/>
  <c r="Y74" i="29"/>
  <c r="Z54" i="29"/>
  <c r="Z53" i="29"/>
  <c r="Z45" i="29"/>
  <c r="Z47" i="29"/>
  <c r="Z44" i="29"/>
  <c r="Z55" i="29"/>
  <c r="Z69" i="29"/>
  <c r="Z39" i="29"/>
  <c r="Z71" i="29"/>
  <c r="Z68" i="29"/>
  <c r="Z62" i="29"/>
  <c r="Z72" i="29"/>
  <c r="Z74" i="29"/>
  <c r="AA54" i="29"/>
  <c r="AA53" i="29"/>
  <c r="AA45" i="29"/>
  <c r="AA47" i="29"/>
  <c r="AA44" i="29"/>
  <c r="AA55" i="29"/>
  <c r="AA69" i="29"/>
  <c r="AA39" i="29"/>
  <c r="AA71" i="29"/>
  <c r="AA68" i="29"/>
  <c r="AA62" i="29"/>
  <c r="AA72" i="29"/>
  <c r="AA74" i="29"/>
  <c r="AB54" i="29"/>
  <c r="AB53" i="29"/>
  <c r="AB45" i="29"/>
  <c r="AB47" i="29"/>
  <c r="AB44" i="29"/>
  <c r="AB55" i="29"/>
  <c r="AB69" i="29"/>
  <c r="AB39" i="29"/>
  <c r="AB71" i="29"/>
  <c r="AB68" i="29"/>
  <c r="AB62" i="29"/>
  <c r="AB72" i="29"/>
  <c r="AB74" i="29"/>
  <c r="AC54" i="29"/>
  <c r="AC53" i="29"/>
  <c r="AC45" i="29"/>
  <c r="AC47" i="29"/>
  <c r="AC44" i="29"/>
  <c r="AC55" i="29"/>
  <c r="AC69" i="29"/>
  <c r="AC39" i="29"/>
  <c r="AC71" i="29"/>
  <c r="AC68" i="29"/>
  <c r="AC62" i="29"/>
  <c r="AC72" i="29"/>
  <c r="AC74" i="29"/>
  <c r="AD54" i="29"/>
  <c r="AD53" i="29"/>
  <c r="AD45" i="29"/>
  <c r="AD47" i="29"/>
  <c r="AD44" i="29"/>
  <c r="AD55" i="29"/>
  <c r="AD69" i="29"/>
  <c r="AD39" i="29"/>
  <c r="AD71" i="29"/>
  <c r="AD68" i="29"/>
  <c r="AD62" i="29"/>
  <c r="AD72" i="29"/>
  <c r="AD74" i="29"/>
  <c r="AE54" i="29"/>
  <c r="AE53" i="29"/>
  <c r="AE45" i="29"/>
  <c r="AE47" i="29"/>
  <c r="AE44" i="29"/>
  <c r="AE55" i="29"/>
  <c r="AE69" i="29"/>
  <c r="AE39" i="29"/>
  <c r="AE71" i="29"/>
  <c r="AE68" i="29"/>
  <c r="AE62" i="29"/>
  <c r="AE72" i="29"/>
  <c r="AE74" i="29"/>
  <c r="AF54" i="29"/>
  <c r="AF53" i="29"/>
  <c r="AF45" i="29"/>
  <c r="AF47" i="29"/>
  <c r="AF44" i="29"/>
  <c r="AF55" i="29"/>
  <c r="AF69" i="29"/>
  <c r="AF39" i="29"/>
  <c r="AF71" i="29"/>
  <c r="AF68" i="29"/>
  <c r="AF62" i="29"/>
  <c r="AF72" i="29"/>
  <c r="AF74" i="29"/>
  <c r="AG54" i="29"/>
  <c r="AG53" i="29"/>
  <c r="AG45" i="29"/>
  <c r="AG47" i="29"/>
  <c r="AG44" i="29"/>
  <c r="AG55" i="29"/>
  <c r="AG69" i="29"/>
  <c r="AG39" i="29"/>
  <c r="AG71" i="29"/>
  <c r="AG68" i="29"/>
  <c r="AG62" i="29"/>
  <c r="AG72" i="29"/>
  <c r="AG74" i="29"/>
  <c r="AH54" i="29"/>
  <c r="AH53" i="29"/>
  <c r="AH45" i="29"/>
  <c r="AH47" i="29"/>
  <c r="AH44" i="29"/>
  <c r="AH55" i="29"/>
  <c r="AH69" i="29"/>
  <c r="AH39" i="29"/>
  <c r="AH71" i="29"/>
  <c r="AH68" i="29"/>
  <c r="AH62" i="29"/>
  <c r="AH72" i="29"/>
  <c r="AH74" i="29"/>
  <c r="AI54" i="29"/>
  <c r="AI53" i="29"/>
  <c r="AI45" i="29"/>
  <c r="AI47" i="29"/>
  <c r="AI44" i="29"/>
  <c r="AI55" i="29"/>
  <c r="AI69" i="29"/>
  <c r="AI39" i="29"/>
  <c r="AI71" i="29"/>
  <c r="AI68" i="29"/>
  <c r="AI62" i="29"/>
  <c r="AI72" i="29"/>
  <c r="AI74" i="29"/>
  <c r="AJ54" i="29"/>
  <c r="AJ53" i="29"/>
  <c r="AJ45" i="29"/>
  <c r="AJ47" i="29"/>
  <c r="AJ44" i="29"/>
  <c r="AJ55" i="29"/>
  <c r="AJ69" i="29"/>
  <c r="AJ39" i="29"/>
  <c r="AJ71" i="29"/>
  <c r="AJ68" i="29"/>
  <c r="AJ62" i="29"/>
  <c r="AJ72" i="29"/>
  <c r="AJ74" i="29"/>
  <c r="AK54" i="29"/>
  <c r="AK53" i="29"/>
  <c r="AK45" i="29"/>
  <c r="AK47" i="29"/>
  <c r="AK44" i="29"/>
  <c r="AK55" i="29"/>
  <c r="AK69" i="29"/>
  <c r="AK39" i="29"/>
  <c r="AK71" i="29"/>
  <c r="AK68" i="29"/>
  <c r="AK62" i="29"/>
  <c r="AK72" i="29"/>
  <c r="AK74" i="29"/>
  <c r="AL54" i="29"/>
  <c r="AL53" i="29"/>
  <c r="AL45" i="29"/>
  <c r="AL47" i="29"/>
  <c r="AL44" i="29"/>
  <c r="AL55" i="29"/>
  <c r="AL69" i="29"/>
  <c r="AL39" i="29"/>
  <c r="AL71" i="29"/>
  <c r="AL68" i="29"/>
  <c r="AL62" i="29"/>
  <c r="AL72" i="29"/>
  <c r="AL74" i="29"/>
  <c r="AM54" i="29"/>
  <c r="AM53" i="29"/>
  <c r="AM45" i="29"/>
  <c r="AM47" i="29"/>
  <c r="AM44" i="29"/>
  <c r="AM55" i="29"/>
  <c r="AM69" i="29"/>
  <c r="AM39" i="29"/>
  <c r="AM71" i="29"/>
  <c r="AM68" i="29"/>
  <c r="AM62" i="29"/>
  <c r="AM72" i="29"/>
  <c r="AM74" i="29"/>
  <c r="AN54" i="29"/>
  <c r="AN53" i="29"/>
  <c r="AN45" i="29"/>
  <c r="AN47" i="29"/>
  <c r="AN44" i="29"/>
  <c r="AN55" i="29"/>
  <c r="AN69" i="29"/>
  <c r="AN39" i="29"/>
  <c r="AN71" i="29"/>
  <c r="AN68" i="29"/>
  <c r="AN62" i="29"/>
  <c r="AN72" i="29"/>
  <c r="AN74" i="29"/>
  <c r="AO54" i="29"/>
  <c r="AO53" i="29"/>
  <c r="AO45" i="29"/>
  <c r="AO47" i="29"/>
  <c r="AO44" i="29"/>
  <c r="AO55" i="29"/>
  <c r="AO69" i="29"/>
  <c r="AO39" i="29"/>
  <c r="AO71" i="29"/>
  <c r="AO68" i="29"/>
  <c r="AO62" i="29"/>
  <c r="AO72" i="29"/>
  <c r="AO74" i="29"/>
  <c r="AP54" i="29"/>
  <c r="AP53" i="29"/>
  <c r="AP45" i="29"/>
  <c r="AP47" i="29"/>
  <c r="AP44" i="29"/>
  <c r="AP55" i="29"/>
  <c r="AP69" i="29"/>
  <c r="AP39" i="29"/>
  <c r="AP71" i="29"/>
  <c r="AP68" i="29"/>
  <c r="AP62" i="29"/>
  <c r="AP72" i="29"/>
  <c r="AP74" i="29"/>
  <c r="AQ54" i="29"/>
  <c r="AQ53" i="29"/>
  <c r="AQ45" i="29"/>
  <c r="AQ47" i="29"/>
  <c r="AQ44" i="29"/>
  <c r="AQ55" i="29"/>
  <c r="AQ69" i="29"/>
  <c r="AQ39" i="29"/>
  <c r="AQ71" i="29"/>
  <c r="AQ68" i="29"/>
  <c r="AQ62" i="29"/>
  <c r="AQ72" i="29"/>
  <c r="AQ74" i="29"/>
  <c r="AR54" i="29"/>
  <c r="AR53" i="29"/>
  <c r="AR45" i="29"/>
  <c r="AR47" i="29"/>
  <c r="AR44" i="29"/>
  <c r="AR55" i="29"/>
  <c r="AR69" i="29"/>
  <c r="AR39" i="29"/>
  <c r="AR71" i="29"/>
  <c r="AR68" i="29"/>
  <c r="AR62" i="29"/>
  <c r="AR72" i="29"/>
  <c r="AR74" i="29"/>
  <c r="AS54" i="29"/>
  <c r="AS53" i="29"/>
  <c r="AS45" i="29"/>
  <c r="AS47" i="29"/>
  <c r="AS44" i="29"/>
  <c r="AS55" i="29"/>
  <c r="AS69" i="29"/>
  <c r="AS39" i="29"/>
  <c r="AS71" i="29"/>
  <c r="AS68" i="29"/>
  <c r="AS62" i="29"/>
  <c r="AS72" i="29"/>
  <c r="AS74" i="29"/>
  <c r="AT54" i="29"/>
  <c r="AT53" i="29"/>
  <c r="AT45" i="29"/>
  <c r="AT47" i="29"/>
  <c r="AT44" i="29"/>
  <c r="AT55" i="29"/>
  <c r="AT69" i="29"/>
  <c r="AT39" i="29"/>
  <c r="AT71" i="29"/>
  <c r="AT68" i="29"/>
  <c r="AT62" i="29"/>
  <c r="AT72" i="29"/>
  <c r="AT74" i="29"/>
  <c r="AU54" i="29"/>
  <c r="AU53" i="29"/>
  <c r="AU45" i="29"/>
  <c r="AU47" i="29"/>
  <c r="AU44" i="29"/>
  <c r="AU55" i="29"/>
  <c r="AU69" i="29"/>
  <c r="AU39" i="29"/>
  <c r="AU71" i="29"/>
  <c r="AU68" i="29"/>
  <c r="AU62" i="29"/>
  <c r="AU72" i="29"/>
  <c r="AU74" i="29"/>
  <c r="AV54" i="29"/>
  <c r="AV53" i="29"/>
  <c r="AV45" i="29"/>
  <c r="AV47" i="29"/>
  <c r="AV44" i="29"/>
  <c r="AV55" i="29"/>
  <c r="AV69" i="29"/>
  <c r="AV39" i="29"/>
  <c r="AV71" i="29"/>
  <c r="AV68" i="29"/>
  <c r="AV62" i="29"/>
  <c r="AV72" i="29"/>
  <c r="AV74" i="29"/>
  <c r="AW54" i="29"/>
  <c r="AW53" i="29"/>
  <c r="AW45" i="29"/>
  <c r="AW47" i="29"/>
  <c r="AW44" i="29"/>
  <c r="AW55" i="29"/>
  <c r="AW69" i="29"/>
  <c r="AW39" i="29"/>
  <c r="AW71" i="29"/>
  <c r="AW68" i="29"/>
  <c r="AW62" i="29"/>
  <c r="AW72" i="29"/>
  <c r="AW74" i="29"/>
  <c r="AX54" i="29"/>
  <c r="AX53" i="29"/>
  <c r="AX45" i="29"/>
  <c r="AX47" i="29"/>
  <c r="AX44" i="29"/>
  <c r="AX55" i="29"/>
  <c r="AX69" i="29"/>
  <c r="AX39" i="29"/>
  <c r="AX71" i="29"/>
  <c r="AX68" i="29"/>
  <c r="AX62" i="29"/>
  <c r="AX72" i="29"/>
  <c r="AX74" i="29"/>
  <c r="AY54" i="29"/>
  <c r="AY53" i="29"/>
  <c r="AY45" i="29"/>
  <c r="AY47" i="29"/>
  <c r="AY44" i="29"/>
  <c r="AY55" i="29"/>
  <c r="AY69" i="29"/>
  <c r="AY39" i="29"/>
  <c r="AY71" i="29"/>
  <c r="AY68" i="29"/>
  <c r="AY62" i="29"/>
  <c r="AY72" i="29"/>
  <c r="AY74" i="29"/>
  <c r="AZ54" i="29"/>
  <c r="AZ53" i="29"/>
  <c r="AZ45" i="29"/>
  <c r="AZ47" i="29"/>
  <c r="AZ44" i="29"/>
  <c r="AZ55" i="29"/>
  <c r="AZ69" i="29"/>
  <c r="AZ39" i="29"/>
  <c r="AZ71" i="29"/>
  <c r="AZ68" i="29"/>
  <c r="AZ62" i="29"/>
  <c r="AZ72" i="29"/>
  <c r="AZ74" i="29"/>
  <c r="BA54" i="29"/>
  <c r="BA53" i="29"/>
  <c r="BA45" i="29"/>
  <c r="BA47" i="29"/>
  <c r="BA44" i="29"/>
  <c r="BA55" i="29"/>
  <c r="BA69" i="29"/>
  <c r="BA39" i="29"/>
  <c r="BA71" i="29"/>
  <c r="BA68" i="29"/>
  <c r="BA62" i="29"/>
  <c r="BA72" i="29"/>
  <c r="BA74" i="29"/>
  <c r="BB54" i="29"/>
  <c r="BB53" i="29"/>
  <c r="BB45" i="29"/>
  <c r="BB47" i="29"/>
  <c r="BB44" i="29"/>
  <c r="BB55" i="29"/>
  <c r="BB69" i="29"/>
  <c r="BB39" i="29"/>
  <c r="BB71" i="29"/>
  <c r="BB68" i="29"/>
  <c r="BB62" i="29"/>
  <c r="BB72" i="29"/>
  <c r="BB74" i="29"/>
  <c r="BC54" i="29"/>
  <c r="BC53" i="29"/>
  <c r="BC45" i="29"/>
  <c r="BC47" i="29"/>
  <c r="BC44" i="29"/>
  <c r="BC55" i="29"/>
  <c r="BC69" i="29"/>
  <c r="BC39" i="29"/>
  <c r="BC71" i="29"/>
  <c r="BC68" i="29"/>
  <c r="BC62" i="29"/>
  <c r="BC72" i="29"/>
  <c r="BC74" i="29"/>
  <c r="BD54" i="29"/>
  <c r="BD53" i="29"/>
  <c r="BD45" i="29"/>
  <c r="BD47" i="29"/>
  <c r="BD44" i="29"/>
  <c r="BD55" i="29"/>
  <c r="BD69" i="29"/>
  <c r="BD39" i="29"/>
  <c r="BD71" i="29"/>
  <c r="BD68" i="29"/>
  <c r="BD62" i="29"/>
  <c r="BD72" i="29"/>
  <c r="BD74" i="29"/>
  <c r="BE54" i="29"/>
  <c r="BE53" i="29"/>
  <c r="BE45" i="29"/>
  <c r="BE47" i="29"/>
  <c r="BE44" i="29"/>
  <c r="BE55" i="29"/>
  <c r="BE69" i="29"/>
  <c r="BE39" i="29"/>
  <c r="BE71" i="29"/>
  <c r="BE68" i="29"/>
  <c r="BE62" i="29"/>
  <c r="BE72" i="29"/>
  <c r="BE74" i="29"/>
  <c r="BF54" i="29"/>
  <c r="BF53" i="29"/>
  <c r="BF45" i="29"/>
  <c r="BF47" i="29"/>
  <c r="BF44" i="29"/>
  <c r="BF55" i="29"/>
  <c r="BF69" i="29"/>
  <c r="BF39" i="29"/>
  <c r="BF71" i="29"/>
  <c r="BF68" i="29"/>
  <c r="BF62" i="29"/>
  <c r="BF72" i="29"/>
  <c r="BF74" i="29"/>
  <c r="BG54" i="29"/>
  <c r="BG53" i="29"/>
  <c r="BG45" i="29"/>
  <c r="BG47" i="29"/>
  <c r="BG44" i="29"/>
  <c r="BG55" i="29"/>
  <c r="BG69" i="29"/>
  <c r="BG39" i="29"/>
  <c r="BG71" i="29"/>
  <c r="BG68" i="29"/>
  <c r="BG62" i="29"/>
  <c r="BG72" i="29"/>
  <c r="BG74" i="29"/>
  <c r="BH54" i="29"/>
  <c r="BH53" i="29"/>
  <c r="BH45" i="29"/>
  <c r="BH47" i="29"/>
  <c r="BH44" i="29"/>
  <c r="BH55" i="29"/>
  <c r="BH69" i="29"/>
  <c r="BH39" i="29"/>
  <c r="BH71" i="29"/>
  <c r="BH68" i="29"/>
  <c r="BH62" i="29"/>
  <c r="BH72" i="29"/>
  <c r="BH74" i="29"/>
  <c r="BI54" i="29"/>
  <c r="BI53" i="29"/>
  <c r="BI45" i="29"/>
  <c r="BI47" i="29"/>
  <c r="BI44" i="29"/>
  <c r="BI55" i="29"/>
  <c r="BI69" i="29"/>
  <c r="BI39" i="29"/>
  <c r="BI71" i="29"/>
  <c r="BI68" i="29"/>
  <c r="BI62" i="29"/>
  <c r="BI72" i="29"/>
  <c r="BI74" i="29"/>
  <c r="BJ54" i="29"/>
  <c r="BJ53" i="29"/>
  <c r="BJ45" i="29"/>
  <c r="BJ47" i="29"/>
  <c r="BJ44" i="29"/>
  <c r="BJ55" i="29"/>
  <c r="BJ69" i="29"/>
  <c r="BJ39" i="29"/>
  <c r="BJ71" i="29"/>
  <c r="BJ68" i="29"/>
  <c r="BJ62" i="29"/>
  <c r="BJ72" i="29"/>
  <c r="BJ74" i="29"/>
  <c r="BK54" i="29"/>
  <c r="BK53" i="29"/>
  <c r="BK45" i="29"/>
  <c r="BK47" i="29"/>
  <c r="BK44" i="29"/>
  <c r="BK55" i="29"/>
  <c r="BK69" i="29"/>
  <c r="BK39" i="29"/>
  <c r="BK71" i="29"/>
  <c r="BK68" i="29"/>
  <c r="BK62" i="29"/>
  <c r="BK72" i="29"/>
  <c r="BK74" i="29"/>
  <c r="BL54" i="29"/>
  <c r="BL53" i="29"/>
  <c r="BL45" i="29"/>
  <c r="BL47" i="29"/>
  <c r="BL44" i="29"/>
  <c r="BL55" i="29"/>
  <c r="BL69" i="29"/>
  <c r="BL39" i="29"/>
  <c r="BL71" i="29"/>
  <c r="BL68" i="29"/>
  <c r="BL62" i="29"/>
  <c r="BL72" i="29"/>
  <c r="BL74" i="29"/>
  <c r="BM54" i="29"/>
  <c r="BM53" i="29"/>
  <c r="BM45" i="29"/>
  <c r="BM47" i="29"/>
  <c r="BM44" i="29"/>
  <c r="BM55" i="29"/>
  <c r="BM69" i="29"/>
  <c r="BM39" i="29"/>
  <c r="BM71" i="29"/>
  <c r="BM68" i="29"/>
  <c r="BM62" i="29"/>
  <c r="BM72" i="29"/>
  <c r="BM74" i="29"/>
  <c r="BN54" i="29"/>
  <c r="BN53" i="29"/>
  <c r="BN45" i="29"/>
  <c r="BN47" i="29"/>
  <c r="BN44" i="29"/>
  <c r="BN55" i="29"/>
  <c r="BN69" i="29"/>
  <c r="BN39" i="29"/>
  <c r="BN71" i="29"/>
  <c r="BN68" i="29"/>
  <c r="BN62" i="29"/>
  <c r="BN72" i="29"/>
  <c r="BN74" i="29"/>
  <c r="BO54" i="29"/>
  <c r="BO53" i="29"/>
  <c r="BO45" i="29"/>
  <c r="BO47" i="29"/>
  <c r="BO44" i="29"/>
  <c r="BO55" i="29"/>
  <c r="BO69" i="29"/>
  <c r="BO39" i="29"/>
  <c r="BO71" i="29"/>
  <c r="BO68" i="29"/>
  <c r="BO62" i="29"/>
  <c r="BO72" i="29"/>
  <c r="BO74" i="29"/>
  <c r="BP54" i="29"/>
  <c r="BP53" i="29"/>
  <c r="BP45" i="29"/>
  <c r="BP47" i="29"/>
  <c r="BP44" i="29"/>
  <c r="BP55" i="29"/>
  <c r="BP69" i="29"/>
  <c r="BP39" i="29"/>
  <c r="BP71" i="29"/>
  <c r="BP68" i="29"/>
  <c r="BP62" i="29"/>
  <c r="BP72" i="29"/>
  <c r="BP74" i="29"/>
  <c r="BQ54" i="29"/>
  <c r="BQ53" i="29"/>
  <c r="BQ45" i="29"/>
  <c r="BQ47" i="29"/>
  <c r="BQ44" i="29"/>
  <c r="BQ55" i="29"/>
  <c r="BQ69" i="29"/>
  <c r="BQ39" i="29"/>
  <c r="BQ71" i="29"/>
  <c r="BQ68" i="29"/>
  <c r="BQ62" i="29"/>
  <c r="BQ72" i="29"/>
  <c r="BQ74" i="29"/>
  <c r="BR54" i="29"/>
  <c r="BR53" i="29"/>
  <c r="BR45" i="29"/>
  <c r="BR47" i="29"/>
  <c r="BR44" i="29"/>
  <c r="BR55" i="29"/>
  <c r="BR69" i="29"/>
  <c r="BR39" i="29"/>
  <c r="BR71" i="29"/>
  <c r="BR68" i="29"/>
  <c r="BR62" i="29"/>
  <c r="BR72" i="29"/>
  <c r="BR74" i="29"/>
  <c r="BS54" i="29"/>
  <c r="BS53" i="29"/>
  <c r="BS45" i="29"/>
  <c r="BS47" i="29"/>
  <c r="BS44" i="29"/>
  <c r="BS55" i="29"/>
  <c r="BS69" i="29"/>
  <c r="BS39" i="29"/>
  <c r="BS71" i="29"/>
  <c r="BS68" i="29"/>
  <c r="BS62" i="29"/>
  <c r="BS72" i="29"/>
  <c r="BS74" i="29"/>
  <c r="BT54" i="29"/>
  <c r="BT53" i="29"/>
  <c r="BT45" i="29"/>
  <c r="BT47" i="29"/>
  <c r="BT44" i="29"/>
  <c r="BT55" i="29"/>
  <c r="BT69" i="29"/>
  <c r="BT39" i="29"/>
  <c r="BT71" i="29"/>
  <c r="BT68" i="29"/>
  <c r="BT62" i="29"/>
  <c r="BT72" i="29"/>
  <c r="BT74" i="29"/>
  <c r="BU54" i="29"/>
  <c r="BU53" i="29"/>
  <c r="BU45" i="29"/>
  <c r="BU47" i="29"/>
  <c r="BU44" i="29"/>
  <c r="BU55" i="29"/>
  <c r="BU69" i="29"/>
  <c r="BU39" i="29"/>
  <c r="BU71" i="29"/>
  <c r="BU68" i="29"/>
  <c r="BU62" i="29"/>
  <c r="BU72" i="29"/>
  <c r="BU74" i="29"/>
  <c r="BV54" i="29"/>
  <c r="BV53" i="29"/>
  <c r="BV45" i="29"/>
  <c r="BV47" i="29"/>
  <c r="BV44" i="29"/>
  <c r="BV55" i="29"/>
  <c r="BV69" i="29"/>
  <c r="BV39" i="29"/>
  <c r="BV71" i="29"/>
  <c r="BV68" i="29"/>
  <c r="BV62" i="29"/>
  <c r="BV72" i="29"/>
  <c r="BV74" i="29"/>
  <c r="BW54" i="29"/>
  <c r="BW53" i="29"/>
  <c r="BW45" i="29"/>
  <c r="BW47" i="29"/>
  <c r="BW44" i="29"/>
  <c r="BW55" i="29"/>
  <c r="BW69" i="29"/>
  <c r="BW39" i="29"/>
  <c r="BW71" i="29"/>
  <c r="BW68" i="29"/>
  <c r="BW62" i="29"/>
  <c r="BW72" i="29"/>
  <c r="BW74" i="29"/>
  <c r="BX54" i="29"/>
  <c r="BX53" i="29"/>
  <c r="BX45" i="29"/>
  <c r="BX47" i="29"/>
  <c r="BX44" i="29"/>
  <c r="BX55" i="29"/>
  <c r="BX69" i="29"/>
  <c r="BX39" i="29"/>
  <c r="BX71" i="29"/>
  <c r="BX68" i="29"/>
  <c r="BX62" i="29"/>
  <c r="BX72" i="29"/>
  <c r="BX74" i="29"/>
  <c r="BY54" i="29"/>
  <c r="BY53" i="29"/>
  <c r="BY45" i="29"/>
  <c r="BY47" i="29"/>
  <c r="BY44" i="29"/>
  <c r="BY55" i="29"/>
  <c r="BY69" i="29"/>
  <c r="BY39" i="29"/>
  <c r="BY71" i="29"/>
  <c r="BY68" i="29"/>
  <c r="BY62" i="29"/>
  <c r="BY72" i="29"/>
  <c r="BY74" i="29"/>
  <c r="BZ54" i="29"/>
  <c r="BZ53" i="29"/>
  <c r="BZ45" i="29"/>
  <c r="BZ47" i="29"/>
  <c r="BZ44" i="29"/>
  <c r="BZ55" i="29"/>
  <c r="BZ69" i="29"/>
  <c r="BZ39" i="29"/>
  <c r="BZ71" i="29"/>
  <c r="BZ68" i="29"/>
  <c r="BZ62" i="29"/>
  <c r="BZ72" i="29"/>
  <c r="BZ74" i="29"/>
  <c r="CA54" i="29"/>
  <c r="CA53" i="29"/>
  <c r="CA45" i="29"/>
  <c r="CA47" i="29"/>
  <c r="CA44" i="29"/>
  <c r="CA55" i="29"/>
  <c r="CA69" i="29"/>
  <c r="CA39" i="29"/>
  <c r="CA71" i="29"/>
  <c r="CA68" i="29"/>
  <c r="CA62" i="29"/>
  <c r="CA72" i="29"/>
  <c r="CA74" i="29"/>
  <c r="CB54" i="29"/>
  <c r="CB53" i="29"/>
  <c r="CB45" i="29"/>
  <c r="CB47" i="29"/>
  <c r="CB44" i="29"/>
  <c r="CB55" i="29"/>
  <c r="CB69" i="29"/>
  <c r="CB39" i="29"/>
  <c r="CB71" i="29"/>
  <c r="CB68" i="29"/>
  <c r="CB62" i="29"/>
  <c r="CB72" i="29"/>
  <c r="CB74" i="29"/>
  <c r="CC54" i="29"/>
  <c r="CC53" i="29"/>
  <c r="CC45" i="29"/>
  <c r="CC47" i="29"/>
  <c r="CC44" i="29"/>
  <c r="CC55" i="29"/>
  <c r="CC69" i="29"/>
  <c r="CC39" i="29"/>
  <c r="CC71" i="29"/>
  <c r="CC68" i="29"/>
  <c r="CC62" i="29"/>
  <c r="CC72" i="29"/>
  <c r="CC74" i="29"/>
  <c r="CD54" i="29"/>
  <c r="CD53" i="29"/>
  <c r="CD45" i="29"/>
  <c r="CD47" i="29"/>
  <c r="CD44" i="29"/>
  <c r="CD55" i="29"/>
  <c r="CD69" i="29"/>
  <c r="CD39" i="29"/>
  <c r="CD71" i="29"/>
  <c r="CD68" i="29"/>
  <c r="CD62" i="29"/>
  <c r="CD72" i="29"/>
  <c r="CD74" i="29"/>
  <c r="CE54" i="29"/>
  <c r="CE53" i="29"/>
  <c r="CE45" i="29"/>
  <c r="CE47" i="29"/>
  <c r="CE44" i="29"/>
  <c r="CE55" i="29"/>
  <c r="CE69" i="29"/>
  <c r="CE39" i="29"/>
  <c r="CE71" i="29"/>
  <c r="CE68" i="29"/>
  <c r="CE62" i="29"/>
  <c r="CE72" i="29"/>
  <c r="CE74" i="29"/>
  <c r="CF54" i="29"/>
  <c r="CF53" i="29"/>
  <c r="CF45" i="29"/>
  <c r="CF47" i="29"/>
  <c r="CF44" i="29"/>
  <c r="CF55" i="29"/>
  <c r="CF69" i="29"/>
  <c r="CF39" i="29"/>
  <c r="CF71" i="29"/>
  <c r="CF68" i="29"/>
  <c r="CF62" i="29"/>
  <c r="CF72" i="29"/>
  <c r="CF74" i="29"/>
  <c r="CG54" i="29"/>
  <c r="CG53" i="29"/>
  <c r="CG45" i="29"/>
  <c r="CG47" i="29"/>
  <c r="CG44" i="29"/>
  <c r="CG55" i="29"/>
  <c r="CG69" i="29"/>
  <c r="CG39" i="29"/>
  <c r="CG71" i="29"/>
  <c r="CG68" i="29"/>
  <c r="CG62" i="29"/>
  <c r="CG72" i="29"/>
  <c r="CG74" i="29"/>
  <c r="CH54" i="29"/>
  <c r="CH53" i="29"/>
  <c r="CH45" i="29"/>
  <c r="CH47" i="29"/>
  <c r="CH44" i="29"/>
  <c r="CH55" i="29"/>
  <c r="CH69" i="29"/>
  <c r="CH39" i="29"/>
  <c r="CH71" i="29"/>
  <c r="CH68" i="29"/>
  <c r="CH62" i="29"/>
  <c r="CH72" i="29"/>
  <c r="CH74" i="29"/>
  <c r="CI54" i="29"/>
  <c r="CI53" i="29"/>
  <c r="CI45" i="29"/>
  <c r="CI47" i="29"/>
  <c r="CI44" i="29"/>
  <c r="CI55" i="29"/>
  <c r="CI69" i="29"/>
  <c r="CI39" i="29"/>
  <c r="CI71" i="29"/>
  <c r="CI68" i="29"/>
  <c r="CI62" i="29"/>
  <c r="CI72" i="29"/>
  <c r="CI74" i="29"/>
  <c r="CJ54" i="29"/>
  <c r="CJ53" i="29"/>
  <c r="CJ45" i="29"/>
  <c r="CJ47" i="29"/>
  <c r="CJ44" i="29"/>
  <c r="CJ55" i="29"/>
  <c r="CJ69" i="29"/>
  <c r="CJ39" i="29"/>
  <c r="CJ71" i="29"/>
  <c r="CJ68" i="29"/>
  <c r="CJ62" i="29"/>
  <c r="CJ72" i="29"/>
  <c r="CJ74" i="29"/>
  <c r="CK54" i="29"/>
  <c r="CK53" i="29"/>
  <c r="CK45" i="29"/>
  <c r="CK47" i="29"/>
  <c r="CK44" i="29"/>
  <c r="CK55" i="29"/>
  <c r="CK69" i="29"/>
  <c r="CK39" i="29"/>
  <c r="CK71" i="29"/>
  <c r="CK68" i="29"/>
  <c r="CK62" i="29"/>
  <c r="CK72" i="29"/>
  <c r="CK74" i="29"/>
  <c r="CL54" i="29"/>
  <c r="CL53" i="29"/>
  <c r="CL45" i="29"/>
  <c r="CL47" i="29"/>
  <c r="CL44" i="29"/>
  <c r="CL55" i="29"/>
  <c r="CL69" i="29"/>
  <c r="CL39" i="29"/>
  <c r="CL71" i="29"/>
  <c r="CL68" i="29"/>
  <c r="CL62" i="29"/>
  <c r="CL72" i="29"/>
  <c r="CL74" i="29"/>
  <c r="CM54" i="29"/>
  <c r="CM53" i="29"/>
  <c r="CM45" i="29"/>
  <c r="CM47" i="29"/>
  <c r="CM44" i="29"/>
  <c r="CM55" i="29"/>
  <c r="CM69" i="29"/>
  <c r="CM39" i="29"/>
  <c r="CM71" i="29"/>
  <c r="CM68" i="29"/>
  <c r="CM62" i="29"/>
  <c r="CM72" i="29"/>
  <c r="CM74" i="29"/>
  <c r="CN54" i="29"/>
  <c r="CN53" i="29"/>
  <c r="CN45" i="29"/>
  <c r="CN47" i="29"/>
  <c r="CN44" i="29"/>
  <c r="CN55" i="29"/>
  <c r="CN69" i="29"/>
  <c r="CN39" i="29"/>
  <c r="CN71" i="29"/>
  <c r="CN68" i="29"/>
  <c r="CN62" i="29"/>
  <c r="CN72" i="29"/>
  <c r="CN74" i="29"/>
  <c r="CO54" i="29"/>
  <c r="CO53" i="29"/>
  <c r="CO45" i="29"/>
  <c r="CO47" i="29"/>
  <c r="CO44" i="29"/>
  <c r="CO55" i="29"/>
  <c r="CO69" i="29"/>
  <c r="CO39" i="29"/>
  <c r="CO71" i="29"/>
  <c r="CO68" i="29"/>
  <c r="CO62" i="29"/>
  <c r="CO72" i="29"/>
  <c r="CO74" i="29"/>
  <c r="CP54" i="29"/>
  <c r="CP53" i="29"/>
  <c r="CP45" i="29"/>
  <c r="CP47" i="29"/>
  <c r="CP44" i="29"/>
  <c r="CP55" i="29"/>
  <c r="CP69" i="29"/>
  <c r="CP39" i="29"/>
  <c r="CP71" i="29"/>
  <c r="CP68" i="29"/>
  <c r="CP62" i="29"/>
  <c r="CP72" i="29"/>
  <c r="CP74" i="29"/>
  <c r="CQ54" i="29"/>
  <c r="CQ53" i="29"/>
  <c r="CQ45" i="29"/>
  <c r="CQ47" i="29"/>
  <c r="CQ44" i="29"/>
  <c r="CQ55" i="29"/>
  <c r="CQ69" i="29"/>
  <c r="CQ39" i="29"/>
  <c r="CQ71" i="29"/>
  <c r="CQ68" i="29"/>
  <c r="CQ62" i="29"/>
  <c r="CQ72" i="29"/>
  <c r="CQ74" i="29"/>
  <c r="CR54" i="29"/>
  <c r="CR53" i="29"/>
  <c r="CR65" i="29"/>
  <c r="CR26" i="26"/>
  <c r="CR28" i="26"/>
  <c r="CR32" i="26"/>
  <c r="CR40" i="26"/>
  <c r="CR125" i="30"/>
  <c r="CR126" i="30"/>
  <c r="CR42" i="26"/>
  <c r="CR47" i="26"/>
  <c r="CR49" i="26"/>
  <c r="CR50" i="26"/>
  <c r="CR51" i="26"/>
  <c r="CR53" i="26"/>
  <c r="CR17" i="26"/>
  <c r="CR55" i="26"/>
  <c r="CR45" i="29"/>
  <c r="CR127" i="30"/>
  <c r="CR47" i="29"/>
  <c r="CR44" i="29"/>
  <c r="CR55" i="29"/>
  <c r="CR69" i="29"/>
  <c r="CR39" i="29"/>
  <c r="CR71" i="29"/>
  <c r="CR68" i="29"/>
  <c r="CR62" i="29"/>
  <c r="CR72" i="29"/>
  <c r="CR74" i="29"/>
  <c r="M74" i="29"/>
  <c r="M54" i="28"/>
  <c r="P54" i="28"/>
  <c r="P56" i="26"/>
  <c r="Q56" i="26"/>
  <c r="R56" i="26"/>
  <c r="S56" i="26"/>
  <c r="T56" i="26"/>
  <c r="U56" i="26"/>
  <c r="V56" i="26"/>
  <c r="W56" i="26"/>
  <c r="X56" i="26"/>
  <c r="Y56" i="26"/>
  <c r="Z56" i="26"/>
  <c r="AA56" i="26"/>
  <c r="AB56" i="26"/>
  <c r="AC56" i="26"/>
  <c r="AD56" i="26"/>
  <c r="AE56" i="26"/>
  <c r="AF56" i="26"/>
  <c r="AG56" i="26"/>
  <c r="AH56" i="26"/>
  <c r="AI56" i="26"/>
  <c r="AJ56" i="26"/>
  <c r="AK56" i="26"/>
  <c r="AL56" i="26"/>
  <c r="AM56" i="26"/>
  <c r="AN56" i="26"/>
  <c r="AO56" i="26"/>
  <c r="AP56" i="26"/>
  <c r="AQ56" i="26"/>
  <c r="AR56" i="26"/>
  <c r="AS56" i="26"/>
  <c r="AT56" i="26"/>
  <c r="AU56" i="26"/>
  <c r="AV56" i="26"/>
  <c r="AW56" i="26"/>
  <c r="AX56" i="26"/>
  <c r="AY56" i="26"/>
  <c r="AZ56" i="26"/>
  <c r="BA56" i="26"/>
  <c r="BB56" i="26"/>
  <c r="BC56" i="26"/>
  <c r="BD56" i="26"/>
  <c r="BE56" i="26"/>
  <c r="BF56" i="26"/>
  <c r="BG56" i="26"/>
  <c r="BH56" i="26"/>
  <c r="BI56" i="26"/>
  <c r="BJ56" i="26"/>
  <c r="BK56" i="26"/>
  <c r="BL56" i="26"/>
  <c r="BM56" i="26"/>
  <c r="BN56" i="26"/>
  <c r="BO56" i="26"/>
  <c r="BP56" i="26"/>
  <c r="BQ56" i="26"/>
  <c r="BR56" i="26"/>
  <c r="BS56" i="26"/>
  <c r="BT56" i="26"/>
  <c r="BU56" i="26"/>
  <c r="BV56" i="26"/>
  <c r="BW56" i="26"/>
  <c r="BX56" i="26"/>
  <c r="BY56" i="26"/>
  <c r="BZ56" i="26"/>
  <c r="CA56" i="26"/>
  <c r="CB56" i="26"/>
  <c r="CC56" i="26"/>
  <c r="CD56" i="26"/>
  <c r="CE56" i="26"/>
  <c r="CF56" i="26"/>
  <c r="CG56" i="26"/>
  <c r="CH56" i="26"/>
  <c r="CI56" i="26"/>
  <c r="CJ56" i="26"/>
  <c r="CK56" i="26"/>
  <c r="CL56" i="26"/>
  <c r="CM56" i="26"/>
  <c r="CN56" i="26"/>
  <c r="CO56" i="26"/>
  <c r="CP56" i="26"/>
  <c r="CQ56" i="26"/>
  <c r="CR56" i="26"/>
  <c r="H56" i="26"/>
  <c r="M58" i="28"/>
  <c r="P58" i="28"/>
  <c r="M49" i="28"/>
  <c r="O53" i="28"/>
  <c r="O54" i="28"/>
  <c r="O58" i="28"/>
  <c r="M48" i="28"/>
  <c r="M47" i="28"/>
  <c r="G4" i="28"/>
  <c r="G4" i="32"/>
  <c r="G4" i="26"/>
  <c r="G4" i="4"/>
  <c r="G4" i="27"/>
  <c r="G4" i="30"/>
  <c r="G4" i="29"/>
  <c r="M45" i="28"/>
  <c r="E125" i="31"/>
  <c r="Y16" i="31"/>
  <c r="F125" i="31"/>
  <c r="Y17" i="31"/>
  <c r="G125" i="31"/>
  <c r="Y18" i="31"/>
  <c r="H125" i="31"/>
  <c r="Y19" i="31"/>
  <c r="I125" i="31"/>
  <c r="Y20" i="31"/>
  <c r="J125" i="31"/>
  <c r="Y21" i="31"/>
  <c r="K125" i="31"/>
  <c r="Y22" i="31"/>
  <c r="L125" i="31"/>
  <c r="Y23" i="31"/>
  <c r="M125" i="31"/>
  <c r="Y24" i="31"/>
  <c r="N125" i="31"/>
  <c r="Y25" i="31"/>
  <c r="O125" i="31"/>
  <c r="Y26" i="31"/>
  <c r="P125" i="31"/>
  <c r="Y27" i="31"/>
  <c r="Q125" i="31"/>
  <c r="Y28" i="31"/>
  <c r="R125" i="31"/>
  <c r="Y29" i="31"/>
  <c r="S125" i="31"/>
  <c r="Y30" i="31"/>
  <c r="T125" i="31"/>
  <c r="Y31" i="31"/>
  <c r="U125" i="31"/>
  <c r="Y32" i="31"/>
  <c r="V125" i="31"/>
  <c r="Y33" i="31"/>
  <c r="W125" i="31"/>
  <c r="Y34" i="31"/>
  <c r="X125" i="31"/>
  <c r="Y35" i="31"/>
  <c r="Y125" i="31"/>
  <c r="Y36" i="31"/>
  <c r="Z125" i="31"/>
  <c r="Y37" i="31"/>
  <c r="AA125" i="31"/>
  <c r="Y38" i="31"/>
  <c r="AB125" i="31"/>
  <c r="Y39" i="31"/>
  <c r="AC125" i="31"/>
  <c r="Y40" i="31"/>
  <c r="AD125" i="31"/>
  <c r="Y41" i="31"/>
  <c r="AE125" i="31"/>
  <c r="Y42" i="31"/>
  <c r="AF125" i="31"/>
  <c r="Y43" i="31"/>
  <c r="AG125" i="31"/>
  <c r="Y44" i="31"/>
  <c r="AH125" i="31"/>
  <c r="Y45" i="31"/>
  <c r="AI125" i="31"/>
  <c r="Y46" i="31"/>
  <c r="AJ125" i="31"/>
  <c r="Y47" i="31"/>
  <c r="AK125" i="31"/>
  <c r="Y48" i="31"/>
  <c r="AL125" i="31"/>
  <c r="Y49" i="31"/>
  <c r="Y98" i="31"/>
  <c r="CR75" i="29"/>
  <c r="CF125" i="31"/>
  <c r="Y95" i="31"/>
  <c r="CE125" i="31"/>
  <c r="Y94" i="31"/>
  <c r="CD125" i="31"/>
  <c r="Y93" i="31"/>
  <c r="CC125" i="31"/>
  <c r="Y92" i="31"/>
  <c r="CB125" i="31"/>
  <c r="Y91" i="31"/>
  <c r="CA125" i="31"/>
  <c r="Y90" i="31"/>
  <c r="BZ125" i="31"/>
  <c r="Y89" i="31"/>
  <c r="BY125" i="31"/>
  <c r="Y88" i="31"/>
  <c r="BX125" i="31"/>
  <c r="Y87" i="31"/>
  <c r="BW125" i="31"/>
  <c r="Y86" i="31"/>
  <c r="BV125" i="31"/>
  <c r="Y85" i="31"/>
  <c r="BU125" i="31"/>
  <c r="Y84" i="31"/>
  <c r="BT125" i="31"/>
  <c r="Y83" i="31"/>
  <c r="BS125" i="31"/>
  <c r="Y82" i="31"/>
  <c r="BR125" i="31"/>
  <c r="Y81" i="31"/>
  <c r="BQ125" i="31"/>
  <c r="Y80" i="31"/>
  <c r="BP125" i="31"/>
  <c r="Y79" i="31"/>
  <c r="BO125" i="31"/>
  <c r="Y78" i="31"/>
  <c r="BN125" i="31"/>
  <c r="Y77" i="31"/>
  <c r="BM125" i="31"/>
  <c r="Y76" i="31"/>
  <c r="BL125" i="31"/>
  <c r="Y75" i="31"/>
  <c r="BK125" i="31"/>
  <c r="Y74" i="31"/>
  <c r="BJ125" i="31"/>
  <c r="Y73" i="31"/>
  <c r="BI125" i="31"/>
  <c r="Y72" i="31"/>
  <c r="BH125" i="31"/>
  <c r="Y71" i="31"/>
  <c r="BG125" i="31"/>
  <c r="Y70" i="31"/>
  <c r="BF125" i="31"/>
  <c r="Y69" i="31"/>
  <c r="BE125" i="31"/>
  <c r="Y68" i="31"/>
  <c r="BD125" i="31"/>
  <c r="Y67" i="31"/>
  <c r="BC125" i="31"/>
  <c r="Y66" i="31"/>
  <c r="BB125" i="31"/>
  <c r="Y65" i="31"/>
  <c r="BA125" i="31"/>
  <c r="Y64" i="31"/>
  <c r="AZ125" i="31"/>
  <c r="Y63" i="31"/>
  <c r="AY125" i="31"/>
  <c r="Y62" i="31"/>
  <c r="AX125" i="31"/>
  <c r="Y61" i="31"/>
  <c r="AW125" i="31"/>
  <c r="Y60" i="31"/>
  <c r="AV125" i="31"/>
  <c r="Y59" i="31"/>
  <c r="AU125" i="31"/>
  <c r="Y58" i="31"/>
  <c r="AT125" i="31"/>
  <c r="Y57" i="31"/>
  <c r="AS125" i="31"/>
  <c r="Y56" i="31"/>
  <c r="AR125" i="31"/>
  <c r="Y55" i="31"/>
  <c r="AQ125" i="31"/>
  <c r="Y54" i="31"/>
  <c r="AP125" i="31"/>
  <c r="Y53" i="31"/>
  <c r="AO125" i="31"/>
  <c r="Y52" i="31"/>
  <c r="AN125" i="31"/>
  <c r="Y51" i="31"/>
  <c r="AM125" i="31"/>
  <c r="Y50" i="31"/>
  <c r="E124" i="31"/>
  <c r="W16" i="31"/>
  <c r="F124" i="31"/>
  <c r="W17" i="31"/>
  <c r="G124" i="31"/>
  <c r="W18" i="31"/>
  <c r="H124" i="31"/>
  <c r="W19" i="31"/>
  <c r="I124" i="31"/>
  <c r="W20" i="31"/>
  <c r="J124" i="31"/>
  <c r="W21" i="31"/>
  <c r="K124" i="31"/>
  <c r="W22" i="31"/>
  <c r="L124" i="31"/>
  <c r="W23" i="31"/>
  <c r="M124" i="31"/>
  <c r="W24" i="31"/>
  <c r="N124" i="31"/>
  <c r="W25" i="31"/>
  <c r="O124" i="31"/>
  <c r="W26" i="31"/>
  <c r="P124" i="31"/>
  <c r="W27" i="31"/>
  <c r="Q124" i="31"/>
  <c r="W28" i="31"/>
  <c r="R124" i="31"/>
  <c r="W29" i="31"/>
  <c r="S124" i="31"/>
  <c r="W30" i="31"/>
  <c r="T124" i="31"/>
  <c r="W31" i="31"/>
  <c r="U124" i="31"/>
  <c r="W32" i="31"/>
  <c r="V124" i="31"/>
  <c r="W33" i="31"/>
  <c r="W124" i="31"/>
  <c r="W34" i="31"/>
  <c r="X124" i="31"/>
  <c r="W35" i="31"/>
  <c r="Y124" i="31"/>
  <c r="W36" i="31"/>
  <c r="Z124" i="31"/>
  <c r="W37" i="31"/>
  <c r="AA124" i="31"/>
  <c r="W38" i="31"/>
  <c r="AB124" i="31"/>
  <c r="W39" i="31"/>
  <c r="AC124" i="31"/>
  <c r="W40" i="31"/>
  <c r="AD124" i="31"/>
  <c r="W41" i="31"/>
  <c r="AE124" i="31"/>
  <c r="W42" i="31"/>
  <c r="AF124" i="31"/>
  <c r="W43" i="31"/>
  <c r="AG124" i="31"/>
  <c r="W44" i="31"/>
  <c r="AH124" i="31"/>
  <c r="W45" i="31"/>
  <c r="AI124" i="31"/>
  <c r="W46" i="31"/>
  <c r="AJ124" i="31"/>
  <c r="W47" i="31"/>
  <c r="AK124" i="31"/>
  <c r="W48" i="31"/>
  <c r="AL124" i="31"/>
  <c r="W49" i="31"/>
  <c r="W98" i="31"/>
  <c r="CR40" i="32"/>
  <c r="CR42" i="32"/>
  <c r="CR44" i="32"/>
  <c r="CG125" i="31"/>
  <c r="CH126" i="31"/>
  <c r="CG126" i="31"/>
  <c r="Y96" i="31"/>
  <c r="CG124" i="31"/>
  <c r="W96" i="31"/>
  <c r="CF124" i="31"/>
  <c r="W95" i="31"/>
  <c r="CE124" i="31"/>
  <c r="W94" i="31"/>
  <c r="CD124" i="31"/>
  <c r="W93" i="31"/>
  <c r="CC124" i="31"/>
  <c r="W92" i="31"/>
  <c r="CB124" i="31"/>
  <c r="W91" i="31"/>
  <c r="CA124" i="31"/>
  <c r="W90" i="31"/>
  <c r="BZ124" i="31"/>
  <c r="W89" i="31"/>
  <c r="BY124" i="31"/>
  <c r="W88" i="31"/>
  <c r="BX124" i="31"/>
  <c r="W87" i="31"/>
  <c r="BW124" i="31"/>
  <c r="W86" i="31"/>
  <c r="BV124" i="31"/>
  <c r="W85" i="31"/>
  <c r="BU124" i="31"/>
  <c r="W84" i="31"/>
  <c r="BT124" i="31"/>
  <c r="W83" i="31"/>
  <c r="BS124" i="31"/>
  <c r="W82" i="31"/>
  <c r="BR124" i="31"/>
  <c r="W81" i="31"/>
  <c r="BQ124" i="31"/>
  <c r="W80" i="31"/>
  <c r="BP124" i="31"/>
  <c r="W79" i="31"/>
  <c r="BO124" i="31"/>
  <c r="W78" i="31"/>
  <c r="BN124" i="31"/>
  <c r="W77" i="31"/>
  <c r="BM124" i="31"/>
  <c r="W76" i="31"/>
  <c r="BL124" i="31"/>
  <c r="W75" i="31"/>
  <c r="BK124" i="31"/>
  <c r="W74" i="31"/>
  <c r="BJ124" i="31"/>
  <c r="W73" i="31"/>
  <c r="BI124" i="31"/>
  <c r="W72" i="31"/>
  <c r="BH124" i="31"/>
  <c r="W71" i="31"/>
  <c r="BG124" i="31"/>
  <c r="W70" i="31"/>
  <c r="BF124" i="31"/>
  <c r="W69" i="31"/>
  <c r="BE124" i="31"/>
  <c r="W68" i="31"/>
  <c r="BD124" i="31"/>
  <c r="W67" i="31"/>
  <c r="BC124" i="31"/>
  <c r="W66" i="31"/>
  <c r="BB124" i="31"/>
  <c r="W65" i="31"/>
  <c r="BA124" i="31"/>
  <c r="W64" i="31"/>
  <c r="AZ124" i="31"/>
  <c r="W63" i="31"/>
  <c r="AY124" i="31"/>
  <c r="W62" i="31"/>
  <c r="AX124" i="31"/>
  <c r="W61" i="31"/>
  <c r="AW124" i="31"/>
  <c r="W60" i="31"/>
  <c r="AV124" i="31"/>
  <c r="W59" i="31"/>
  <c r="AU124" i="31"/>
  <c r="W58" i="31"/>
  <c r="AT124" i="31"/>
  <c r="W57" i="31"/>
  <c r="AS124" i="31"/>
  <c r="W56" i="31"/>
  <c r="AR124" i="31"/>
  <c r="W55" i="31"/>
  <c r="AQ124" i="31"/>
  <c r="W54" i="31"/>
  <c r="AP124" i="31"/>
  <c r="W53" i="31"/>
  <c r="AO124" i="31"/>
  <c r="W52" i="31"/>
  <c r="AN124" i="31"/>
  <c r="W51" i="31"/>
  <c r="AM124" i="31"/>
  <c r="W50" i="31"/>
  <c r="P50" i="32"/>
  <c r="Q50" i="32"/>
  <c r="R50" i="32"/>
  <c r="S50" i="32"/>
  <c r="T50" i="32"/>
  <c r="U50" i="32"/>
  <c r="V50" i="32"/>
  <c r="W50" i="32"/>
  <c r="X50" i="32"/>
  <c r="Y50" i="32"/>
  <c r="Z50" i="32"/>
  <c r="AA50" i="32"/>
  <c r="AB50" i="32"/>
  <c r="AC50" i="32"/>
  <c r="AD50" i="32"/>
  <c r="AE50" i="32"/>
  <c r="AF50" i="32"/>
  <c r="AG50" i="32"/>
  <c r="AH50" i="32"/>
  <c r="AI50" i="32"/>
  <c r="AJ50" i="32"/>
  <c r="AK50" i="32"/>
  <c r="AL50" i="32"/>
  <c r="AM50" i="32"/>
  <c r="AN50" i="32"/>
  <c r="AO50" i="32"/>
  <c r="AP50" i="32"/>
  <c r="AQ50" i="32"/>
  <c r="AR50" i="32"/>
  <c r="AS50" i="32"/>
  <c r="AT50" i="32"/>
  <c r="AU50" i="32"/>
  <c r="AV50" i="32"/>
  <c r="AW50" i="32"/>
  <c r="AX50" i="32"/>
  <c r="AY50" i="32"/>
  <c r="AZ50" i="32"/>
  <c r="BA50" i="32"/>
  <c r="BB50" i="32"/>
  <c r="BC50" i="32"/>
  <c r="BD50" i="32"/>
  <c r="BE50" i="32"/>
  <c r="BF50" i="32"/>
  <c r="BG50" i="32"/>
  <c r="BH50" i="32"/>
  <c r="BI50" i="32"/>
  <c r="BJ50" i="32"/>
  <c r="BK50" i="32"/>
  <c r="BL50" i="32"/>
  <c r="BM50" i="32"/>
  <c r="BN50" i="32"/>
  <c r="BO50" i="32"/>
  <c r="BP50" i="32"/>
  <c r="BQ50" i="32"/>
  <c r="BR50" i="32"/>
  <c r="BS50" i="32"/>
  <c r="BT50" i="32"/>
  <c r="BU50" i="32"/>
  <c r="BV50" i="32"/>
  <c r="BW50" i="32"/>
  <c r="BX50" i="32"/>
  <c r="BY50" i="32"/>
  <c r="BZ50" i="32"/>
  <c r="CA50" i="32"/>
  <c r="CB50" i="32"/>
  <c r="CC50" i="32"/>
  <c r="CD50" i="32"/>
  <c r="CE50" i="32"/>
  <c r="CF50" i="32"/>
  <c r="CG50" i="32"/>
  <c r="CH50" i="32"/>
  <c r="CI50" i="32"/>
  <c r="CJ50" i="32"/>
  <c r="CK50" i="32"/>
  <c r="CL50" i="32"/>
  <c r="CM50" i="32"/>
  <c r="CN50" i="32"/>
  <c r="CO50" i="32"/>
  <c r="CP50" i="32"/>
  <c r="CQ50" i="32"/>
  <c r="CR50" i="32"/>
  <c r="O53" i="32"/>
  <c r="L8" i="31"/>
  <c r="CR37" i="30"/>
  <c r="CR42" i="30"/>
  <c r="CR43" i="30"/>
  <c r="S53" i="32"/>
  <c r="W53" i="32"/>
  <c r="AA53" i="32"/>
  <c r="AD53" i="32"/>
  <c r="AI53" i="32"/>
  <c r="AM53" i="32"/>
  <c r="AQ53" i="32"/>
  <c r="AU53" i="32"/>
  <c r="AY53" i="32"/>
  <c r="BC53" i="32"/>
  <c r="BG53" i="32"/>
  <c r="BK53" i="32"/>
  <c r="BO53" i="32"/>
  <c r="BS53" i="32"/>
  <c r="BW53" i="32"/>
  <c r="CA53" i="32"/>
  <c r="CE53" i="32"/>
  <c r="CI53" i="32"/>
  <c r="CN53" i="32"/>
  <c r="P53" i="32"/>
  <c r="T53" i="32"/>
  <c r="X53" i="32"/>
  <c r="AB53" i="32"/>
  <c r="AF53" i="32"/>
  <c r="AJ53" i="32"/>
  <c r="AN53" i="32"/>
  <c r="AR53" i="32"/>
  <c r="AV53" i="32"/>
  <c r="AZ53" i="32"/>
  <c r="BD53" i="32"/>
  <c r="BH53" i="32"/>
  <c r="BL53" i="32"/>
  <c r="BP53" i="32"/>
  <c r="BT53" i="32"/>
  <c r="BX53" i="32"/>
  <c r="CB53" i="32"/>
  <c r="CF53" i="32"/>
  <c r="CJ53" i="32"/>
  <c r="CQ53" i="32"/>
  <c r="R53" i="32"/>
  <c r="V53" i="32"/>
  <c r="Z53" i="32"/>
  <c r="AE53" i="32"/>
  <c r="AH53" i="32"/>
  <c r="AL53" i="32"/>
  <c r="AP53" i="32"/>
  <c r="AT53" i="32"/>
  <c r="AX53" i="32"/>
  <c r="BB53" i="32"/>
  <c r="BF53" i="32"/>
  <c r="BJ53" i="32"/>
  <c r="BN53" i="32"/>
  <c r="BR53" i="32"/>
  <c r="BV53" i="32"/>
  <c r="BZ53" i="32"/>
  <c r="CD53" i="32"/>
  <c r="CH53" i="32"/>
  <c r="CL53" i="32"/>
  <c r="CO53" i="32"/>
  <c r="CM53" i="32"/>
  <c r="Q53" i="32"/>
  <c r="AG53" i="32"/>
  <c r="AW53" i="32"/>
  <c r="CC53" i="32"/>
  <c r="U53" i="32"/>
  <c r="AK53" i="32"/>
  <c r="BA53" i="32"/>
  <c r="BQ53" i="32"/>
  <c r="AC53" i="32"/>
  <c r="AS53" i="32"/>
  <c r="BI53" i="32"/>
  <c r="BY53" i="32"/>
  <c r="CP53" i="32"/>
  <c r="BM53" i="32"/>
  <c r="CG53" i="32"/>
  <c r="BU53" i="32"/>
  <c r="CK53" i="32"/>
  <c r="Y53" i="32"/>
  <c r="AO53" i="32"/>
  <c r="BE53" i="32"/>
  <c r="M53" i="26"/>
  <c r="M51" i="26"/>
  <c r="M50" i="32"/>
  <c r="E108" i="31"/>
  <c r="E16" i="31"/>
  <c r="E110" i="31"/>
  <c r="G16" i="31"/>
  <c r="H16" i="31"/>
  <c r="U16" i="31"/>
  <c r="F122" i="31"/>
  <c r="S17" i="31"/>
  <c r="F108" i="31"/>
  <c r="E17" i="31"/>
  <c r="F110" i="31"/>
  <c r="G17" i="31"/>
  <c r="H17" i="31"/>
  <c r="U17" i="31"/>
  <c r="G122" i="31"/>
  <c r="S18" i="31"/>
  <c r="G108" i="31"/>
  <c r="E18" i="31"/>
  <c r="G110" i="31"/>
  <c r="G18" i="31"/>
  <c r="H18" i="31"/>
  <c r="U18" i="31"/>
  <c r="H122" i="31"/>
  <c r="S19" i="31"/>
  <c r="H108" i="31"/>
  <c r="E19" i="31"/>
  <c r="H110" i="31"/>
  <c r="G19" i="31"/>
  <c r="H19" i="31"/>
  <c r="U19" i="31"/>
  <c r="I122" i="31"/>
  <c r="S20" i="31"/>
  <c r="I108" i="31"/>
  <c r="E20" i="31"/>
  <c r="I110" i="31"/>
  <c r="G20" i="31"/>
  <c r="H20" i="31"/>
  <c r="U20" i="31"/>
  <c r="J122" i="31"/>
  <c r="S21" i="31"/>
  <c r="J108" i="31"/>
  <c r="E21" i="31"/>
  <c r="J110" i="31"/>
  <c r="G21" i="31"/>
  <c r="H21" i="31"/>
  <c r="U21" i="31"/>
  <c r="K122" i="31"/>
  <c r="S22" i="31"/>
  <c r="K108" i="31"/>
  <c r="E22" i="31"/>
  <c r="K110" i="31"/>
  <c r="G22" i="31"/>
  <c r="H22" i="31"/>
  <c r="U22" i="31"/>
  <c r="L122" i="31"/>
  <c r="S23" i="31"/>
  <c r="L108" i="31"/>
  <c r="E23" i="31"/>
  <c r="L110" i="31"/>
  <c r="G23" i="31"/>
  <c r="H23" i="31"/>
  <c r="U23" i="31"/>
  <c r="M122" i="31"/>
  <c r="S24" i="31"/>
  <c r="M108" i="31"/>
  <c r="E24" i="31"/>
  <c r="M110" i="31"/>
  <c r="G24" i="31"/>
  <c r="H24" i="31"/>
  <c r="U24" i="31"/>
  <c r="N122" i="31"/>
  <c r="S25" i="31"/>
  <c r="N108" i="31"/>
  <c r="E25" i="31"/>
  <c r="N110" i="31"/>
  <c r="G25" i="31"/>
  <c r="H25" i="31"/>
  <c r="U25" i="31"/>
  <c r="O122" i="31"/>
  <c r="S26" i="31"/>
  <c r="O108" i="31"/>
  <c r="E26" i="31"/>
  <c r="O110" i="31"/>
  <c r="G26" i="31"/>
  <c r="H26" i="31"/>
  <c r="U26" i="31"/>
  <c r="P122" i="31"/>
  <c r="S27" i="31"/>
  <c r="P108" i="31"/>
  <c r="E27" i="31"/>
  <c r="P110" i="31"/>
  <c r="G27" i="31"/>
  <c r="H27" i="31"/>
  <c r="U27" i="31"/>
  <c r="Q122" i="31"/>
  <c r="S28" i="31"/>
  <c r="Q108" i="31"/>
  <c r="E28" i="31"/>
  <c r="Q110" i="31"/>
  <c r="G28" i="31"/>
  <c r="H28" i="31"/>
  <c r="U28" i="31"/>
  <c r="R122" i="31"/>
  <c r="S29" i="31"/>
  <c r="R108" i="31"/>
  <c r="E29" i="31"/>
  <c r="R110" i="31"/>
  <c r="G29" i="31"/>
  <c r="H29" i="31"/>
  <c r="U29" i="31"/>
  <c r="S122" i="31"/>
  <c r="S30" i="31"/>
  <c r="S108" i="31"/>
  <c r="E30" i="31"/>
  <c r="S110" i="31"/>
  <c r="G30" i="31"/>
  <c r="H30" i="31"/>
  <c r="U30" i="31"/>
  <c r="T122" i="31"/>
  <c r="S31" i="31"/>
  <c r="T108" i="31"/>
  <c r="E31" i="31"/>
  <c r="T110" i="31"/>
  <c r="G31" i="31"/>
  <c r="H31" i="31"/>
  <c r="U31" i="31"/>
  <c r="U122" i="31"/>
  <c r="S32" i="31"/>
  <c r="U108" i="31"/>
  <c r="E32" i="31"/>
  <c r="U110" i="31"/>
  <c r="G32" i="31"/>
  <c r="H32" i="31"/>
  <c r="U32" i="31"/>
  <c r="V122" i="31"/>
  <c r="S33" i="31"/>
  <c r="V108" i="31"/>
  <c r="E33" i="31"/>
  <c r="V110" i="31"/>
  <c r="G33" i="31"/>
  <c r="H33" i="31"/>
  <c r="U33" i="31"/>
  <c r="W122" i="31"/>
  <c r="S34" i="31"/>
  <c r="W108" i="31"/>
  <c r="E34" i="31"/>
  <c r="W110" i="31"/>
  <c r="G34" i="31"/>
  <c r="H34" i="31"/>
  <c r="U34" i="31"/>
  <c r="X122" i="31"/>
  <c r="S35" i="31"/>
  <c r="X108" i="31"/>
  <c r="E35" i="31"/>
  <c r="X110" i="31"/>
  <c r="G35" i="31"/>
  <c r="H35" i="31"/>
  <c r="U35" i="31"/>
  <c r="Y122" i="31"/>
  <c r="S36" i="31"/>
  <c r="Y108" i="31"/>
  <c r="E36" i="31"/>
  <c r="Y110" i="31"/>
  <c r="G36" i="31"/>
  <c r="H36" i="31"/>
  <c r="U36" i="31"/>
  <c r="Z122" i="31"/>
  <c r="S37" i="31"/>
  <c r="Z108" i="31"/>
  <c r="E37" i="31"/>
  <c r="Z110" i="31"/>
  <c r="G37" i="31"/>
  <c r="H37" i="31"/>
  <c r="U37" i="31"/>
  <c r="AA122" i="31"/>
  <c r="S38" i="31"/>
  <c r="AA108" i="31"/>
  <c r="E38" i="31"/>
  <c r="AA110" i="31"/>
  <c r="G38" i="31"/>
  <c r="H38" i="31"/>
  <c r="U38" i="31"/>
  <c r="AB122" i="31"/>
  <c r="S39" i="31"/>
  <c r="AB108" i="31"/>
  <c r="E39" i="31"/>
  <c r="AB110" i="31"/>
  <c r="G39" i="31"/>
  <c r="H39" i="31"/>
  <c r="U39" i="31"/>
  <c r="AC122" i="31"/>
  <c r="S40" i="31"/>
  <c r="AC108" i="31"/>
  <c r="E40" i="31"/>
  <c r="AC110" i="31"/>
  <c r="G40" i="31"/>
  <c r="H40" i="31"/>
  <c r="U40" i="31"/>
  <c r="AD122" i="31"/>
  <c r="S41" i="31"/>
  <c r="AD108" i="31"/>
  <c r="E41" i="31"/>
  <c r="AD110" i="31"/>
  <c r="G41" i="31"/>
  <c r="H41" i="31"/>
  <c r="U41" i="31"/>
  <c r="AE122" i="31"/>
  <c r="S42" i="31"/>
  <c r="AE108" i="31"/>
  <c r="E42" i="31"/>
  <c r="AE110" i="31"/>
  <c r="G42" i="31"/>
  <c r="H42" i="31"/>
  <c r="U42" i="31"/>
  <c r="AF122" i="31"/>
  <c r="S43" i="31"/>
  <c r="AF108" i="31"/>
  <c r="E43" i="31"/>
  <c r="AF110" i="31"/>
  <c r="G43" i="31"/>
  <c r="H43" i="31"/>
  <c r="U43" i="31"/>
  <c r="AG122" i="31"/>
  <c r="S44" i="31"/>
  <c r="AG108" i="31"/>
  <c r="E44" i="31"/>
  <c r="AG110" i="31"/>
  <c r="G44" i="31"/>
  <c r="H44" i="31"/>
  <c r="U44" i="31"/>
  <c r="AH122" i="31"/>
  <c r="S45" i="31"/>
  <c r="AH108" i="31"/>
  <c r="E45" i="31"/>
  <c r="AH110" i="31"/>
  <c r="G45" i="31"/>
  <c r="H45" i="31"/>
  <c r="U45" i="31"/>
  <c r="AI122" i="31"/>
  <c r="S46" i="31"/>
  <c r="AI108" i="31"/>
  <c r="E46" i="31"/>
  <c r="AI110" i="31"/>
  <c r="G46" i="31"/>
  <c r="H46" i="31"/>
  <c r="U46" i="31"/>
  <c r="AJ122" i="31"/>
  <c r="S47" i="31"/>
  <c r="AJ108" i="31"/>
  <c r="E47" i="31"/>
  <c r="AJ110" i="31"/>
  <c r="G47" i="31"/>
  <c r="H47" i="31"/>
  <c r="U47" i="31"/>
  <c r="AK122" i="31"/>
  <c r="S48" i="31"/>
  <c r="AK108" i="31"/>
  <c r="E48" i="31"/>
  <c r="AK110" i="31"/>
  <c r="G48" i="31"/>
  <c r="H48" i="31"/>
  <c r="U48" i="31"/>
  <c r="AL122" i="31"/>
  <c r="S49" i="31"/>
  <c r="AL108" i="31"/>
  <c r="E49" i="31"/>
  <c r="AL110" i="31"/>
  <c r="G49" i="31"/>
  <c r="H49" i="31"/>
  <c r="U49" i="31"/>
  <c r="AM122" i="31"/>
  <c r="S50" i="31"/>
  <c r="AM108" i="31"/>
  <c r="E50" i="31"/>
  <c r="AM110" i="31"/>
  <c r="G50" i="31"/>
  <c r="H50" i="31"/>
  <c r="U50" i="31"/>
  <c r="AN122" i="31"/>
  <c r="S51" i="31"/>
  <c r="AN108" i="31"/>
  <c r="E51" i="31"/>
  <c r="AN110" i="31"/>
  <c r="G51" i="31"/>
  <c r="H51" i="31"/>
  <c r="U51" i="31"/>
  <c r="AO122" i="31"/>
  <c r="S52" i="31"/>
  <c r="AO108" i="31"/>
  <c r="E52" i="31"/>
  <c r="AO110" i="31"/>
  <c r="G52" i="31"/>
  <c r="H52" i="31"/>
  <c r="U52" i="31"/>
  <c r="AP122" i="31"/>
  <c r="S53" i="31"/>
  <c r="AP108" i="31"/>
  <c r="E53" i="31"/>
  <c r="AP110" i="31"/>
  <c r="G53" i="31"/>
  <c r="H53" i="31"/>
  <c r="U53" i="31"/>
  <c r="AQ122" i="31"/>
  <c r="S54" i="31"/>
  <c r="AQ108" i="31"/>
  <c r="E54" i="31"/>
  <c r="AQ110" i="31"/>
  <c r="G54" i="31"/>
  <c r="H54" i="31"/>
  <c r="U54" i="31"/>
  <c r="AR122" i="31"/>
  <c r="S55" i="31"/>
  <c r="AR108" i="31"/>
  <c r="E55" i="31"/>
  <c r="AR110" i="31"/>
  <c r="G55" i="31"/>
  <c r="H55" i="31"/>
  <c r="U55" i="31"/>
  <c r="AS122" i="31"/>
  <c r="S56" i="31"/>
  <c r="AS108" i="31"/>
  <c r="E56" i="31"/>
  <c r="AS110" i="31"/>
  <c r="G56" i="31"/>
  <c r="H56" i="31"/>
  <c r="U56" i="31"/>
  <c r="AT122" i="31"/>
  <c r="S57" i="31"/>
  <c r="AT108" i="31"/>
  <c r="E57" i="31"/>
  <c r="AT110" i="31"/>
  <c r="G57" i="31"/>
  <c r="H57" i="31"/>
  <c r="U57" i="31"/>
  <c r="AU122" i="31"/>
  <c r="S58" i="31"/>
  <c r="AU108" i="31"/>
  <c r="E58" i="31"/>
  <c r="AU110" i="31"/>
  <c r="G58" i="31"/>
  <c r="H58" i="31"/>
  <c r="U58" i="31"/>
  <c r="AV122" i="31"/>
  <c r="S59" i="31"/>
  <c r="AV108" i="31"/>
  <c r="E59" i="31"/>
  <c r="AV110" i="31"/>
  <c r="G59" i="31"/>
  <c r="H59" i="31"/>
  <c r="U59" i="31"/>
  <c r="AW122" i="31"/>
  <c r="S60" i="31"/>
  <c r="AW108" i="31"/>
  <c r="E60" i="31"/>
  <c r="AW110" i="31"/>
  <c r="G60" i="31"/>
  <c r="H60" i="31"/>
  <c r="U60" i="31"/>
  <c r="AX122" i="31"/>
  <c r="S61" i="31"/>
  <c r="AX108" i="31"/>
  <c r="E61" i="31"/>
  <c r="AX110" i="31"/>
  <c r="G61" i="31"/>
  <c r="H61" i="31"/>
  <c r="U61" i="31"/>
  <c r="AY122" i="31"/>
  <c r="S62" i="31"/>
  <c r="AY108" i="31"/>
  <c r="E62" i="31"/>
  <c r="AY110" i="31"/>
  <c r="G62" i="31"/>
  <c r="H62" i="31"/>
  <c r="U62" i="31"/>
  <c r="AZ122" i="31"/>
  <c r="S63" i="31"/>
  <c r="AZ108" i="31"/>
  <c r="E63" i="31"/>
  <c r="AZ110" i="31"/>
  <c r="G63" i="31"/>
  <c r="H63" i="31"/>
  <c r="U63" i="31"/>
  <c r="BA122" i="31"/>
  <c r="S64" i="31"/>
  <c r="BA108" i="31"/>
  <c r="E64" i="31"/>
  <c r="BA110" i="31"/>
  <c r="G64" i="31"/>
  <c r="H64" i="31"/>
  <c r="U64" i="31"/>
  <c r="BB122" i="31"/>
  <c r="S65" i="31"/>
  <c r="BB108" i="31"/>
  <c r="E65" i="31"/>
  <c r="BB110" i="31"/>
  <c r="G65" i="31"/>
  <c r="H65" i="31"/>
  <c r="U65" i="31"/>
  <c r="BC122" i="31"/>
  <c r="S66" i="31"/>
  <c r="BC108" i="31"/>
  <c r="E66" i="31"/>
  <c r="BC110" i="31"/>
  <c r="G66" i="31"/>
  <c r="H66" i="31"/>
  <c r="U66" i="31"/>
  <c r="BD122" i="31"/>
  <c r="S67" i="31"/>
  <c r="BD108" i="31"/>
  <c r="E67" i="31"/>
  <c r="BD110" i="31"/>
  <c r="G67" i="31"/>
  <c r="H67" i="31"/>
  <c r="U67" i="31"/>
  <c r="BE122" i="31"/>
  <c r="S68" i="31"/>
  <c r="BE108" i="31"/>
  <c r="E68" i="31"/>
  <c r="BE110" i="31"/>
  <c r="G68" i="31"/>
  <c r="H68" i="31"/>
  <c r="U68" i="31"/>
  <c r="BF122" i="31"/>
  <c r="S69" i="31"/>
  <c r="BF108" i="31"/>
  <c r="E69" i="31"/>
  <c r="BF110" i="31"/>
  <c r="G69" i="31"/>
  <c r="H69" i="31"/>
  <c r="U69" i="31"/>
  <c r="BG122" i="31"/>
  <c r="S70" i="31"/>
  <c r="BG108" i="31"/>
  <c r="E70" i="31"/>
  <c r="BG110" i="31"/>
  <c r="G70" i="31"/>
  <c r="H70" i="31"/>
  <c r="U70" i="31"/>
  <c r="BH122" i="31"/>
  <c r="S71" i="31"/>
  <c r="BH108" i="31"/>
  <c r="E71" i="31"/>
  <c r="BH110" i="31"/>
  <c r="G71" i="31"/>
  <c r="H71" i="31"/>
  <c r="U71" i="31"/>
  <c r="BI122" i="31"/>
  <c r="S72" i="31"/>
  <c r="BI108" i="31"/>
  <c r="E72" i="31"/>
  <c r="BI110" i="31"/>
  <c r="G72" i="31"/>
  <c r="H72" i="31"/>
  <c r="U72" i="31"/>
  <c r="BJ122" i="31"/>
  <c r="S73" i="31"/>
  <c r="BJ108" i="31"/>
  <c r="E73" i="31"/>
  <c r="BJ110" i="31"/>
  <c r="G73" i="31"/>
  <c r="H73" i="31"/>
  <c r="U73" i="31"/>
  <c r="BK122" i="31"/>
  <c r="S74" i="31"/>
  <c r="BK108" i="31"/>
  <c r="E74" i="31"/>
  <c r="BK110" i="31"/>
  <c r="G74" i="31"/>
  <c r="H74" i="31"/>
  <c r="U74" i="31"/>
  <c r="BL122" i="31"/>
  <c r="S75" i="31"/>
  <c r="BL108" i="31"/>
  <c r="E75" i="31"/>
  <c r="BL110" i="31"/>
  <c r="G75" i="31"/>
  <c r="H75" i="31"/>
  <c r="U75" i="31"/>
  <c r="BM122" i="31"/>
  <c r="S76" i="31"/>
  <c r="BM108" i="31"/>
  <c r="E76" i="31"/>
  <c r="BM110" i="31"/>
  <c r="G76" i="31"/>
  <c r="H76" i="31"/>
  <c r="U76" i="31"/>
  <c r="BN122" i="31"/>
  <c r="S77" i="31"/>
  <c r="BN108" i="31"/>
  <c r="E77" i="31"/>
  <c r="BN110" i="31"/>
  <c r="G77" i="31"/>
  <c r="H77" i="31"/>
  <c r="U77" i="31"/>
  <c r="BO122" i="31"/>
  <c r="S78" i="31"/>
  <c r="BO108" i="31"/>
  <c r="E78" i="31"/>
  <c r="BO110" i="31"/>
  <c r="G78" i="31"/>
  <c r="H78" i="31"/>
  <c r="U78" i="31"/>
  <c r="BP122" i="31"/>
  <c r="S79" i="31"/>
  <c r="BP108" i="31"/>
  <c r="E79" i="31"/>
  <c r="BP110" i="31"/>
  <c r="G79" i="31"/>
  <c r="H79" i="31"/>
  <c r="U79" i="31"/>
  <c r="BQ122" i="31"/>
  <c r="S80" i="31"/>
  <c r="BQ108" i="31"/>
  <c r="E80" i="31"/>
  <c r="BQ110" i="31"/>
  <c r="G80" i="31"/>
  <c r="H80" i="31"/>
  <c r="U80" i="31"/>
  <c r="BR122" i="31"/>
  <c r="S81" i="31"/>
  <c r="BR108" i="31"/>
  <c r="E81" i="31"/>
  <c r="BR110" i="31"/>
  <c r="G81" i="31"/>
  <c r="H81" i="31"/>
  <c r="U81" i="31"/>
  <c r="BS122" i="31"/>
  <c r="S82" i="31"/>
  <c r="BS108" i="31"/>
  <c r="E82" i="31"/>
  <c r="BS110" i="31"/>
  <c r="G82" i="31"/>
  <c r="H82" i="31"/>
  <c r="U82" i="31"/>
  <c r="BT122" i="31"/>
  <c r="S83" i="31"/>
  <c r="BT108" i="31"/>
  <c r="E83" i="31"/>
  <c r="BT110" i="31"/>
  <c r="G83" i="31"/>
  <c r="H83" i="31"/>
  <c r="U83" i="31"/>
  <c r="BU122" i="31"/>
  <c r="S84" i="31"/>
  <c r="BU108" i="31"/>
  <c r="E84" i="31"/>
  <c r="BU110" i="31"/>
  <c r="G84" i="31"/>
  <c r="H84" i="31"/>
  <c r="U84" i="31"/>
  <c r="BV122" i="31"/>
  <c r="S85" i="31"/>
  <c r="BV108" i="31"/>
  <c r="E85" i="31"/>
  <c r="BV110" i="31"/>
  <c r="G85" i="31"/>
  <c r="H85" i="31"/>
  <c r="U85" i="31"/>
  <c r="BW122" i="31"/>
  <c r="S86" i="31"/>
  <c r="BW108" i="31"/>
  <c r="E86" i="31"/>
  <c r="BW110" i="31"/>
  <c r="G86" i="31"/>
  <c r="H86" i="31"/>
  <c r="U86" i="31"/>
  <c r="BX122" i="31"/>
  <c r="S87" i="31"/>
  <c r="BX108" i="31"/>
  <c r="E87" i="31"/>
  <c r="BX110" i="31"/>
  <c r="G87" i="31"/>
  <c r="H87" i="31"/>
  <c r="U87" i="31"/>
  <c r="BY122" i="31"/>
  <c r="S88" i="31"/>
  <c r="BY108" i="31"/>
  <c r="E88" i="31"/>
  <c r="BY110" i="31"/>
  <c r="G88" i="31"/>
  <c r="H88" i="31"/>
  <c r="U88" i="31"/>
  <c r="BZ122" i="31"/>
  <c r="S89" i="31"/>
  <c r="BZ108" i="31"/>
  <c r="E89" i="31"/>
  <c r="BZ110" i="31"/>
  <c r="G89" i="31"/>
  <c r="H89" i="31"/>
  <c r="U89" i="31"/>
  <c r="CA122" i="31"/>
  <c r="S90" i="31"/>
  <c r="CA108" i="31"/>
  <c r="E90" i="31"/>
  <c r="CA110" i="31"/>
  <c r="G90" i="31"/>
  <c r="H90" i="31"/>
  <c r="U90" i="31"/>
  <c r="CB122" i="31"/>
  <c r="S91" i="31"/>
  <c r="CB108" i="31"/>
  <c r="E91" i="31"/>
  <c r="CB110" i="31"/>
  <c r="G91" i="31"/>
  <c r="H91" i="31"/>
  <c r="U91" i="31"/>
  <c r="CC122" i="31"/>
  <c r="S92" i="31"/>
  <c r="CC108" i="31"/>
  <c r="E92" i="31"/>
  <c r="CC110" i="31"/>
  <c r="G92" i="31"/>
  <c r="H92" i="31"/>
  <c r="U92" i="31"/>
  <c r="CD122" i="31"/>
  <c r="S93" i="31"/>
  <c r="CD108" i="31"/>
  <c r="E93" i="31"/>
  <c r="CD110" i="31"/>
  <c r="G93" i="31"/>
  <c r="H93" i="31"/>
  <c r="U93" i="31"/>
  <c r="CE122" i="31"/>
  <c r="S94" i="31"/>
  <c r="CE108" i="31"/>
  <c r="E94" i="31"/>
  <c r="CE110" i="31"/>
  <c r="G94" i="31"/>
  <c r="H94" i="31"/>
  <c r="U94" i="31"/>
  <c r="CF122" i="31"/>
  <c r="S95" i="31"/>
  <c r="CF108" i="31"/>
  <c r="E95" i="31"/>
  <c r="CF110" i="31"/>
  <c r="G95" i="31"/>
  <c r="H95" i="31"/>
  <c r="U95" i="31"/>
  <c r="CG122" i="31"/>
  <c r="S96" i="31"/>
  <c r="CG108" i="31"/>
  <c r="E96" i="31"/>
  <c r="CG110" i="31"/>
  <c r="G96" i="31"/>
  <c r="H96" i="31"/>
  <c r="U96" i="31"/>
  <c r="U98" i="31"/>
  <c r="M32" i="28"/>
  <c r="M49" i="26"/>
  <c r="M50" i="26"/>
  <c r="S98" i="31"/>
  <c r="CR27" i="32"/>
  <c r="CR28" i="32"/>
  <c r="CR29" i="32"/>
  <c r="CQ31" i="32"/>
  <c r="CQ38" i="32"/>
  <c r="CQ40" i="32"/>
  <c r="CQ42" i="32"/>
  <c r="CQ44" i="32"/>
  <c r="CQ75" i="29"/>
  <c r="CF126" i="31"/>
  <c r="M167" i="30"/>
  <c r="M47" i="26"/>
  <c r="M42" i="26"/>
  <c r="CQ37" i="30"/>
  <c r="CQ42" i="30"/>
  <c r="CQ43" i="30"/>
  <c r="M126" i="30"/>
  <c r="CE126" i="31"/>
  <c r="CQ27" i="32"/>
  <c r="CQ28" i="32"/>
  <c r="CQ29" i="32"/>
  <c r="CP31" i="32"/>
  <c r="CP38" i="32"/>
  <c r="CP40" i="32"/>
  <c r="CP42" i="32"/>
  <c r="CP44" i="32"/>
  <c r="CP75" i="29"/>
  <c r="CP37" i="30"/>
  <c r="CP42" i="30"/>
  <c r="CP43" i="30"/>
  <c r="CP27" i="32"/>
  <c r="CP28" i="32"/>
  <c r="CP29" i="32"/>
  <c r="CO31" i="32"/>
  <c r="CO38" i="32"/>
  <c r="CO40" i="32"/>
  <c r="CO42" i="32"/>
  <c r="CO44" i="32"/>
  <c r="CO75" i="29"/>
  <c r="CD126" i="31"/>
  <c r="CO37" i="30"/>
  <c r="CO42" i="30"/>
  <c r="CO43" i="30"/>
  <c r="CO27" i="32"/>
  <c r="CO28" i="32"/>
  <c r="CO29" i="32"/>
  <c r="CN31" i="32"/>
  <c r="CN38" i="32"/>
  <c r="CN40" i="32"/>
  <c r="CN42" i="32"/>
  <c r="CN44" i="32"/>
  <c r="CN75" i="29"/>
  <c r="CC126" i="31"/>
  <c r="CN37" i="30"/>
  <c r="CN42" i="30"/>
  <c r="CN43" i="30"/>
  <c r="CN27" i="32"/>
  <c r="CN28" i="32"/>
  <c r="CN29" i="32"/>
  <c r="CM31" i="32"/>
  <c r="CM38" i="32"/>
  <c r="CM40" i="32"/>
  <c r="CM42" i="32"/>
  <c r="CM44" i="32"/>
  <c r="CM75" i="29"/>
  <c r="CB126" i="31"/>
  <c r="CM37" i="30"/>
  <c r="CM42" i="30"/>
  <c r="CM43" i="30"/>
  <c r="CM27" i="32"/>
  <c r="CM28" i="32"/>
  <c r="CM29" i="32"/>
  <c r="CL31" i="32"/>
  <c r="CL38" i="32"/>
  <c r="CL40" i="32"/>
  <c r="CL42" i="32"/>
  <c r="CL44" i="32"/>
  <c r="CL75" i="29"/>
  <c r="CA126" i="31"/>
  <c r="CL37" i="30"/>
  <c r="CL42" i="30"/>
  <c r="CL43" i="30"/>
  <c r="CL27" i="32"/>
  <c r="CL28" i="32"/>
  <c r="CL29" i="32"/>
  <c r="CK31" i="32"/>
  <c r="CK38" i="32"/>
  <c r="CK40" i="32"/>
  <c r="CK42" i="32"/>
  <c r="CK44" i="32"/>
  <c r="CK75" i="29"/>
  <c r="BZ126" i="31"/>
  <c r="CK37" i="30"/>
  <c r="CK42" i="30"/>
  <c r="CK43" i="30"/>
  <c r="CK27" i="32"/>
  <c r="CK28" i="32"/>
  <c r="CK29" i="32"/>
  <c r="CJ31" i="32"/>
  <c r="CJ38" i="32"/>
  <c r="CJ40" i="32"/>
  <c r="CJ42" i="32"/>
  <c r="CJ44" i="32"/>
  <c r="CJ37" i="30"/>
  <c r="CJ42" i="30"/>
  <c r="CJ43" i="30"/>
  <c r="CJ75" i="29"/>
  <c r="BY126" i="31"/>
  <c r="BX126" i="31"/>
  <c r="CJ27" i="32"/>
  <c r="CJ28" i="32"/>
  <c r="CJ29" i="32"/>
  <c r="CI31" i="32"/>
  <c r="CI38" i="32"/>
  <c r="CI40" i="32"/>
  <c r="CI42" i="32"/>
  <c r="CI44" i="32"/>
  <c r="CI75" i="29"/>
  <c r="CI37" i="30"/>
  <c r="CI42" i="30"/>
  <c r="CI43" i="30"/>
  <c r="CI27" i="32"/>
  <c r="CI28" i="32"/>
  <c r="CI29" i="32"/>
  <c r="CH31" i="32"/>
  <c r="CH38" i="32"/>
  <c r="CH40" i="32"/>
  <c r="CH42" i="32"/>
  <c r="CH44" i="32"/>
  <c r="CH75" i="29"/>
  <c r="BW126" i="31"/>
  <c r="CH37" i="30"/>
  <c r="CH42" i="30"/>
  <c r="CH43" i="30"/>
  <c r="CH27" i="32"/>
  <c r="CH28" i="32"/>
  <c r="CH29" i="32"/>
  <c r="CG31" i="32"/>
  <c r="CG38" i="32"/>
  <c r="CG40" i="32"/>
  <c r="CG42" i="32"/>
  <c r="CG44" i="32"/>
  <c r="CG75" i="29"/>
  <c r="BV126" i="31"/>
  <c r="CG37" i="30"/>
  <c r="CG42" i="30"/>
  <c r="CG43" i="30"/>
  <c r="CG27" i="32"/>
  <c r="CG28" i="32"/>
  <c r="CG29" i="32"/>
  <c r="CF31" i="32"/>
  <c r="CF38" i="32"/>
  <c r="CF40" i="32"/>
  <c r="CF42" i="32"/>
  <c r="CF44" i="32"/>
  <c r="CF75" i="29"/>
  <c r="BU126" i="31"/>
  <c r="CF37" i="30"/>
  <c r="CF42" i="30"/>
  <c r="CF43" i="30"/>
  <c r="CF27" i="32"/>
  <c r="CF28" i="32"/>
  <c r="CF29" i="32"/>
  <c r="CE31" i="32"/>
  <c r="CE38" i="32"/>
  <c r="CE40" i="32"/>
  <c r="CE42" i="32"/>
  <c r="CE44" i="32"/>
  <c r="CE75" i="29"/>
  <c r="CE37" i="30"/>
  <c r="CE42" i="30"/>
  <c r="CE43" i="30"/>
  <c r="BT126" i="31"/>
  <c r="CE27" i="32"/>
  <c r="CE28" i="32"/>
  <c r="CE29" i="32"/>
  <c r="CD31" i="32"/>
  <c r="CD38" i="32"/>
  <c r="CD40" i="32"/>
  <c r="CD42" i="32"/>
  <c r="CD44" i="32"/>
  <c r="CD75" i="29"/>
  <c r="BS126" i="31"/>
  <c r="CD37" i="30"/>
  <c r="CD42" i="30"/>
  <c r="CD43" i="30"/>
  <c r="CD27" i="32"/>
  <c r="CD28" i="32"/>
  <c r="CD29" i="32"/>
  <c r="CC31" i="32"/>
  <c r="CC38" i="32"/>
  <c r="CC40" i="32"/>
  <c r="CC42" i="32"/>
  <c r="CC44" i="32"/>
  <c r="CC75" i="29"/>
  <c r="BR126" i="31"/>
  <c r="CC37" i="30"/>
  <c r="CC42" i="30"/>
  <c r="CC43" i="30"/>
  <c r="CB75" i="29"/>
  <c r="CC27" i="32"/>
  <c r="CC28" i="32"/>
  <c r="CC29" i="32"/>
  <c r="CB31" i="32"/>
  <c r="CB38" i="32"/>
  <c r="CB40" i="32"/>
  <c r="CB42" i="32"/>
  <c r="CB44" i="32"/>
  <c r="CB37" i="30"/>
  <c r="CB42" i="30"/>
  <c r="CB43" i="30"/>
  <c r="BQ126" i="31"/>
  <c r="BP126" i="31"/>
  <c r="CB27" i="32"/>
  <c r="CB28" i="32"/>
  <c r="CB29" i="32"/>
  <c r="CA31" i="32"/>
  <c r="CA38" i="32"/>
  <c r="CA40" i="32"/>
  <c r="CA42" i="32"/>
  <c r="CA44" i="32"/>
  <c r="CA75" i="29"/>
  <c r="CA37" i="30"/>
  <c r="CA42" i="30"/>
  <c r="CA43" i="30"/>
  <c r="CA27" i="32"/>
  <c r="CA28" i="32"/>
  <c r="CA29" i="32"/>
  <c r="BZ31" i="32"/>
  <c r="BZ38" i="32"/>
  <c r="BZ40" i="32"/>
  <c r="BZ42" i="32"/>
  <c r="BZ44" i="32"/>
  <c r="BZ75" i="29"/>
  <c r="BO126" i="31"/>
  <c r="BZ37" i="30"/>
  <c r="BZ42" i="30"/>
  <c r="BZ43" i="30"/>
  <c r="BZ27" i="32"/>
  <c r="BZ28" i="32"/>
  <c r="BZ29" i="32"/>
  <c r="BY31" i="32"/>
  <c r="BY38" i="32"/>
  <c r="BY40" i="32"/>
  <c r="BY42" i="32"/>
  <c r="BY44" i="32"/>
  <c r="BY75" i="29"/>
  <c r="BN126" i="31"/>
  <c r="BY37" i="30"/>
  <c r="BY42" i="30"/>
  <c r="BY43" i="30"/>
  <c r="BX75" i="29"/>
  <c r="BM126" i="31"/>
  <c r="BY27" i="32"/>
  <c r="BY28" i="32"/>
  <c r="BY29" i="32"/>
  <c r="BX31" i="32"/>
  <c r="BX38" i="32"/>
  <c r="BX40" i="32"/>
  <c r="BX42" i="32"/>
  <c r="BX44" i="32"/>
  <c r="BX37" i="30"/>
  <c r="BX42" i="30"/>
  <c r="BX43" i="30"/>
  <c r="BX27" i="32"/>
  <c r="BX28" i="32"/>
  <c r="BX29" i="32"/>
  <c r="BW31" i="32"/>
  <c r="BW38" i="32"/>
  <c r="BW40" i="32"/>
  <c r="BW42" i="32"/>
  <c r="BW44" i="32"/>
  <c r="P27" i="32"/>
  <c r="P28" i="32"/>
  <c r="P29" i="32"/>
  <c r="Q27" i="32"/>
  <c r="Q28" i="32"/>
  <c r="Q29" i="32"/>
  <c r="R27" i="32"/>
  <c r="R28" i="32"/>
  <c r="R29" i="32"/>
  <c r="S27" i="32"/>
  <c r="S28" i="32"/>
  <c r="S29" i="32"/>
  <c r="T27" i="32"/>
  <c r="T28" i="32"/>
  <c r="T29" i="32"/>
  <c r="U27" i="32"/>
  <c r="U28" i="32"/>
  <c r="U29" i="32"/>
  <c r="V27" i="32"/>
  <c r="V28" i="32"/>
  <c r="V29" i="32"/>
  <c r="W27" i="32"/>
  <c r="W28" i="32"/>
  <c r="W29" i="32"/>
  <c r="X27" i="32"/>
  <c r="X28" i="32"/>
  <c r="X29" i="32"/>
  <c r="Y27" i="32"/>
  <c r="Y28" i="32"/>
  <c r="Y29" i="32"/>
  <c r="Z27" i="32"/>
  <c r="Z28" i="32"/>
  <c r="Z29" i="32"/>
  <c r="AA27" i="32"/>
  <c r="AA28" i="32"/>
  <c r="AA29" i="32"/>
  <c r="AB27" i="32"/>
  <c r="AB28" i="32"/>
  <c r="AB29" i="32"/>
  <c r="AC27" i="32"/>
  <c r="AC28" i="32"/>
  <c r="AC29" i="32"/>
  <c r="AD27" i="32"/>
  <c r="AD28" i="32"/>
  <c r="AD29" i="32"/>
  <c r="AE27" i="32"/>
  <c r="AE28" i="32"/>
  <c r="AE29" i="32"/>
  <c r="AF27" i="32"/>
  <c r="AF28" i="32"/>
  <c r="AF29" i="32"/>
  <c r="AG27" i="32"/>
  <c r="AG28" i="32"/>
  <c r="AG29" i="32"/>
  <c r="AH27" i="32"/>
  <c r="AH28" i="32"/>
  <c r="AH29" i="32"/>
  <c r="AI27" i="32"/>
  <c r="AI28" i="32"/>
  <c r="AI29" i="32"/>
  <c r="AJ27" i="32"/>
  <c r="AJ28" i="32"/>
  <c r="AJ29" i="32"/>
  <c r="AK27" i="32"/>
  <c r="AK28" i="32"/>
  <c r="AK29" i="32"/>
  <c r="AL27" i="32"/>
  <c r="AL28" i="32"/>
  <c r="AL29" i="32"/>
  <c r="AM27" i="32"/>
  <c r="AM28" i="32"/>
  <c r="AM29" i="32"/>
  <c r="AN27" i="32"/>
  <c r="AN28" i="32"/>
  <c r="AN29" i="32"/>
  <c r="AO27" i="32"/>
  <c r="AO28" i="32"/>
  <c r="AO29" i="32"/>
  <c r="AP27" i="32"/>
  <c r="AP28" i="32"/>
  <c r="AP29" i="32"/>
  <c r="AQ27" i="32"/>
  <c r="AQ28" i="32"/>
  <c r="AQ29" i="32"/>
  <c r="AR27" i="32"/>
  <c r="AR28" i="32"/>
  <c r="AR29" i="32"/>
  <c r="AS27" i="32"/>
  <c r="AS28" i="32"/>
  <c r="AS29" i="32"/>
  <c r="AT27" i="32"/>
  <c r="AT28" i="32"/>
  <c r="AT29" i="32"/>
  <c r="AU27" i="32"/>
  <c r="AU28" i="32"/>
  <c r="AU29" i="32"/>
  <c r="AV27" i="32"/>
  <c r="AV28" i="32"/>
  <c r="AV29" i="32"/>
  <c r="AW27" i="32"/>
  <c r="AW28" i="32"/>
  <c r="AW29" i="32"/>
  <c r="AX27" i="32"/>
  <c r="AX28" i="32"/>
  <c r="AX29" i="32"/>
  <c r="AY27" i="32"/>
  <c r="AY28" i="32"/>
  <c r="AY29" i="32"/>
  <c r="AZ27" i="32"/>
  <c r="AZ28" i="32"/>
  <c r="AZ29" i="32"/>
  <c r="BA27" i="32"/>
  <c r="BA28" i="32"/>
  <c r="BA29" i="32"/>
  <c r="BB27" i="32"/>
  <c r="BB28" i="32"/>
  <c r="BB29" i="32"/>
  <c r="BC27" i="32"/>
  <c r="BC28" i="32"/>
  <c r="BC29" i="32"/>
  <c r="BD27" i="32"/>
  <c r="BD28" i="32"/>
  <c r="BD29" i="32"/>
  <c r="BE27" i="32"/>
  <c r="BE28" i="32"/>
  <c r="BE29" i="32"/>
  <c r="BF27" i="32"/>
  <c r="BF28" i="32"/>
  <c r="BF29" i="32"/>
  <c r="BG27" i="32"/>
  <c r="BG28" i="32"/>
  <c r="BG29" i="32"/>
  <c r="BH27" i="32"/>
  <c r="BH28" i="32"/>
  <c r="BH29" i="32"/>
  <c r="BI27" i="32"/>
  <c r="BI28" i="32"/>
  <c r="BI29" i="32"/>
  <c r="BJ27" i="32"/>
  <c r="BJ28" i="32"/>
  <c r="BJ29" i="32"/>
  <c r="BK27" i="32"/>
  <c r="BK28" i="32"/>
  <c r="BK29" i="32"/>
  <c r="BL27" i="32"/>
  <c r="BL28" i="32"/>
  <c r="BL29" i="32"/>
  <c r="BM27" i="32"/>
  <c r="BM28" i="32"/>
  <c r="BM29" i="32"/>
  <c r="BN27" i="32"/>
  <c r="BN28" i="32"/>
  <c r="BN29" i="32"/>
  <c r="BO27" i="32"/>
  <c r="BO28" i="32"/>
  <c r="BO29" i="32"/>
  <c r="BP27" i="32"/>
  <c r="BP28" i="32"/>
  <c r="BP29" i="32"/>
  <c r="BQ27" i="32"/>
  <c r="BQ28" i="32"/>
  <c r="BQ29" i="32"/>
  <c r="BR27" i="32"/>
  <c r="BR28" i="32"/>
  <c r="BR29" i="32"/>
  <c r="BS27" i="32"/>
  <c r="BS28" i="32"/>
  <c r="BS29" i="32"/>
  <c r="BT27" i="32"/>
  <c r="BT28" i="32"/>
  <c r="BT29" i="32"/>
  <c r="BU27" i="32"/>
  <c r="BU28" i="32"/>
  <c r="BU29" i="32"/>
  <c r="BV27" i="32"/>
  <c r="BV28" i="32"/>
  <c r="BV29" i="32"/>
  <c r="BW27" i="32"/>
  <c r="BW28" i="32"/>
  <c r="BW29" i="32"/>
  <c r="O31" i="32"/>
  <c r="O38" i="32"/>
  <c r="O42" i="32"/>
  <c r="O44" i="32"/>
  <c r="L6" i="31"/>
  <c r="BW75" i="29"/>
  <c r="BV31" i="32"/>
  <c r="BV38" i="32"/>
  <c r="BV40" i="32"/>
  <c r="BV42" i="32"/>
  <c r="BV44" i="32"/>
  <c r="BU31" i="32"/>
  <c r="BU38" i="32"/>
  <c r="BU40" i="32"/>
  <c r="BU42" i="32"/>
  <c r="BU44" i="32"/>
  <c r="BT31" i="32"/>
  <c r="BT38" i="32"/>
  <c r="BT40" i="32"/>
  <c r="BT42" i="32"/>
  <c r="BT44" i="32"/>
  <c r="BS31" i="32"/>
  <c r="BS38" i="32"/>
  <c r="BS40" i="32"/>
  <c r="BS42" i="32"/>
  <c r="BS44" i="32"/>
  <c r="BR31" i="32"/>
  <c r="BR38" i="32"/>
  <c r="BR40" i="32"/>
  <c r="BR42" i="32"/>
  <c r="BR44" i="32"/>
  <c r="BQ31" i="32"/>
  <c r="BQ38" i="32"/>
  <c r="BQ40" i="32"/>
  <c r="BQ42" i="32"/>
  <c r="BQ44" i="32"/>
  <c r="BP31" i="32"/>
  <c r="BP38" i="32"/>
  <c r="BP40" i="32"/>
  <c r="BP42" i="32"/>
  <c r="BP44" i="32"/>
  <c r="BO31" i="32"/>
  <c r="BO38" i="32"/>
  <c r="BO40" i="32"/>
  <c r="BO42" i="32"/>
  <c r="BO44" i="32"/>
  <c r="BN31" i="32"/>
  <c r="BN38" i="32"/>
  <c r="BN40" i="32"/>
  <c r="BN42" i="32"/>
  <c r="BN44" i="32"/>
  <c r="BM31" i="32"/>
  <c r="BM38" i="32"/>
  <c r="BM40" i="32"/>
  <c r="BM42" i="32"/>
  <c r="BM44" i="32"/>
  <c r="BL31" i="32"/>
  <c r="BL38" i="32"/>
  <c r="BL40" i="32"/>
  <c r="BL42" i="32"/>
  <c r="BL44" i="32"/>
  <c r="BK31" i="32"/>
  <c r="BK38" i="32"/>
  <c r="BK40" i="32"/>
  <c r="BK42" i="32"/>
  <c r="BK44" i="32"/>
  <c r="BJ31" i="32"/>
  <c r="BJ38" i="32"/>
  <c r="BJ40" i="32"/>
  <c r="BJ42" i="32"/>
  <c r="BJ44" i="32"/>
  <c r="BI31" i="32"/>
  <c r="BI38" i="32"/>
  <c r="BI40" i="32"/>
  <c r="BI42" i="32"/>
  <c r="BI44" i="32"/>
  <c r="BH31" i="32"/>
  <c r="BH38" i="32"/>
  <c r="BH40" i="32"/>
  <c r="BH42" i="32"/>
  <c r="BH44" i="32"/>
  <c r="BG31" i="32"/>
  <c r="BG38" i="32"/>
  <c r="BG40" i="32"/>
  <c r="BG42" i="32"/>
  <c r="BG44" i="32"/>
  <c r="BF31" i="32"/>
  <c r="BF38" i="32"/>
  <c r="BF40" i="32"/>
  <c r="BF42" i="32"/>
  <c r="BF44" i="32"/>
  <c r="BE31" i="32"/>
  <c r="BE38" i="32"/>
  <c r="BE40" i="32"/>
  <c r="BE42" i="32"/>
  <c r="BE44" i="32"/>
  <c r="BD31" i="32"/>
  <c r="BD38" i="32"/>
  <c r="BD40" i="32"/>
  <c r="BD42" i="32"/>
  <c r="BD44" i="32"/>
  <c r="BC31" i="32"/>
  <c r="BC38" i="32"/>
  <c r="BC40" i="32"/>
  <c r="BC42" i="32"/>
  <c r="BC44" i="32"/>
  <c r="BB31" i="32"/>
  <c r="BB38" i="32"/>
  <c r="BB40" i="32"/>
  <c r="BB42" i="32"/>
  <c r="BB44" i="32"/>
  <c r="BA31" i="32"/>
  <c r="BA38" i="32"/>
  <c r="BA40" i="32"/>
  <c r="BA42" i="32"/>
  <c r="BA44" i="32"/>
  <c r="AZ31" i="32"/>
  <c r="AZ38" i="32"/>
  <c r="AZ40" i="32"/>
  <c r="AZ42" i="32"/>
  <c r="AZ44" i="32"/>
  <c r="AY31" i="32"/>
  <c r="AY38" i="32"/>
  <c r="AY40" i="32"/>
  <c r="AY42" i="32"/>
  <c r="AY44" i="32"/>
  <c r="AX31" i="32"/>
  <c r="AX38" i="32"/>
  <c r="AX40" i="32"/>
  <c r="AX42" i="32"/>
  <c r="AX44" i="32"/>
  <c r="AW31" i="32"/>
  <c r="AW38" i="32"/>
  <c r="AW40" i="32"/>
  <c r="AW42" i="32"/>
  <c r="AW44" i="32"/>
  <c r="AV31" i="32"/>
  <c r="AV38" i="32"/>
  <c r="AV40" i="32"/>
  <c r="AV42" i="32"/>
  <c r="AV44" i="32"/>
  <c r="AU31" i="32"/>
  <c r="AU38" i="32"/>
  <c r="AU40" i="32"/>
  <c r="AU42" i="32"/>
  <c r="AU44" i="32"/>
  <c r="AT31" i="32"/>
  <c r="AT38" i="32"/>
  <c r="AT40" i="32"/>
  <c r="AT42" i="32"/>
  <c r="AT44" i="32"/>
  <c r="AS31" i="32"/>
  <c r="AS38" i="32"/>
  <c r="AS40" i="32"/>
  <c r="AS42" i="32"/>
  <c r="AS44" i="32"/>
  <c r="AR31" i="32"/>
  <c r="AR38" i="32"/>
  <c r="AR40" i="32"/>
  <c r="AR42" i="32"/>
  <c r="AR44" i="32"/>
  <c r="AQ31" i="32"/>
  <c r="AQ38" i="32"/>
  <c r="AQ40" i="32"/>
  <c r="AQ42" i="32"/>
  <c r="AQ44" i="32"/>
  <c r="AP31" i="32"/>
  <c r="AP38" i="32"/>
  <c r="AP40" i="32"/>
  <c r="AP42" i="32"/>
  <c r="AP44" i="32"/>
  <c r="AO31" i="32"/>
  <c r="AO38" i="32"/>
  <c r="AO40" i="32"/>
  <c r="AO42" i="32"/>
  <c r="AO44" i="32"/>
  <c r="AN31" i="32"/>
  <c r="AN38" i="32"/>
  <c r="AN40" i="32"/>
  <c r="AN42" i="32"/>
  <c r="AN44" i="32"/>
  <c r="AM31" i="32"/>
  <c r="AM38" i="32"/>
  <c r="AM40" i="32"/>
  <c r="AM42" i="32"/>
  <c r="AM44" i="32"/>
  <c r="AL31" i="32"/>
  <c r="AL38" i="32"/>
  <c r="AL40" i="32"/>
  <c r="AL42" i="32"/>
  <c r="AL44" i="32"/>
  <c r="AK31" i="32"/>
  <c r="AK38" i="32"/>
  <c r="AK40" i="32"/>
  <c r="AK42" i="32"/>
  <c r="AK44" i="32"/>
  <c r="AJ31" i="32"/>
  <c r="AJ38" i="32"/>
  <c r="AJ40" i="32"/>
  <c r="AJ42" i="32"/>
  <c r="AJ44" i="32"/>
  <c r="AI31" i="32"/>
  <c r="AI38" i="32"/>
  <c r="AI40" i="32"/>
  <c r="AI42" i="32"/>
  <c r="AI44" i="32"/>
  <c r="AH31" i="32"/>
  <c r="AH38" i="32"/>
  <c r="AH40" i="32"/>
  <c r="AH42" i="32"/>
  <c r="AH44" i="32"/>
  <c r="AG31" i="32"/>
  <c r="AG38" i="32"/>
  <c r="AG40" i="32"/>
  <c r="AG42" i="32"/>
  <c r="AG44" i="32"/>
  <c r="AF31" i="32"/>
  <c r="AF38" i="32"/>
  <c r="AF40" i="32"/>
  <c r="AF42" i="32"/>
  <c r="AF44" i="32"/>
  <c r="AE31" i="32"/>
  <c r="AE38" i="32"/>
  <c r="AE40" i="32"/>
  <c r="AE42" i="32"/>
  <c r="AE44" i="32"/>
  <c r="AD31" i="32"/>
  <c r="AD38" i="32"/>
  <c r="AD40" i="32"/>
  <c r="AD42" i="32"/>
  <c r="AD44" i="32"/>
  <c r="AC31" i="32"/>
  <c r="AC38" i="32"/>
  <c r="AC40" i="32"/>
  <c r="AC42" i="32"/>
  <c r="AC44" i="32"/>
  <c r="AB31" i="32"/>
  <c r="AB38" i="32"/>
  <c r="AB40" i="32"/>
  <c r="AB42" i="32"/>
  <c r="AB44" i="32"/>
  <c r="AA31" i="32"/>
  <c r="AA38" i="32"/>
  <c r="AA40" i="32"/>
  <c r="AA42" i="32"/>
  <c r="AA44" i="32"/>
  <c r="Z31" i="32"/>
  <c r="Z38" i="32"/>
  <c r="Z40" i="32"/>
  <c r="Z42" i="32"/>
  <c r="Z44" i="32"/>
  <c r="Y31" i="32"/>
  <c r="Y38" i="32"/>
  <c r="Y40" i="32"/>
  <c r="Y42" i="32"/>
  <c r="Y44" i="32"/>
  <c r="X31" i="32"/>
  <c r="X38" i="32"/>
  <c r="X40" i="32"/>
  <c r="X42" i="32"/>
  <c r="X44" i="32"/>
  <c r="V31" i="32"/>
  <c r="V38" i="32"/>
  <c r="V40" i="32"/>
  <c r="V42" i="32"/>
  <c r="V44" i="32"/>
  <c r="T31" i="32"/>
  <c r="T38" i="32"/>
  <c r="T40" i="32"/>
  <c r="T42" i="32"/>
  <c r="T44" i="32"/>
  <c r="W31" i="32"/>
  <c r="W38" i="32"/>
  <c r="W40" i="32"/>
  <c r="W42" i="32"/>
  <c r="W44" i="32"/>
  <c r="U31" i="32"/>
  <c r="U38" i="32"/>
  <c r="U40" i="32"/>
  <c r="U42" i="32"/>
  <c r="U44" i="32"/>
  <c r="Q31" i="32"/>
  <c r="Q38" i="32"/>
  <c r="Q40" i="32"/>
  <c r="Q42" i="32"/>
  <c r="Q44" i="32"/>
  <c r="R31" i="32"/>
  <c r="R38" i="32"/>
  <c r="R40" i="32"/>
  <c r="R42" i="32"/>
  <c r="R44" i="32"/>
  <c r="S31" i="32"/>
  <c r="S38" i="32"/>
  <c r="S40" i="32"/>
  <c r="S42" i="32"/>
  <c r="S44" i="32"/>
  <c r="P31" i="32"/>
  <c r="P38" i="32"/>
  <c r="P40" i="32"/>
  <c r="P42" i="32"/>
  <c r="P44" i="32"/>
  <c r="BL126" i="31"/>
  <c r="M40" i="26"/>
  <c r="H98" i="31"/>
  <c r="BW37" i="30"/>
  <c r="BW42" i="30"/>
  <c r="BW43" i="30"/>
  <c r="M27" i="32"/>
  <c r="M28" i="26"/>
  <c r="CG111" i="31"/>
  <c r="BK126" i="31"/>
  <c r="BV75" i="29"/>
  <c r="BV37" i="30"/>
  <c r="BV42" i="30"/>
  <c r="BV43" i="30"/>
  <c r="CF111" i="31"/>
  <c r="BU37" i="30"/>
  <c r="BU42" i="30"/>
  <c r="BU43" i="30"/>
  <c r="BJ126" i="31"/>
  <c r="BU75" i="29"/>
  <c r="CE111" i="31"/>
  <c r="BT75" i="29"/>
  <c r="BI126" i="31"/>
  <c r="BT37" i="30"/>
  <c r="BT42" i="30"/>
  <c r="BT43" i="30"/>
  <c r="BS75" i="29"/>
  <c r="BH126" i="31"/>
  <c r="CD111" i="31"/>
  <c r="BS37" i="30"/>
  <c r="BS42" i="30"/>
  <c r="BS43" i="30"/>
  <c r="CC111" i="31"/>
  <c r="BG126" i="31"/>
  <c r="BR75" i="29"/>
  <c r="BR37" i="30"/>
  <c r="BR42" i="30"/>
  <c r="BR43" i="30"/>
  <c r="CB111" i="31"/>
  <c r="BQ75" i="29"/>
  <c r="BF126" i="31"/>
  <c r="CA111" i="31"/>
  <c r="BQ37" i="30"/>
  <c r="BQ42" i="30"/>
  <c r="BQ43" i="30"/>
  <c r="BE126" i="31"/>
  <c r="BP75" i="29"/>
  <c r="BZ111" i="31"/>
  <c r="BP37" i="30"/>
  <c r="BP42" i="30"/>
  <c r="BP43" i="30"/>
  <c r="BY111" i="31"/>
  <c r="BO75" i="29"/>
  <c r="BX111" i="31"/>
  <c r="BD126" i="31"/>
  <c r="BO37" i="30"/>
  <c r="BO42" i="30"/>
  <c r="BO43" i="30"/>
  <c r="BW111" i="31"/>
  <c r="BN75" i="29"/>
  <c r="BC126" i="31"/>
  <c r="BN37" i="30"/>
  <c r="BN42" i="30"/>
  <c r="BN43" i="30"/>
  <c r="BV111" i="31"/>
  <c r="BM75" i="29"/>
  <c r="BB126" i="31"/>
  <c r="BU111" i="31"/>
  <c r="BM37" i="30"/>
  <c r="BM42" i="30"/>
  <c r="BM43" i="30"/>
  <c r="BA126" i="31"/>
  <c r="BL75" i="29"/>
  <c r="BT111" i="31"/>
  <c r="BL37" i="30"/>
  <c r="BL42" i="30"/>
  <c r="BL43" i="30"/>
  <c r="BS111" i="31"/>
  <c r="BK75" i="29"/>
  <c r="BK37" i="30"/>
  <c r="BK42" i="30"/>
  <c r="BK43" i="30"/>
  <c r="AZ126" i="31"/>
  <c r="BR111" i="31"/>
  <c r="AY126" i="31"/>
  <c r="BJ75" i="29"/>
  <c r="BJ37" i="30"/>
  <c r="BJ42" i="30"/>
  <c r="BJ43" i="30"/>
  <c r="BQ111" i="31"/>
  <c r="AX126" i="31"/>
  <c r="BI75" i="29"/>
  <c r="BI37" i="30"/>
  <c r="BI42" i="30"/>
  <c r="BI43" i="30"/>
  <c r="BP111" i="31"/>
  <c r="BH75" i="29"/>
  <c r="AW126" i="31"/>
  <c r="BH37" i="30"/>
  <c r="BH42" i="30"/>
  <c r="BH43" i="30"/>
  <c r="BO111" i="31"/>
  <c r="BG75" i="29"/>
  <c r="AV126" i="31"/>
  <c r="BN111" i="31"/>
  <c r="BG37" i="30"/>
  <c r="BG42" i="30"/>
  <c r="BG43" i="30"/>
  <c r="BF75" i="29"/>
  <c r="BM111" i="31"/>
  <c r="AU126" i="31"/>
  <c r="BF37" i="30"/>
  <c r="BF42" i="30"/>
  <c r="BF43" i="30"/>
  <c r="BL111" i="31"/>
  <c r="BE75" i="29"/>
  <c r="AT126" i="31"/>
  <c r="BK111" i="31"/>
  <c r="BE37" i="30"/>
  <c r="BE42" i="30"/>
  <c r="BE43" i="30"/>
  <c r="BD75" i="29"/>
  <c r="AS126" i="31"/>
  <c r="BJ111" i="31"/>
  <c r="BD37" i="30"/>
  <c r="BD42" i="30"/>
  <c r="BD43" i="30"/>
  <c r="BC75" i="29"/>
  <c r="BI111" i="31"/>
  <c r="AR126" i="31"/>
  <c r="BC37" i="30"/>
  <c r="BC42" i="30"/>
  <c r="BC43" i="30"/>
  <c r="BH111" i="31"/>
  <c r="BB75" i="29"/>
  <c r="AQ126" i="31"/>
  <c r="BG111" i="31"/>
  <c r="BB37" i="30"/>
  <c r="BB42" i="30"/>
  <c r="BB43" i="30"/>
  <c r="BA75" i="29"/>
  <c r="AP126" i="31"/>
  <c r="BF111" i="31"/>
  <c r="BA37" i="30"/>
  <c r="BA42" i="30"/>
  <c r="BA43" i="30"/>
  <c r="BE111" i="31"/>
  <c r="AO126" i="31"/>
  <c r="AZ75" i="29"/>
  <c r="AZ37" i="30"/>
  <c r="AZ42" i="30"/>
  <c r="AZ43" i="30"/>
  <c r="BD111" i="31"/>
  <c r="AN126" i="31"/>
  <c r="BC111" i="31"/>
  <c r="AY75" i="29"/>
  <c r="AY37" i="30"/>
  <c r="AY42" i="30"/>
  <c r="AY43" i="30"/>
  <c r="AM126" i="31"/>
  <c r="BB111" i="31"/>
  <c r="AX75" i="29"/>
  <c r="AX37" i="30"/>
  <c r="AX42" i="30"/>
  <c r="AX43" i="30"/>
  <c r="BA111" i="31"/>
  <c r="AW75" i="29"/>
  <c r="AL126" i="31"/>
  <c r="AZ111" i="31"/>
  <c r="AW37" i="30"/>
  <c r="AW42" i="30"/>
  <c r="AW43" i="30"/>
  <c r="AY111" i="31"/>
  <c r="AV75" i="29"/>
  <c r="AK126" i="31"/>
  <c r="AV37" i="30"/>
  <c r="AV42" i="30"/>
  <c r="AV43" i="30"/>
  <c r="AX111" i="31"/>
  <c r="AJ126" i="31"/>
  <c r="AU75" i="29"/>
  <c r="G98" i="31"/>
  <c r="AW111" i="31"/>
  <c r="AU37" i="30"/>
  <c r="AU42" i="30"/>
  <c r="AU43" i="30"/>
  <c r="M26" i="26"/>
  <c r="AV111" i="31"/>
  <c r="AT75" i="29"/>
  <c r="AT37" i="30"/>
  <c r="AT42" i="30"/>
  <c r="AT43" i="30"/>
  <c r="AI126" i="31"/>
  <c r="AU111" i="31"/>
  <c r="AS75" i="29"/>
  <c r="AH126" i="31"/>
  <c r="AS37" i="30"/>
  <c r="AS42" i="30"/>
  <c r="AS43" i="30"/>
  <c r="AT111" i="31"/>
  <c r="E98" i="31"/>
  <c r="AR75" i="29"/>
  <c r="AG126" i="31"/>
  <c r="AS111" i="31"/>
  <c r="AR37" i="30"/>
  <c r="AR42" i="30"/>
  <c r="AR43" i="30"/>
  <c r="P118" i="30"/>
  <c r="M118" i="30"/>
  <c r="P119" i="30"/>
  <c r="M119" i="30"/>
  <c r="CR176" i="30"/>
  <c r="CR177" i="30"/>
  <c r="CR183" i="30"/>
  <c r="M30" i="26"/>
  <c r="AQ75" i="29"/>
  <c r="AF126" i="31"/>
  <c r="AR111" i="31"/>
  <c r="M37" i="29"/>
  <c r="M39" i="29"/>
  <c r="AQ37" i="30"/>
  <c r="AQ42" i="30"/>
  <c r="AQ43" i="30"/>
  <c r="M35" i="29"/>
  <c r="AQ111" i="31"/>
  <c r="M28" i="32"/>
  <c r="M29" i="29"/>
  <c r="CQ176" i="30"/>
  <c r="CQ177" i="30"/>
  <c r="CQ183" i="30"/>
  <c r="M27" i="29"/>
  <c r="AE126" i="31"/>
  <c r="AP111" i="31"/>
  <c r="AP75" i="29"/>
  <c r="CP176" i="30"/>
  <c r="CP177" i="30"/>
  <c r="CP183" i="30"/>
  <c r="M177" i="29"/>
  <c r="AP37" i="30"/>
  <c r="AP42" i="30"/>
  <c r="AP43" i="30"/>
  <c r="CO176" i="30"/>
  <c r="CO177" i="30"/>
  <c r="CO183" i="30"/>
  <c r="M95" i="29"/>
  <c r="AO75" i="29"/>
  <c r="AD126" i="31"/>
  <c r="AO111" i="31"/>
  <c r="CN176" i="30"/>
  <c r="CN177" i="30"/>
  <c r="CN183" i="30"/>
  <c r="M93" i="29"/>
  <c r="AO37" i="30"/>
  <c r="AO42" i="30"/>
  <c r="AO43" i="30"/>
  <c r="CM176" i="30"/>
  <c r="CM177" i="30"/>
  <c r="CM183" i="30"/>
  <c r="AN111" i="31"/>
  <c r="CL176" i="30"/>
  <c r="CL177" i="30"/>
  <c r="CL183" i="30"/>
  <c r="AN75" i="29"/>
  <c r="AC126" i="31"/>
  <c r="CK176" i="30"/>
  <c r="CK177" i="30"/>
  <c r="CK183" i="30"/>
  <c r="AN37" i="30"/>
  <c r="AN42" i="30"/>
  <c r="AN43" i="30"/>
  <c r="AM111" i="31"/>
  <c r="CJ176" i="30"/>
  <c r="CJ177" i="30"/>
  <c r="CJ183" i="30"/>
  <c r="CI176" i="30"/>
  <c r="CI177" i="30"/>
  <c r="CI183" i="30"/>
  <c r="AL111" i="31"/>
  <c r="CH176" i="30"/>
  <c r="CH177" i="30"/>
  <c r="CH183" i="30"/>
  <c r="AM75" i="29"/>
  <c r="CG176" i="30"/>
  <c r="CG177" i="30"/>
  <c r="CG183" i="30"/>
  <c r="AB126" i="31"/>
  <c r="AM37" i="30"/>
  <c r="AM42" i="30"/>
  <c r="AM43" i="30"/>
  <c r="AK111" i="31"/>
  <c r="CF176" i="30"/>
  <c r="CF177" i="30"/>
  <c r="CF183" i="30"/>
  <c r="AL75" i="29"/>
  <c r="AA126" i="31"/>
  <c r="CE176" i="30"/>
  <c r="CE177" i="30"/>
  <c r="CE183" i="30"/>
  <c r="CD176" i="30"/>
  <c r="CD177" i="30"/>
  <c r="CD183" i="30"/>
  <c r="AL37" i="30"/>
  <c r="AL42" i="30"/>
  <c r="AL43" i="30"/>
  <c r="AJ111" i="31"/>
  <c r="CC176" i="30"/>
  <c r="CC177" i="30"/>
  <c r="CC183" i="30"/>
  <c r="AI111" i="31"/>
  <c r="AK37" i="30"/>
  <c r="AK42" i="30"/>
  <c r="AK43" i="30"/>
  <c r="AK75" i="29"/>
  <c r="Z126" i="31"/>
  <c r="CB176" i="30"/>
  <c r="CB177" i="30"/>
  <c r="CB183" i="30"/>
  <c r="CA176" i="30"/>
  <c r="CA177" i="30"/>
  <c r="CA183" i="30"/>
  <c r="AH111" i="31"/>
  <c r="BZ176" i="30"/>
  <c r="BZ177" i="30"/>
  <c r="BZ183" i="30"/>
  <c r="Y126" i="31"/>
  <c r="BY176" i="30"/>
  <c r="BY177" i="30"/>
  <c r="BY183" i="30"/>
  <c r="AJ75" i="29"/>
  <c r="AG111" i="31"/>
  <c r="AJ37" i="30"/>
  <c r="AJ42" i="30"/>
  <c r="AJ43" i="30"/>
  <c r="BX176" i="30"/>
  <c r="BX177" i="30"/>
  <c r="BX183" i="30"/>
  <c r="BW176" i="30"/>
  <c r="BW177" i="30"/>
  <c r="BW183" i="30"/>
  <c r="X126" i="31"/>
  <c r="BV176" i="30"/>
  <c r="BV177" i="30"/>
  <c r="BV183" i="30"/>
  <c r="AF111" i="31"/>
  <c r="AI37" i="30"/>
  <c r="AI42" i="30"/>
  <c r="AI43" i="30"/>
  <c r="AI75" i="29"/>
  <c r="BU176" i="30"/>
  <c r="BU177" i="30"/>
  <c r="BU183" i="30"/>
  <c r="AE111" i="31"/>
  <c r="BT176" i="30"/>
  <c r="BT177" i="30"/>
  <c r="BT183" i="30"/>
  <c r="BS176" i="30"/>
  <c r="BS177" i="30"/>
  <c r="BS183" i="30"/>
  <c r="W126" i="31"/>
  <c r="AH75" i="29"/>
  <c r="AH37" i="30"/>
  <c r="AH42" i="30"/>
  <c r="AH43" i="30"/>
  <c r="BQ176" i="30"/>
  <c r="BQ177" i="30"/>
  <c r="BQ183" i="30"/>
  <c r="BR176" i="30"/>
  <c r="BR177" i="30"/>
  <c r="BR183" i="30"/>
  <c r="AD111" i="31"/>
  <c r="V126" i="31"/>
  <c r="AG75" i="29"/>
  <c r="AG37" i="30"/>
  <c r="AG42" i="30"/>
  <c r="AG43" i="30"/>
  <c r="AC111" i="31"/>
  <c r="BP176" i="30"/>
  <c r="BP177" i="30"/>
  <c r="BP183" i="30"/>
  <c r="AF75" i="29"/>
  <c r="BO176" i="30"/>
  <c r="BO177" i="30"/>
  <c r="BO183" i="30"/>
  <c r="AF37" i="30"/>
  <c r="AF42" i="30"/>
  <c r="AF43" i="30"/>
  <c r="U126" i="31"/>
  <c r="BN176" i="30"/>
  <c r="BN177" i="30"/>
  <c r="BN183" i="30"/>
  <c r="AB111" i="31"/>
  <c r="AE75" i="29"/>
  <c r="T126" i="31"/>
  <c r="AE37" i="30"/>
  <c r="AE42" i="30"/>
  <c r="AE43" i="30"/>
  <c r="BM176" i="30"/>
  <c r="BM177" i="30"/>
  <c r="BM183" i="30"/>
  <c r="BL176" i="30"/>
  <c r="BL177" i="30"/>
  <c r="BL183" i="30"/>
  <c r="AD75" i="29"/>
  <c r="S126" i="31"/>
  <c r="AA111" i="31"/>
  <c r="AD37" i="30"/>
  <c r="AD42" i="30"/>
  <c r="AD43" i="30"/>
  <c r="BK176" i="30"/>
  <c r="BK177" i="30"/>
  <c r="BK183" i="30"/>
  <c r="R126" i="31"/>
  <c r="Z111" i="31"/>
  <c r="AC75" i="29"/>
  <c r="BJ176" i="30"/>
  <c r="BJ177" i="30"/>
  <c r="BJ183" i="30"/>
  <c r="BI176" i="30"/>
  <c r="BI177" i="30"/>
  <c r="BI183" i="30"/>
  <c r="AC37" i="30"/>
  <c r="AC42" i="30"/>
  <c r="AC43" i="30"/>
  <c r="AB75" i="29"/>
  <c r="Y111" i="31"/>
  <c r="Q126" i="31"/>
  <c r="BH176" i="30"/>
  <c r="BH177" i="30"/>
  <c r="BH183" i="30"/>
  <c r="BG176" i="30"/>
  <c r="BG177" i="30"/>
  <c r="BG183" i="30"/>
  <c r="AB37" i="30"/>
  <c r="AB42" i="30"/>
  <c r="AB43" i="30"/>
  <c r="BF176" i="30"/>
  <c r="BF177" i="30"/>
  <c r="BF183" i="30"/>
  <c r="P126" i="31"/>
  <c r="X111" i="31"/>
  <c r="AA75" i="29"/>
  <c r="BE176" i="30"/>
  <c r="BE177" i="30"/>
  <c r="BE183" i="30"/>
  <c r="AA37" i="30"/>
  <c r="AA42" i="30"/>
  <c r="AA43" i="30"/>
  <c r="Z75" i="29"/>
  <c r="W111" i="31"/>
  <c r="O126" i="31"/>
  <c r="BD176" i="30"/>
  <c r="BD177" i="30"/>
  <c r="BD183" i="30"/>
  <c r="BC176" i="30"/>
  <c r="BC177" i="30"/>
  <c r="BC183" i="30"/>
  <c r="Z37" i="30"/>
  <c r="Z42" i="30"/>
  <c r="Z43" i="30"/>
  <c r="Y75" i="29"/>
  <c r="V111" i="31"/>
  <c r="N126" i="31"/>
  <c r="BB176" i="30"/>
  <c r="BB177" i="30"/>
  <c r="BB183" i="30"/>
  <c r="BA176" i="30"/>
  <c r="BA177" i="30"/>
  <c r="BA183" i="30"/>
  <c r="Y37" i="30"/>
  <c r="Y42" i="30"/>
  <c r="Y43" i="30"/>
  <c r="X75" i="29"/>
  <c r="U111" i="31"/>
  <c r="M126" i="31"/>
  <c r="AZ176" i="30"/>
  <c r="AZ177" i="30"/>
  <c r="AZ183" i="30"/>
  <c r="X37" i="30"/>
  <c r="X42" i="30"/>
  <c r="X43" i="30"/>
  <c r="AY176" i="30"/>
  <c r="AY177" i="30"/>
  <c r="AY183" i="30"/>
  <c r="T111" i="31"/>
  <c r="W75" i="29"/>
  <c r="L126" i="31"/>
  <c r="AX176" i="30"/>
  <c r="AX177" i="30"/>
  <c r="AX183" i="30"/>
  <c r="W37" i="30"/>
  <c r="W42" i="30"/>
  <c r="W43" i="30"/>
  <c r="AW176" i="30"/>
  <c r="AW177" i="30"/>
  <c r="AW183" i="30"/>
  <c r="S111" i="31"/>
  <c r="V75" i="29"/>
  <c r="K126" i="31"/>
  <c r="AV176" i="30"/>
  <c r="AV177" i="30"/>
  <c r="AV183" i="30"/>
  <c r="AU176" i="30"/>
  <c r="AU177" i="30"/>
  <c r="AU183" i="30"/>
  <c r="V37" i="30"/>
  <c r="V42" i="30"/>
  <c r="V43" i="30"/>
  <c r="U75" i="29"/>
  <c r="J126" i="31"/>
  <c r="R111" i="31"/>
  <c r="AT176" i="30"/>
  <c r="AT177" i="30"/>
  <c r="AT183" i="30"/>
  <c r="AS176" i="30"/>
  <c r="AS177" i="30"/>
  <c r="AS183" i="30"/>
  <c r="U37" i="30"/>
  <c r="U42" i="30"/>
  <c r="U43" i="30"/>
  <c r="T75" i="29"/>
  <c r="AR176" i="30"/>
  <c r="AR177" i="30"/>
  <c r="AR183" i="30"/>
  <c r="I126" i="31"/>
  <c r="Q111" i="31"/>
  <c r="AQ176" i="30"/>
  <c r="AQ177" i="30"/>
  <c r="AQ183" i="30"/>
  <c r="T37" i="30"/>
  <c r="T42" i="30"/>
  <c r="T43" i="30"/>
  <c r="S75" i="29"/>
  <c r="P111" i="31"/>
  <c r="AP176" i="30"/>
  <c r="AP177" i="30"/>
  <c r="AP183" i="30"/>
  <c r="AN176" i="30"/>
  <c r="AN177" i="30"/>
  <c r="AN183" i="30"/>
  <c r="H126" i="31"/>
  <c r="AO176" i="30"/>
  <c r="AO177" i="30"/>
  <c r="AO183" i="30"/>
  <c r="AM176" i="30"/>
  <c r="AM177" i="30"/>
  <c r="AM183" i="30"/>
  <c r="O111" i="31"/>
  <c r="S37" i="30"/>
  <c r="S42" i="30"/>
  <c r="S43" i="30"/>
  <c r="R75" i="29"/>
  <c r="AK176" i="30"/>
  <c r="AK177" i="30"/>
  <c r="AK183" i="30"/>
  <c r="N111" i="31"/>
  <c r="G126" i="31"/>
  <c r="AL176" i="30"/>
  <c r="AL177" i="30"/>
  <c r="AL183" i="30"/>
  <c r="AJ176" i="30"/>
  <c r="AJ177" i="30"/>
  <c r="AJ183" i="30"/>
  <c r="R37" i="30"/>
  <c r="R42" i="30"/>
  <c r="R43" i="30"/>
  <c r="AI176" i="30"/>
  <c r="AI177" i="30"/>
  <c r="AI183" i="30"/>
  <c r="Q75" i="29"/>
  <c r="F126" i="31"/>
  <c r="M111" i="31"/>
  <c r="AG176" i="30"/>
  <c r="AG177" i="30"/>
  <c r="AG183" i="30"/>
  <c r="Q37" i="30"/>
  <c r="Q42" i="30"/>
  <c r="Q43" i="30"/>
  <c r="AH176" i="30"/>
  <c r="AH177" i="30"/>
  <c r="AH183" i="30"/>
  <c r="L111" i="31"/>
  <c r="P75" i="29"/>
  <c r="K111" i="31"/>
  <c r="AE176" i="30"/>
  <c r="AE177" i="30"/>
  <c r="AE183" i="30"/>
  <c r="E126" i="31"/>
  <c r="J111" i="31"/>
  <c r="AF176" i="30"/>
  <c r="AF177" i="30"/>
  <c r="AF183" i="30"/>
  <c r="I111" i="31"/>
  <c r="P42" i="30"/>
  <c r="P43" i="30"/>
  <c r="H111" i="31"/>
  <c r="AD176" i="30"/>
  <c r="AD177" i="30"/>
  <c r="AD183" i="30"/>
  <c r="G111" i="31"/>
  <c r="AC176" i="30"/>
  <c r="AC177" i="30"/>
  <c r="AC183" i="30"/>
  <c r="AB176" i="30"/>
  <c r="AB177" i="30"/>
  <c r="AB183" i="30"/>
  <c r="F111" i="31"/>
  <c r="AA176" i="30"/>
  <c r="AA177" i="30"/>
  <c r="AA183" i="30"/>
  <c r="Z176" i="30"/>
  <c r="Z177" i="30"/>
  <c r="Z183" i="30"/>
  <c r="X176" i="30"/>
  <c r="X177" i="30"/>
  <c r="X183" i="30"/>
  <c r="E111" i="31"/>
  <c r="Y176" i="30"/>
  <c r="Y177" i="30"/>
  <c r="Y183" i="30"/>
  <c r="M143" i="29"/>
  <c r="M110" i="29"/>
  <c r="P176" i="30"/>
  <c r="P177" i="30"/>
  <c r="P183" i="30"/>
  <c r="M98" i="29"/>
  <c r="M99" i="29"/>
  <c r="M104" i="29"/>
  <c r="U176" i="30"/>
  <c r="U177" i="30"/>
  <c r="U183" i="30"/>
  <c r="M134" i="29"/>
  <c r="M125" i="29"/>
  <c r="V176" i="30"/>
  <c r="V177" i="30"/>
  <c r="V183" i="30"/>
  <c r="Q176" i="30"/>
  <c r="Q177" i="30"/>
  <c r="Q183" i="30"/>
  <c r="M124" i="29"/>
  <c r="M154" i="29"/>
  <c r="W176" i="30"/>
  <c r="W177" i="30"/>
  <c r="W183" i="30"/>
  <c r="M105" i="29"/>
  <c r="M155" i="29"/>
  <c r="S176" i="30"/>
  <c r="S177" i="30"/>
  <c r="S183" i="30"/>
  <c r="M140" i="29"/>
  <c r="M112" i="29"/>
  <c r="M109" i="29"/>
  <c r="M138" i="29"/>
  <c r="M130" i="29"/>
  <c r="M160" i="29"/>
  <c r="M115" i="29"/>
  <c r="M120" i="29"/>
  <c r="T176" i="30"/>
  <c r="T177" i="30"/>
  <c r="T183" i="30"/>
  <c r="M144" i="29"/>
  <c r="R176" i="30"/>
  <c r="R177" i="30"/>
  <c r="R183" i="30"/>
  <c r="M145" i="29"/>
  <c r="M149" i="29"/>
  <c r="M153" i="29"/>
  <c r="M108" i="29"/>
  <c r="M150" i="29"/>
  <c r="M147" i="29"/>
  <c r="M123" i="29"/>
  <c r="M121" i="29"/>
  <c r="M119" i="29"/>
  <c r="M135" i="29"/>
  <c r="M137" i="29"/>
  <c r="M114" i="29"/>
  <c r="M164" i="29"/>
  <c r="M129" i="29"/>
  <c r="M159" i="29"/>
  <c r="M148" i="29"/>
  <c r="M133" i="29"/>
  <c r="M97" i="29"/>
  <c r="M103" i="29"/>
  <c r="M152" i="29"/>
  <c r="M127" i="29"/>
  <c r="M117" i="29"/>
  <c r="M128" i="29"/>
  <c r="M139" i="29"/>
  <c r="M94" i="29"/>
  <c r="M100" i="29"/>
  <c r="M107" i="29"/>
  <c r="M142" i="29"/>
  <c r="M96" i="29"/>
  <c r="M141" i="29"/>
  <c r="M118" i="29"/>
  <c r="M101" i="29"/>
  <c r="M172" i="29"/>
  <c r="M102" i="29"/>
  <c r="M122" i="29"/>
  <c r="M113" i="29"/>
  <c r="M157" i="29"/>
  <c r="M171" i="29"/>
  <c r="M163" i="29"/>
  <c r="M131" i="29"/>
  <c r="M132" i="29"/>
  <c r="M165" i="29"/>
  <c r="M146" i="29"/>
  <c r="M158" i="29"/>
  <c r="M136" i="29"/>
  <c r="M162" i="29"/>
  <c r="M106" i="29"/>
  <c r="M170" i="29"/>
  <c r="M111" i="29"/>
  <c r="M151" i="29"/>
  <c r="M161" i="29"/>
  <c r="M169" i="29"/>
  <c r="M156" i="29"/>
  <c r="M168" i="29"/>
  <c r="M167" i="29"/>
  <c r="M116" i="29"/>
  <c r="M126" i="29"/>
  <c r="M166" i="29"/>
  <c r="M173" i="29"/>
</calcChain>
</file>

<file path=xl/sharedStrings.xml><?xml version="1.0" encoding="utf-8"?>
<sst xmlns="http://schemas.openxmlformats.org/spreadsheetml/2006/main" count="1187" uniqueCount="342">
  <si>
    <t>Year</t>
  </si>
  <si>
    <t>Worksheet:</t>
  </si>
  <si>
    <t>Cash Flow</t>
  </si>
  <si>
    <t>Interest Income</t>
  </si>
  <si>
    <t>Total Revenues</t>
  </si>
  <si>
    <t>Model Integrity</t>
  </si>
  <si>
    <t>Sum</t>
  </si>
  <si>
    <t>Unit</t>
  </si>
  <si>
    <t>Value</t>
  </si>
  <si>
    <t>Date</t>
  </si>
  <si>
    <t>Number</t>
  </si>
  <si>
    <t>Period start date</t>
  </si>
  <si>
    <t>Period end date</t>
  </si>
  <si>
    <t>Days</t>
  </si>
  <si>
    <t>Scenario</t>
  </si>
  <si>
    <t>%</t>
  </si>
  <si>
    <t>Flag</t>
  </si>
  <si>
    <t>Project:</t>
  </si>
  <si>
    <t>EBITDA</t>
  </si>
  <si>
    <t>Checks</t>
  </si>
  <si>
    <t>407ETR</t>
  </si>
  <si>
    <t>Concession Period Flag</t>
  </si>
  <si>
    <t>Toll Revenues</t>
  </si>
  <si>
    <t>Opex</t>
  </si>
  <si>
    <t>Debt Service Fund</t>
  </si>
  <si>
    <t>PDA</t>
  </si>
  <si>
    <t>Working Capital Reserve</t>
  </si>
  <si>
    <t>Finance Leases</t>
  </si>
  <si>
    <t>Deferred Tax Liabilities</t>
  </si>
  <si>
    <t>Share Capital</t>
  </si>
  <si>
    <t>EBT</t>
  </si>
  <si>
    <t>Sensitivity</t>
  </si>
  <si>
    <t>Concession End Date</t>
  </si>
  <si>
    <t>Operating Figures</t>
  </si>
  <si>
    <t xml:space="preserve">Sensitivity </t>
  </si>
  <si>
    <t>Factor</t>
  </si>
  <si>
    <t>Contract Revenues</t>
  </si>
  <si>
    <t>Income Statement</t>
  </si>
  <si>
    <t>Operating Expenses</t>
  </si>
  <si>
    <t>Depreciation</t>
  </si>
  <si>
    <t>EBIT</t>
  </si>
  <si>
    <t>Interest Expense</t>
  </si>
  <si>
    <t>Amortization of Reserves</t>
  </si>
  <si>
    <t>Net Income</t>
  </si>
  <si>
    <t>Total Operating Expenses</t>
  </si>
  <si>
    <t>Movement</t>
  </si>
  <si>
    <t>Opening Balance</t>
  </si>
  <si>
    <t>Closing Balance</t>
  </si>
  <si>
    <t>Net Interest Charge</t>
  </si>
  <si>
    <t>Change in Account Receivable Working Capital</t>
  </si>
  <si>
    <t>Toll revenues</t>
  </si>
  <si>
    <t>Total Cash Receipts</t>
  </si>
  <si>
    <t xml:space="preserve">Net Accounts Receivable </t>
  </si>
  <si>
    <t>Current Net A/R</t>
  </si>
  <si>
    <t>Interest Charge Accounts Receivable</t>
  </si>
  <si>
    <t>Delinquent Net A/R</t>
  </si>
  <si>
    <t>Cashflow Waterfall</t>
  </si>
  <si>
    <t>Cash Receipts from Toll revenues</t>
  </si>
  <si>
    <t>Cash Receipts from Contract Revenues</t>
  </si>
  <si>
    <t>Capital Expenditures</t>
  </si>
  <si>
    <t>Final Balance</t>
  </si>
  <si>
    <t>Opening balance</t>
  </si>
  <si>
    <t>Interest Income Rate</t>
  </si>
  <si>
    <t>Debt Service Reserve Fund</t>
  </si>
  <si>
    <t>O&amp;M Expenses</t>
  </si>
  <si>
    <t>Cash Income Taxes</t>
  </si>
  <si>
    <t>Total O&amp;M Expenses</t>
  </si>
  <si>
    <t>Fund Requeriments</t>
  </si>
  <si>
    <t>O&amp;M Balance</t>
  </si>
  <si>
    <t>Change</t>
  </si>
  <si>
    <t>R&amp;R Expenses</t>
  </si>
  <si>
    <t>Total R&amp;R Expenses</t>
  </si>
  <si>
    <t>R&amp;R Balance</t>
  </si>
  <si>
    <t>General Fund (from CF)</t>
  </si>
  <si>
    <t>Debt Service Funds</t>
  </si>
  <si>
    <t>Debt Service Reserve Funds</t>
  </si>
  <si>
    <t>O&amp;M Reserve Fund</t>
  </si>
  <si>
    <t>R&amp;R Reserve Fund</t>
  </si>
  <si>
    <t>Total</t>
  </si>
  <si>
    <t>Macro</t>
  </si>
  <si>
    <t xml:space="preserve">shortcut  -------&gt;   Ctrl +q </t>
  </si>
  <si>
    <t>Error Checks</t>
  </si>
  <si>
    <t>Check</t>
  </si>
  <si>
    <t>Net Interest Charge (Copy)</t>
  </si>
  <si>
    <t>Net Interest Charge (Paste)</t>
  </si>
  <si>
    <t>Macro OK</t>
  </si>
  <si>
    <t>Number of tests</t>
  </si>
  <si>
    <t>Number of tests OK</t>
  </si>
  <si>
    <t>Number of test fail</t>
  </si>
  <si>
    <t>Pass</t>
  </si>
  <si>
    <t>Fail</t>
  </si>
  <si>
    <t>Integrity</t>
  </si>
  <si>
    <t>Summary</t>
  </si>
  <si>
    <t>Capex, 1st succeeding year</t>
  </si>
  <si>
    <t>Capex, 2nd succeeding year</t>
  </si>
  <si>
    <t>Capex, 3rd succeeding year</t>
  </si>
  <si>
    <t>Capex, 4th succeeding year</t>
  </si>
  <si>
    <t>407 ETR</t>
  </si>
  <si>
    <t>Balance Sheet</t>
  </si>
  <si>
    <t>Principal Repayments</t>
  </si>
  <si>
    <t>Accounting adjustments (To BS)</t>
  </si>
  <si>
    <t>Accounting adjustments (To PL)</t>
  </si>
  <si>
    <t>Initial Cash Balance</t>
  </si>
  <si>
    <t>Cash Flow before Income Tax</t>
  </si>
  <si>
    <t>Working Capital adjustment</t>
  </si>
  <si>
    <t>Days in the period</t>
  </si>
  <si>
    <t>R&amp;R Fund Requeriments</t>
  </si>
  <si>
    <t>Change in O&amp;M and R&amp;R Reserves</t>
  </si>
  <si>
    <t>Corporate Income Tax</t>
  </si>
  <si>
    <t>Cash Flow before Debt Service</t>
  </si>
  <si>
    <t>Financial Income</t>
  </si>
  <si>
    <t>Repayment</t>
  </si>
  <si>
    <t>Cash Flow after Debt Service</t>
  </si>
  <si>
    <t>Debt Service Fund Contributions</t>
  </si>
  <si>
    <t>Interest expense</t>
  </si>
  <si>
    <t>Drawdowns</t>
  </si>
  <si>
    <t>Free Cash Flow</t>
  </si>
  <si>
    <t>Dividends</t>
  </si>
  <si>
    <t>Cash Liquidation</t>
  </si>
  <si>
    <t>Cash End of Period</t>
  </si>
  <si>
    <t>Accumulated Cash</t>
  </si>
  <si>
    <t>Minimum Cash Requirements</t>
  </si>
  <si>
    <t>Base</t>
  </si>
  <si>
    <t>Operating Expenses (excluding PDA)</t>
  </si>
  <si>
    <t>Contributions for Equity Shortfalls</t>
  </si>
  <si>
    <t>General Fund</t>
  </si>
  <si>
    <t>O&amp;M and R&amp;R Reserves</t>
  </si>
  <si>
    <t>Accounts Receivable, Trade</t>
  </si>
  <si>
    <t>Accounts Receivable, Others</t>
  </si>
  <si>
    <t>PP&amp;E and Intangible</t>
  </si>
  <si>
    <t>Accounts Payable, Trade</t>
  </si>
  <si>
    <t>Accounts Payable, Others</t>
  </si>
  <si>
    <t>Accounts Payable, Interest on Bonds</t>
  </si>
  <si>
    <t>Long Term Debt</t>
  </si>
  <si>
    <t>Other Liabilities</t>
  </si>
  <si>
    <t>Reserve</t>
  </si>
  <si>
    <t>Retained Earnings</t>
  </si>
  <si>
    <t>TOTAL ASSETS</t>
  </si>
  <si>
    <t>TOTAL LIABILITIES</t>
  </si>
  <si>
    <t>Balance</t>
  </si>
  <si>
    <t>Current Assets</t>
  </si>
  <si>
    <t>Non Current Assets</t>
  </si>
  <si>
    <t>Current Liabilities</t>
  </si>
  <si>
    <t>Non Current Liabilities</t>
  </si>
  <si>
    <t>Equity</t>
  </si>
  <si>
    <t>Debt Service Reserve Fund Contributions</t>
  </si>
  <si>
    <t>East Tolling Contributions</t>
  </si>
  <si>
    <t>Final Interest Income - copy</t>
  </si>
  <si>
    <t>Final Interest Income - paste</t>
  </si>
  <si>
    <t>Final interest income</t>
  </si>
  <si>
    <t>Kd</t>
  </si>
  <si>
    <t>years</t>
  </si>
  <si>
    <t>Negative CF</t>
  </si>
  <si>
    <t>Risk free</t>
  </si>
  <si>
    <t>Beta unlevered</t>
  </si>
  <si>
    <t>Equity risk premium</t>
  </si>
  <si>
    <t>Ku</t>
  </si>
  <si>
    <t>Cintra's share:</t>
  </si>
  <si>
    <t>Tax</t>
  </si>
  <si>
    <t>Project Cash Flow</t>
  </si>
  <si>
    <t>Taxes With No Leverage</t>
  </si>
  <si>
    <t>Unlevered Free Cash Flow</t>
  </si>
  <si>
    <t>Discount Factor</t>
  </si>
  <si>
    <t>Discounted unlevered free-cashflow</t>
  </si>
  <si>
    <t>Tax Shield</t>
  </si>
  <si>
    <t>Discounted tax shield</t>
  </si>
  <si>
    <t>Net Debt</t>
  </si>
  <si>
    <t>FREE CASH FLOW</t>
  </si>
  <si>
    <t>APV</t>
  </si>
  <si>
    <t>DDM</t>
  </si>
  <si>
    <t>Interest paid</t>
  </si>
  <si>
    <t>Interest due</t>
  </si>
  <si>
    <t>Interests</t>
  </si>
  <si>
    <t>Reserve Accounts</t>
  </si>
  <si>
    <t>East Tolling Balance</t>
  </si>
  <si>
    <t>Asset by useful life - 407 ETR</t>
  </si>
  <si>
    <t>New Assets</t>
  </si>
  <si>
    <t>Net Asset @ 31/12/2016</t>
  </si>
  <si>
    <t>Debt Structure</t>
  </si>
  <si>
    <t>Nominal Revenues before Interest Charge</t>
  </si>
  <si>
    <t>Real Contract Revenues from 407 East</t>
  </si>
  <si>
    <t>Nominal Contract Revenues from 407 East</t>
  </si>
  <si>
    <t>Nominal Revenues post Interest Charge</t>
  </si>
  <si>
    <t>Assets with 20 years of useful life</t>
  </si>
  <si>
    <t>CPI (annual)</t>
  </si>
  <si>
    <t>Debt Service Reserve Fund (movements) - for current debt</t>
  </si>
  <si>
    <t>Update Factor</t>
  </si>
  <si>
    <t>Nominal CAPEX</t>
  </si>
  <si>
    <t xml:space="preserve">Ancillary Calculations </t>
  </si>
  <si>
    <t>Movements</t>
  </si>
  <si>
    <t>Total Debt accounting value</t>
  </si>
  <si>
    <t>East Tolling Reserve</t>
  </si>
  <si>
    <t>Revenues</t>
  </si>
  <si>
    <t>Capex</t>
  </si>
  <si>
    <t>Figures in Nominal Terms Until</t>
  </si>
  <si>
    <t>Tax rate</t>
  </si>
  <si>
    <t>Income Tax</t>
  </si>
  <si>
    <t>Average remaining useful life (years)</t>
  </si>
  <si>
    <t>Scheduled repayment</t>
  </si>
  <si>
    <t>Asset depreciation</t>
  </si>
  <si>
    <t>MCAD</t>
  </si>
  <si>
    <t>Depreciation of current assets</t>
  </si>
  <si>
    <t>Depreciation of new assets</t>
  </si>
  <si>
    <t>Accounts Receivable - Working Capital</t>
  </si>
  <si>
    <t>Current Debt</t>
  </si>
  <si>
    <t>Draws</t>
  </si>
  <si>
    <t>Average current debt cost</t>
  </si>
  <si>
    <t>Interest</t>
  </si>
  <si>
    <t>Debt repayment calendar</t>
  </si>
  <si>
    <t>Total Interests</t>
  </si>
  <si>
    <t>Debt repayment (current debt)</t>
  </si>
  <si>
    <t>Debt repayment (new debt)</t>
  </si>
  <si>
    <t>Control account</t>
  </si>
  <si>
    <t>Draws (2021 - 2025)</t>
  </si>
  <si>
    <t>Draws (2026 onwards)</t>
  </si>
  <si>
    <t>New debt cost (2017 - 2020)</t>
  </si>
  <si>
    <t>New debt cost (2021 - 2025)</t>
  </si>
  <si>
    <t>New debt cost (2026 onwards)</t>
  </si>
  <si>
    <t xml:space="preserve">Nominal OPEX (excluding PDA) </t>
  </si>
  <si>
    <t>Draw</t>
  </si>
  <si>
    <t>Principal repayments</t>
  </si>
  <si>
    <t>Total Cash Balances</t>
  </si>
  <si>
    <t>General funds</t>
  </si>
  <si>
    <t>Cash Accounts</t>
  </si>
  <si>
    <t>OPEX</t>
  </si>
  <si>
    <t>O&amp;M</t>
  </si>
  <si>
    <t>Major Maintenance</t>
  </si>
  <si>
    <t>TOTAL OPEX</t>
  </si>
  <si>
    <t>TOTAL REVENUES</t>
  </si>
  <si>
    <t>Ke</t>
  </si>
  <si>
    <t>DEBT SERVICE</t>
  </si>
  <si>
    <t>DSRA</t>
  </si>
  <si>
    <t>Taxes</t>
  </si>
  <si>
    <t>CAPEX</t>
  </si>
  <si>
    <t>Interests and fees</t>
  </si>
  <si>
    <t>Outstanding Debt</t>
  </si>
  <si>
    <t>N.A</t>
  </si>
  <si>
    <t>CFADS</t>
  </si>
  <si>
    <t>Debt</t>
  </si>
  <si>
    <t>DSRA movements</t>
  </si>
  <si>
    <t>Working Capital</t>
  </si>
  <si>
    <t>Other Reserve Accounts</t>
  </si>
  <si>
    <t>Other Reserve Accounts movements</t>
  </si>
  <si>
    <t>CASH FLOW AVAILABLE FOR DEBT SERVICE</t>
  </si>
  <si>
    <t>Equity distributions</t>
  </si>
  <si>
    <t>Equity distributions/ (injections)</t>
  </si>
  <si>
    <t>Equity Distributions/(injections)</t>
  </si>
  <si>
    <t>Enterprise Value</t>
  </si>
  <si>
    <t>Equity Value (100% share)</t>
  </si>
  <si>
    <t>Valuation Assumptions</t>
  </si>
  <si>
    <t>Shareholders' Cash Flow</t>
  </si>
  <si>
    <t>Equivalent constant Ke</t>
  </si>
  <si>
    <t>Accounting</t>
  </si>
  <si>
    <t>Financing Figures</t>
  </si>
  <si>
    <t>Units</t>
  </si>
  <si>
    <t>Exch. rate (Cad/Eur)</t>
  </si>
  <si>
    <t>Debt Service Fund Balance (current debt)</t>
  </si>
  <si>
    <t>Target Balance - for current debt</t>
  </si>
  <si>
    <t>Target Balance - for new debt</t>
  </si>
  <si>
    <t>Target Balance - total</t>
  </si>
  <si>
    <t>B. Operating Assumptions</t>
  </si>
  <si>
    <t>CPI</t>
  </si>
  <si>
    <t>Scenario 3</t>
  </si>
  <si>
    <t>Scenario 4</t>
  </si>
  <si>
    <t>Scenario selector</t>
  </si>
  <si>
    <t>Sensitivities</t>
  </si>
  <si>
    <t>Interest Charge - Monthly Interest on Delinquent</t>
  </si>
  <si>
    <t>New debt cost (issues between 2017 - 2020)</t>
  </si>
  <si>
    <t>New debt cost (issues between 2021 - 2025)</t>
  </si>
  <si>
    <t>New debt cost (issues between 2026 onwards)</t>
  </si>
  <si>
    <t>Debt Cost</t>
  </si>
  <si>
    <t>O&amp;M Fund Requeriments</t>
  </si>
  <si>
    <t>East Tolling Fund Requeriments</t>
  </si>
  <si>
    <t>East Tolling end-date</t>
  </si>
  <si>
    <t>Working Capital Reserve Balance</t>
  </si>
  <si>
    <t>Corporate Tax Rate</t>
  </si>
  <si>
    <t>Exchange rate (EUR/CAD)</t>
  </si>
  <si>
    <t>EUR/CAD</t>
  </si>
  <si>
    <t>DSCR</t>
  </si>
  <si>
    <t>Debt Service</t>
  </si>
  <si>
    <t>ratio</t>
  </si>
  <si>
    <t>A. Macroeconomics and dates</t>
  </si>
  <si>
    <t>C. Financing Assumptions</t>
  </si>
  <si>
    <t>D. Tax Assumptions</t>
  </si>
  <si>
    <t>E. Shareholders distributions Assumptions</t>
  </si>
  <si>
    <t>F. Valuation Assumptions</t>
  </si>
  <si>
    <t>Refinancing/Senior additional leverage</t>
  </si>
  <si>
    <t>Cash Income Tax</t>
  </si>
  <si>
    <t>Net Revenues</t>
  </si>
  <si>
    <t>Implied amortization</t>
  </si>
  <si>
    <t>Valuation [APV] - MEUR @ Cintra share</t>
  </si>
  <si>
    <t>Valuation [DDM] - MEUR @ Cintra share</t>
  </si>
  <si>
    <t>Base 
Case</t>
  </si>
  <si>
    <t>Equity Value @ Cintra share</t>
  </si>
  <si>
    <t>CTRL + Q</t>
  </si>
  <si>
    <t>Budget</t>
  </si>
  <si>
    <t>Forecast</t>
  </si>
  <si>
    <t>Useful life (years) (average)</t>
  </si>
  <si>
    <t>New assets average useful life (depreciation)</t>
  </si>
  <si>
    <t>Real Revenues before Interest Charge</t>
  </si>
  <si>
    <t>Real OPEX (excluding PDA)</t>
  </si>
  <si>
    <t>Real CAPEX</t>
  </si>
  <si>
    <t>Growth</t>
  </si>
  <si>
    <t>Last year of current debt</t>
  </si>
  <si>
    <t>Last actual year</t>
  </si>
  <si>
    <t>Inputs</t>
  </si>
  <si>
    <t>Draws (2018 - 2020)</t>
  </si>
  <si>
    <t>Total Debt</t>
  </si>
  <si>
    <t>Total debt target balance</t>
  </si>
  <si>
    <t>CAGR</t>
  </si>
  <si>
    <t>Total debt target balance (until 2059)</t>
  </si>
  <si>
    <t>Senior additional leverage (until 2059)</t>
  </si>
  <si>
    <t>MEUR</t>
  </si>
  <si>
    <t>Implicit Ke</t>
  </si>
  <si>
    <t>Dividend</t>
  </si>
  <si>
    <t>Minimum cah requirement</t>
  </si>
  <si>
    <t>Base Case Internal Minimum Cash</t>
  </si>
  <si>
    <t>Debt Service Fund target balance (2019)</t>
  </si>
  <si>
    <t>G. Financial Statements (2017 proforma)</t>
  </si>
  <si>
    <t>DISCLAIMER</t>
  </si>
  <si>
    <t xml:space="preserve"> </t>
  </si>
  <si>
    <t>The Financial Model and its contents are confidential (“Confidential Information”). The use or disclosure of any of the Confidential Information, in any manner whatsoever other than in connection with your internal analysis, may cause irreparable damage to Cintra. You hereby agree that you will not disclose any Confidential Information to any third party, including any consultant and or advisor (“Representative”) unless such Representative has executed a form of agreement which states that such Representative agrees to be bound by the terms of this Disclaimer, as if it were a direct signatory hereto.</t>
  </si>
  <si>
    <t>Cintra retains all intellectual property rights in relation to this Financial Model, including copyright, and Cintra retain all rights to all confidential information (but excluding any third party intellectual property rights).</t>
  </si>
  <si>
    <t>2017 Cintra Servicios de Infraestructuras, S.A.</t>
  </si>
  <si>
    <t>Revenues
(MCAD)</t>
  </si>
  <si>
    <t>OPEX
(MCAD)</t>
  </si>
  <si>
    <t>Taxes
(MCAD)</t>
  </si>
  <si>
    <t>CAPEX
(MCAD)</t>
  </si>
  <si>
    <t>Working Capital
(MCAD)</t>
  </si>
  <si>
    <t>CFADS
(MCAD)</t>
  </si>
  <si>
    <t>Drawdowns
(MCAD)</t>
  </si>
  <si>
    <t>Interests and fees
(MCAD)</t>
  </si>
  <si>
    <t>Repayment
(MCAD)</t>
  </si>
  <si>
    <t>Total Debt Service
(MCAD)</t>
  </si>
  <si>
    <t>Financial Income
(MCAD)</t>
  </si>
  <si>
    <t>Outstanding Debt
(MCAD)</t>
  </si>
  <si>
    <t>DSRA net movements
(MCAD)</t>
  </si>
  <si>
    <t>Shareholders' Free Cash Flow
(MCAD)</t>
  </si>
  <si>
    <t>Accumulated Cash
(MCAD)</t>
  </si>
  <si>
    <t>Actual</t>
  </si>
  <si>
    <t>Valuation</t>
  </si>
  <si>
    <t>Optimized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</si>
</sst>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2">
    <numFmt numFmtId="41" formatCode="_-* #,##0_-;\-* #,##0_-;_-* &quot;-&quot;_-;_-@_-"/>
    <numFmt numFmtId="43" formatCode="_-* #,##0.00_-;\-* #,##0.00_-;_-* &quot;-&quot;??_-;_-@_-"/>
    <numFmt numFmtId="164" formatCode="#,##0\ &quot;€&quot;;\-#,##0\ &quot;€&quot;"/>
    <numFmt numFmtId="165" formatCode="#,##0.00\ &quot;€&quot;;[Red]\-#,##0.00\ &quot;€&quot;"/>
    <numFmt numFmtId="166" formatCode="_-* #,##0\ _€_-;\-* #,##0\ _€_-;_-* &quot;-&quot;\ _€_-;_-@_-"/>
    <numFmt numFmtId="167" formatCode="_-* #,##0.00\ &quot;€&quot;_-;\-* #,##0.00\ &quot;€&quot;_-;_-* &quot;-&quot;??\ &quot;€&quot;_-;_-@_-"/>
    <numFmt numFmtId="168" formatCode="_-* #,##0.00\ _€_-;\-* #,##0.00\ _€_-;_-* &quot;-&quot;??\ _€_-;_-@_-"/>
    <numFmt numFmtId="169" formatCode="&quot;$&quot;#,##0_);\(&quot;$&quot;#,##0\)"/>
    <numFmt numFmtId="170" formatCode="&quot;$&quot;#,##0_);[Red]\(&quot;$&quot;#,##0\)"/>
    <numFmt numFmtId="171" formatCode="&quot;$&quot;#,##0.00_);[Red]\(&quot;$&quot;#,##0.00\)"/>
    <numFmt numFmtId="172" formatCode="_(&quot;$&quot;* #,##0_);_(&quot;$&quot;* \(#,##0\);_(&quot;$&quot;* &quot;-&quot;_);_(@_)"/>
    <numFmt numFmtId="173" formatCode="_(* #,##0_);_(* \(#,##0\);_(* &quot;-&quot;_);_(@_)"/>
    <numFmt numFmtId="174" formatCode="_(&quot;$&quot;* #,##0.00_);_(&quot;$&quot;* \(#,##0.00\);_(&quot;$&quot;* &quot;-&quot;??_);_(@_)"/>
    <numFmt numFmtId="175" formatCode="_(* #,##0.00_);_(* \(#,##0.00\);_(* &quot;-&quot;??_);_(@_)"/>
    <numFmt numFmtId="176" formatCode="[$-409]d\-mmm\-yy;@"/>
    <numFmt numFmtId="177" formatCode="0.000"/>
    <numFmt numFmtId="178" formatCode="&quot;Error&quot;;&quot;OK&quot;;&quot;OK&quot;"/>
    <numFmt numFmtId="179" formatCode="_(* #,##0.00_);_(* \(#,##0.00\);_(* &quot;-&quot;_);_(@_)"/>
    <numFmt numFmtId="180" formatCode="0.0%"/>
    <numFmt numFmtId="181" formatCode="0.000_)"/>
    <numFmt numFmtId="182" formatCode="0.00_)"/>
    <numFmt numFmtId="183" formatCode="_([$€-2]* #,##0.00_);_([$€-2]* \(#,##0.00\);_([$€-2]* &quot;-&quot;??_)"/>
    <numFmt numFmtId="184" formatCode="_-* #,##0_-;\-* #,##0_-;_-* &quot;-&quot;??_-;_-@_-"/>
    <numFmt numFmtId="185" formatCode="\ ;\ ;"/>
    <numFmt numFmtId="186" formatCode="dd\-mmm\-yy_*"/>
    <numFmt numFmtId="187" formatCode="0\ &quot;years&quot;"/>
    <numFmt numFmtId="188" formatCode="0.0&quot;x&quot;"/>
    <numFmt numFmtId="189" formatCode="0_);\(0\)"/>
    <numFmt numFmtId="190" formatCode="_(* #,##0_);_(* \(#,##0\);_(* &quot;-&quot;??_);_(@_)"/>
    <numFmt numFmtId="191" formatCode="0;[Red]0"/>
    <numFmt numFmtId="192" formatCode="_(#,##0.0%_);_)\(#,##0.0%\);_(0.0%_);@_)"/>
    <numFmt numFmtId="193" formatCode="_-* #,##0\ &quot;DM&quot;_-;\-* #,##0\ &quot;DM&quot;_-;_-* &quot;-&quot;\ &quot;DM&quot;_-;_-@_-"/>
    <numFmt numFmtId="194" formatCode="_-* #,##0.00\ &quot;DM&quot;_-;\-* #,##0.00\ &quot;DM&quot;_-;_-* &quot;-&quot;??\ &quot;DM&quot;_-;_-@_-"/>
    <numFmt numFmtId="195" formatCode="#\ ###\ ###\ ###\ ##0.00"/>
    <numFmt numFmtId="196" formatCode="#,##0_ ;\(#,##0\)_-;&quot;-&quot;"/>
    <numFmt numFmtId="197" formatCode="#,##0&quot;$&quot;;\-#,##0&quot;$&quot;"/>
    <numFmt numFmtId="198" formatCode="&quot;Cr$&quot;#,##0_);[Red]\(&quot;Cr$&quot;#,##0\)"/>
    <numFmt numFmtId="199" formatCode="&quot;Cr$&quot;#,##0.00_);\(&quot;Cr$&quot;#,##0.00\)"/>
    <numFmt numFmtId="200" formatCode="#,##0\ &quot;Pts&quot;;\-#,##0\ &quot;Pts&quot;"/>
    <numFmt numFmtId="201" formatCode="_-* #,##0\ &quot;Esc.&quot;_-;\-* #,##0\ &quot;Esc.&quot;_-;_-* &quot;-&quot;\ &quot;Esc.&quot;_-;_-@_-"/>
    <numFmt numFmtId="202" formatCode="_-* #,##0.00\ &quot;Esc.&quot;_-;\-* #,##0.00\ &quot;Esc.&quot;_-;_-* &quot;-&quot;??\ &quot;Esc.&quot;_-;_-@_-"/>
    <numFmt numFmtId="203" formatCode="#,##0.0"/>
    <numFmt numFmtId="204" formatCode="\£\ #,##0_);[Red]\(\£\ #,##0\)"/>
    <numFmt numFmtId="205" formatCode="\¥\ #,##0_);[Red]\(\¥\ #,##0\)"/>
    <numFmt numFmtId="206" formatCode="#,##0;&quot;(&quot;#,##0&quot;)&quot;;&quot;-&quot;"/>
    <numFmt numFmtId="207" formatCode="\•\ \ @"/>
    <numFmt numFmtId="208" formatCode="#,##0;\-#,##0;&quot;-&quot;"/>
    <numFmt numFmtId="209" formatCode="[Blue]#,##0;[Red]&quot;(&quot;#,##0&quot;)&quot;;&quot;-&quot;"/>
    <numFmt numFmtId="210" formatCode="#,##0_%_);\(#,##0\)_%;#,##0_%_);@_%_)"/>
    <numFmt numFmtId="211" formatCode="#,##0.00_%_);\(#,##0.00\)_%;#,##0.00_%_);@_%_)"/>
    <numFmt numFmtId="212" formatCode="&quot;$&quot;#,##0_%_);\(&quot;$&quot;#,##0\)_%;&quot;$&quot;#,##0_%_);@_%_)"/>
    <numFmt numFmtId="213" formatCode="&quot;$&quot;#,##0.00_%_);\(&quot;$&quot;#,##0.00\)_%;&quot;$&quot;#,##0.00_%_);@_%_)"/>
    <numFmt numFmtId="214" formatCode="\ \ _•\–\ \ \ \ @"/>
    <numFmt numFmtId="215" formatCode="m/d/yy_%_)"/>
    <numFmt numFmtId="216" formatCode="0_%_);\(0\)_%;0_%_);@_%_)"/>
    <numFmt numFmtId="217" formatCode="#,"/>
    <numFmt numFmtId="218" formatCode="0.0\%_);\(0.0\%\);0.0\%_);@_%_)"/>
    <numFmt numFmtId="219" formatCode="&quot;Month &quot;0"/>
    <numFmt numFmtId="220" formatCode="0.0\x_)_);&quot;NM&quot;_x_)_);0.0\x_)_);@_%_)"/>
    <numFmt numFmtId="221" formatCode="#,##0.0,;\(#,##0.0,\);\-_)_0"/>
    <numFmt numFmtId="222" formatCode="&quot;Period &quot;0"/>
    <numFmt numFmtId="223" formatCode="&quot;Qtr &quot;0"/>
    <numFmt numFmtId="224" formatCode="&quot;Semi &quot;0"/>
    <numFmt numFmtId="225" formatCode="&quot;Year &quot;0"/>
    <numFmt numFmtId="226" formatCode="0.00000"/>
    <numFmt numFmtId="227" formatCode="yyyy"/>
    <numFmt numFmtId="228" formatCode=";;;"/>
    <numFmt numFmtId="229" formatCode="#,##0_);[Red]\(#,##0\);&quot;-&quot;_);[Blue]&quot;Error-&quot;@"/>
    <numFmt numFmtId="230" formatCode="dd\ mmm\ yyyy_)"/>
    <numFmt numFmtId="231" formatCode="#,##0.0;\(#,##0.0\)"/>
    <numFmt numFmtId="232" formatCode="#,##0.00_%_);\(#,##0.00\)_%;**;@_%_)"/>
    <numFmt numFmtId="233" formatCode="#,##0.000_%_);\(#,##0.000\)_%;**;@_%_)"/>
    <numFmt numFmtId="234" formatCode="#,##0.0_%_);\(#,##0.0\)_%;**;@_%_)"/>
    <numFmt numFmtId="235" formatCode="&quot;$&quot;#,##0.00_%_);\(&quot;$&quot;#,##0.00\)_%;**;@_%_)"/>
    <numFmt numFmtId="236" formatCode="&quot;$&quot;#,##0.000_%_);\(&quot;$&quot;#,##0.000\)_%;**;@_%_)"/>
    <numFmt numFmtId="237" formatCode="#,##0.0,;\(#,##0.0,\);\-"/>
    <numFmt numFmtId="238" formatCode="&quot;$&quot;#,##0.0_%_);\(&quot;$&quot;#,##0.0\)_%;**;@_%_)"/>
    <numFmt numFmtId="239" formatCode="&quot;pta&quot;#,##0.00_)\ \ ;\(&quot;pta&quot;#,##0.00\)\ \ "/>
    <numFmt numFmtId="240" formatCode="#,##0.0_);[Red]\(#,##0.0\);&quot;-&quot;_);[Blue]&quot;Error-&quot;@"/>
    <numFmt numFmtId="241" formatCode="#,##0.00_);[Red]\(#,##0.00\);&quot;-&quot;_);[Blue]&quot;Error-&quot;@"/>
    <numFmt numFmtId="242" formatCode="0%_);[Red]\-0%_);0%_);[Blue]&quot;Error-&quot;@"/>
    <numFmt numFmtId="243" formatCode="0.0%_);[Red]\-0.0%_);0.0%_);[Blue]&quot;Error-&quot;@"/>
    <numFmt numFmtId="244" formatCode="m/d/yy_%_);;**"/>
    <numFmt numFmtId="245" formatCode="0.00%;\(0.00%\)"/>
    <numFmt numFmtId="246" formatCode="#,##0\ ;\(#,##0\)"/>
    <numFmt numFmtId="247" formatCode="&quot;pta&quot;#,##0.0_)\ \ ;\(&quot;pta&quot;#,##0.0\)\ \ "/>
    <numFmt numFmtId="248" formatCode="0.0\ \x\ \ \ \ ;&quot;NM      &quot;;\ 0.0\ \x\ \ \ \ "/>
    <numFmt numFmtId="249" formatCode="0.0%_)\ \ ;\(0.0%\)\ \ "/>
    <numFmt numFmtId="250" formatCode="0_)%;\(0\)%"/>
    <numFmt numFmtId="251" formatCode="0.0_)%;\(0.0\)%"/>
    <numFmt numFmtId="252" formatCode="#,##0.0_);\(#,##0.0\)"/>
    <numFmt numFmtId="253" formatCode="&quot;£&quot;#,##0_);&quot;£&quot;\(#,##0\)"/>
    <numFmt numFmtId="254" formatCode="&quot;£&quot;#,##0.00_);&quot;£&quot;\(#,##0.00\)"/>
    <numFmt numFmtId="255" formatCode="#,##0.0_x_)_);&quot;NM&quot;_x_)_);#,##0.0_x_)_);@_x_)_)"/>
    <numFmt numFmtId="256" formatCode="#,##0.0;[Red]\(#,##0.0\)"/>
    <numFmt numFmtId="257" formatCode="#,##0.00_)\ \ ;\(#,##0.00\)\ \ "/>
    <numFmt numFmtId="258" formatCode="0%;\(0%\)"/>
    <numFmt numFmtId="259" formatCode="0.0%_);\(0.0%\);**;@_%_)"/>
    <numFmt numFmtId="260" formatCode="0.0%\ ;\(0.0%\)"/>
    <numFmt numFmtId="261" formatCode="#,##0.0\ ;\(#,##0.0\);\ \ \ \-\ \ \ "/>
    <numFmt numFmtId="262" formatCode="0.0_)%;\(0.0\)%;"/>
    <numFmt numFmtId="263" formatCode="#,##0_);\(#,##0\);"/>
    <numFmt numFmtId="264" formatCode="mmm\ yy"/>
    <numFmt numFmtId="265" formatCode="#,##0.0000_);\(#,##0.0000\)"/>
    <numFmt numFmtId="266" formatCode="0000_);\(0000\)"/>
    <numFmt numFmtId="267" formatCode="0.0%;\(0.0%\)"/>
    <numFmt numFmtId="268" formatCode="#,##0\ ;\(#,##0\);"/>
    <numFmt numFmtId="269" formatCode="0\ \ "/>
    <numFmt numFmtId="270" formatCode="#,##0.0%;\(#,##0.0\)%;\—"/>
    <numFmt numFmtId="271" formatCode="0.0%_);\(0.0%\)"/>
    <numFmt numFmtId="272" formatCode="0.0\x_);\(0.0\x\)"/>
    <numFmt numFmtId="273" formatCode="#,##0_);\(#,##0\);\—"/>
    <numFmt numFmtId="274" formatCode="#,##0;\(#,##0\)"/>
    <numFmt numFmtId="275" formatCode="#,##0;\(#,##0\);\—"/>
    <numFmt numFmtId="276" formatCode="#,##0.00;\(#,##0.00\)"/>
    <numFmt numFmtId="277" formatCode="#,##0_);\(#,##0\);&quot;-&quot;?"/>
    <numFmt numFmtId="278" formatCode="#,##0.00_);\(#,##0.00\);&quot;-&quot;?"/>
    <numFmt numFmtId="279" formatCode="0.00\ \ \ \ \ \ "/>
    <numFmt numFmtId="280" formatCode="&quot;$&quot;#,##0.0_);[Red]\(&quot;$&quot;#,##0.0\)"/>
    <numFmt numFmtId="281" formatCode="#,##0.0_);[Red]\(#,##0.0\)"/>
    <numFmt numFmtId="282" formatCode="mmm\-d\-yy"/>
    <numFmt numFmtId="283" formatCode="mmm\-d\-yyyy"/>
    <numFmt numFmtId="284" formatCode="mmm\-yyyy"/>
    <numFmt numFmtId="285" formatCode="#,##0.00000_);[Red]\(#,##0.00000\)"/>
    <numFmt numFmtId="286" formatCode="#,##0.000000_);[Red]\(#,##0.000000\)"/>
    <numFmt numFmtId="287" formatCode="dd\ mmm\ yyyy_);&quot;n/a&quot;;&quot;-  &quot;;&quot; &quot;@"/>
    <numFmt numFmtId="288" formatCode="dd\ mmm\ yy_);&quot;n/a&quot;;&quot;-  &quot;;&quot; &quot;@"/>
    <numFmt numFmtId="289" formatCode="#,##0.00\ &quot;DM&quot;;[Red]\-#,##0.00\ &quot;DM&quot;"/>
    <numFmt numFmtId="290" formatCode="_-* #,##0.00\ _z_ł_-;\-* #,##0.00\ _z_ł_-;_-* &quot;-&quot;??\ _z_ł_-;_-@_-"/>
    <numFmt numFmtId="291" formatCode="0&quot;E&quot;"/>
    <numFmt numFmtId="292" formatCode="\+#,##0.0%;\(#,##0.0%\)"/>
    <numFmt numFmtId="293" formatCode="#,##0.0000_);\(#,##0.0000\);&quot;-  &quot;;&quot; &quot;@"/>
    <numFmt numFmtId="294" formatCode="0_);[Red]\(0\)"/>
    <numFmt numFmtId="295" formatCode="#,##0;\(#,##0\);&quot;-&quot;"/>
    <numFmt numFmtId="296" formatCode="&quot;£&quot;#,##0.00;[Red]\(&quot;£&quot;#,##0.00\)"/>
    <numFmt numFmtId="297" formatCode="###0_);\(###0\)"/>
    <numFmt numFmtId="298" formatCode="0.0%;[Red]\(0.0%\)"/>
    <numFmt numFmtId="299" formatCode="#,##0.0%;\(#,##0.0%\)"/>
    <numFmt numFmtId="300" formatCode="0.0;\(0.0\)"/>
    <numFmt numFmtId="301" formatCode="#,##0.0%_);\(#,##0.0%\);\-_);@_)"/>
    <numFmt numFmtId="302" formatCode="#,##0.0\ ;\(#,##0.0\)"/>
    <numFmt numFmtId="303" formatCode="0.0%;[Red]\ \(0.0%\)"/>
    <numFmt numFmtId="304" formatCode="#,##0.0\x_);\(#,##0.0\x\)"/>
    <numFmt numFmtId="305" formatCode="#,##0\x_);\(#,##0\x\)"/>
    <numFmt numFmtId="306" formatCode="\$#,##0\ ;\(\$#,##0\)"/>
    <numFmt numFmtId="307" formatCode="0.0&quot; X EBITDA&quot;"/>
    <numFmt numFmtId="308" formatCode="0.0\x;\(0.0\x\)"/>
    <numFmt numFmtId="309" formatCode="#,##0.0_);[Red]\(#,##0.0\);&quot;N/A &quot;"/>
    <numFmt numFmtId="310" formatCode="#,##0.000_);[Red]\(#,##0.000\)"/>
    <numFmt numFmtId="311" formatCode="#,##0.0_)\ \ ;[Red]\(#,##0.0\)\ \ "/>
    <numFmt numFmtId="312" formatCode="0.0%&quot;NetPPE/sales&quot;"/>
    <numFmt numFmtId="313" formatCode="0.0%&quot;NWI/Sls&quot;"/>
    <numFmt numFmtId="314" formatCode="0&quot;p&quot;"/>
    <numFmt numFmtId="315" formatCode="#,##0.0%_);\(#,##0.0%\)"/>
    <numFmt numFmtId="316" formatCode="0%;[Red]\(0%\)"/>
    <numFmt numFmtId="317" formatCode="0.0_%"/>
    <numFmt numFmtId="318" formatCode="0.0%&quot;Sales&quot;"/>
    <numFmt numFmtId="319" formatCode="#,##0&quot; &quot;;[Red]\(#,##0\);&quot;-&quot;\ \ \ \ "/>
    <numFmt numFmtId="320" formatCode="#,##0.00_x"/>
    <numFmt numFmtId="321" formatCode="#,##0.00\x"/>
    <numFmt numFmtId="322" formatCode="_-&quot;IR£&quot;* #,##0_-;\-&quot;IR£&quot;* #,##0_-;_-&quot;IR£&quot;* &quot;-&quot;_-;_-@_-"/>
    <numFmt numFmtId="323" formatCode="General;;"/>
    <numFmt numFmtId="324" formatCode="_-&quot;IR£&quot;* #,##0.00_-;\-&quot;IR£&quot;* #,##0.00_-;_-&quot;IR£&quot;* &quot;-&quot;??_-;_-@_-"/>
    <numFmt numFmtId="325" formatCode="_-[$€-2]* #,##0.00_-;\-[$€-2]* #,##0.00_-;_-[$€-2]* &quot;-&quot;??_-"/>
    <numFmt numFmtId="326" formatCode="0.000000"/>
    <numFmt numFmtId="327" formatCode="&quot;€&quot;_-0.00"/>
    <numFmt numFmtId="328" formatCode="0000"/>
    <numFmt numFmtId="329" formatCode="_-* #,##0.0_-;* \(#,##0.0\)_-;_-* 0.0_-;_-@_-"/>
    <numFmt numFmtId="330" formatCode="#,##0.00_);[Red]\-#,##0.00_);0.00_);@_)"/>
    <numFmt numFmtId="331" formatCode="0.0\x__"/>
    <numFmt numFmtId="332" formatCode="0.00_);\(0.00\);0.00"/>
    <numFmt numFmtId="333" formatCode="[$-816]mmm/yy;@"/>
    <numFmt numFmtId="334" formatCode="#,##0.000_);\(#,##0.000\)"/>
    <numFmt numFmtId="335" formatCode="0.0000"/>
    <numFmt numFmtId="336" formatCode="_-* #,##0\ _E_s_c_._-;\-* #,##0\ _E_s_c_._-;_-* &quot;-&quot;\ _E_s_c_._-;_-@_-"/>
    <numFmt numFmtId="337" formatCode="&quot;£&quot;#,##0_);\(&quot;£&quot;#,##0\)"/>
    <numFmt numFmtId="338" formatCode="&quot;£&quot;#,##0_);[Red]\(&quot;£&quot;#,##0\)"/>
    <numFmt numFmtId="339" formatCode="\B\p#,##0.0;\(\B\p#,##0.0\)"/>
    <numFmt numFmtId="340" formatCode="_(* #,##0.000_);_(* \(#,##0.000\);_(* &quot;-&quot;??_);_(@_)"/>
    <numFmt numFmtId="341" formatCode="#,##0.000000_);\(#,##0.000000\)"/>
    <numFmt numFmtId="342" formatCode="_(* #,##0.0_);_(* \(#,##0.0\);_(* &quot;-&quot;_);_(@_)"/>
    <numFmt numFmtId="343" formatCode="_(* #,##0.0_);_(* \(#,##0.0\);_(* &quot;-&quot;??_);_(@_)"/>
    <numFmt numFmtId="344" formatCode="&quot;Error&quot;;&quot;Error&quot;;&quot;OK&quot;"/>
    <numFmt numFmtId="345" formatCode="#,##0.0000000_);\(#,##0.0000000\)"/>
    <numFmt numFmtId="346" formatCode="#,##0_*;\(#,##0\);0_*"/>
    <numFmt numFmtId="347" formatCode="#,##0%_);\(#,##0%\)"/>
    <numFmt numFmtId="348" formatCode="#,##0.00\x_);\(#,##0.00\x\);\-_)"/>
    <numFmt numFmtId="349" formatCode="0\p"/>
    <numFmt numFmtId="350" formatCode="&quot;£&quot;#,##0.00_);[Red]\(&quot;£&quot;#,##0.00\)"/>
    <numFmt numFmtId="351" formatCode="#,##0.00%_);\(#,##0.00%\);\-_)"/>
    <numFmt numFmtId="352" formatCode="#,##0_*;\(#,##0\);0_*;@_)"/>
    <numFmt numFmtId="353" formatCode="0\ &quot;days&quot;"/>
    <numFmt numFmtId="354" formatCode="&quot;Yes&quot;;&quot;Yes&quot;;&quot;No&quot;"/>
    <numFmt numFmtId="355" formatCode="&quot;OK&quot;;&quot;OK&quot;;&quot;Error&quot;"/>
    <numFmt numFmtId="356" formatCode="_-* #,##0.0\ _€_-;\-* #,##0.0\ _€_-;_-* &quot;-&quot;?\ _€_-;_-@_-"/>
    <numFmt numFmtId="357" formatCode="0.00\x;\(0.00\x\)"/>
    <numFmt numFmtId="358" formatCode="0.0"/>
    <numFmt numFmtId="359" formatCode="#,##0.00;\-#,##0.00;\-"/>
    <numFmt numFmtId="360" formatCode="0.00&quot;x&quot;"/>
    <numFmt numFmtId="361" formatCode="#,##0.0;\-#,##0.0;\-"/>
    <numFmt numFmtId="362" formatCode="#,##0;\(#,##0\);\-"/>
    <numFmt numFmtId="363" formatCode="#,##0.0000"/>
  </numFmts>
  <fonts count="2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8"/>
      <name val="Arial"/>
      <family val="2"/>
    </font>
    <font>
      <b/>
      <sz val="10"/>
      <name val="Arial"/>
      <family val="2"/>
    </font>
    <font>
      <sz val="10"/>
      <name val="Arial"/>
      <family val="2"/>
    </font>
    <font>
      <sz val="10"/>
      <color indexed="12"/>
      <name val="Arial"/>
      <family val="2"/>
    </font>
    <font>
      <sz val="10"/>
      <color indexed="10"/>
      <name val="Arial"/>
      <family val="2"/>
    </font>
    <font>
      <b/>
      <sz val="10"/>
      <color indexed="9"/>
      <name val="Arial"/>
      <family val="2"/>
    </font>
    <font>
      <sz val="10"/>
      <color indexed="9"/>
      <name val="Arial"/>
      <family val="2"/>
    </font>
    <font>
      <sz val="10"/>
      <color indexed="12"/>
      <name val="Arial"/>
      <family val="2"/>
    </font>
    <font>
      <sz val="12"/>
      <name val="Arial"/>
      <family val="2"/>
    </font>
    <font>
      <sz val="9"/>
      <name val="Arial"/>
      <family val="2"/>
    </font>
    <font>
      <sz val="11"/>
      <color indexed="8"/>
      <name val="Calibri"/>
      <family val="2"/>
    </font>
    <font>
      <sz val="11"/>
      <color indexed="9"/>
      <name val="Calibri"/>
      <family val="2"/>
    </font>
    <font>
      <sz val="10"/>
      <name val="Book Antiqua"/>
      <family val="1"/>
    </font>
    <font>
      <sz val="11"/>
      <color indexed="20"/>
      <name val="Calibri"/>
      <family val="2"/>
    </font>
    <font>
      <b/>
      <sz val="11"/>
      <color indexed="52"/>
      <name val="Calibri"/>
      <family val="2"/>
    </font>
    <font>
      <b/>
      <sz val="11"/>
      <color indexed="9"/>
      <name val="Calibri"/>
      <family val="2"/>
    </font>
    <font>
      <sz val="11"/>
      <name val="Tms Rmn"/>
    </font>
    <font>
      <sz val="11"/>
      <color indexed="12"/>
      <name val="Book Antiqua"/>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i/>
      <sz val="16"/>
      <name val="Helv"/>
    </font>
    <font>
      <sz val="10"/>
      <name val="Aldine401 BT"/>
    </font>
    <font>
      <b/>
      <sz val="11"/>
      <color indexed="63"/>
      <name val="Calibri"/>
      <family val="2"/>
    </font>
    <font>
      <sz val="10"/>
      <color indexed="8"/>
      <name val="Arial"/>
      <family val="2"/>
    </font>
    <font>
      <b/>
      <sz val="18"/>
      <color indexed="56"/>
      <name val="Cambria"/>
      <family val="2"/>
    </font>
    <font>
      <b/>
      <sz val="11"/>
      <color indexed="8"/>
      <name val="Calibri"/>
      <family val="2"/>
    </font>
    <font>
      <sz val="11"/>
      <color indexed="10"/>
      <name val="Calibri"/>
      <family val="2"/>
    </font>
    <font>
      <b/>
      <sz val="14"/>
      <name val="Arial"/>
      <family val="2"/>
    </font>
    <font>
      <i/>
      <sz val="10"/>
      <name val="Arial"/>
      <family val="2"/>
    </font>
    <font>
      <b/>
      <sz val="12"/>
      <name val="Arial"/>
      <family val="2"/>
    </font>
    <font>
      <b/>
      <sz val="10"/>
      <color indexed="8"/>
      <name val="Arial"/>
      <family val="2"/>
    </font>
    <font>
      <sz val="9"/>
      <name val="Helvetica 45 Light"/>
      <family val="2"/>
    </font>
    <font>
      <sz val="10"/>
      <name val="Helvetica 45 Light"/>
      <family val="2"/>
    </font>
    <font>
      <sz val="9"/>
      <color indexed="12"/>
      <name val="Arial"/>
      <family val="2"/>
    </font>
    <font>
      <sz val="12"/>
      <name val="Times New Roman"/>
      <family val="1"/>
    </font>
    <font>
      <b/>
      <sz val="12"/>
      <color indexed="8"/>
      <name val="Arial"/>
      <family val="2"/>
    </font>
    <font>
      <u/>
      <sz val="8"/>
      <color indexed="12"/>
      <name val="Arial"/>
      <family val="2"/>
    </font>
    <font>
      <u/>
      <sz val="10"/>
      <color indexed="20"/>
      <name val="Arial"/>
      <family val="2"/>
    </font>
    <font>
      <sz val="10"/>
      <name val="Courier"/>
      <family val="3"/>
    </font>
    <font>
      <sz val="10"/>
      <color indexed="14"/>
      <name val="Arial"/>
      <family val="2"/>
    </font>
    <font>
      <b/>
      <i/>
      <sz val="11"/>
      <name val="Arial"/>
      <family val="2"/>
    </font>
    <font>
      <sz val="10"/>
      <name val="Helv"/>
    </font>
    <font>
      <b/>
      <sz val="10"/>
      <name val="MS Sans Serif"/>
      <family val="2"/>
    </font>
    <font>
      <sz val="12"/>
      <name val="Arial MT"/>
    </font>
    <font>
      <sz val="10"/>
      <name val="Courier"/>
      <family val="3"/>
    </font>
    <font>
      <b/>
      <sz val="18"/>
      <name val="Arial"/>
      <family val="2"/>
    </font>
    <font>
      <sz val="10"/>
      <name val="Times New Roman"/>
      <family val="1"/>
    </font>
    <font>
      <b/>
      <sz val="10"/>
      <color indexed="12"/>
      <name val="Arial"/>
      <family val="2"/>
    </font>
    <font>
      <sz val="10"/>
      <name val="Helv"/>
      <charset val="204"/>
    </font>
    <font>
      <sz val="12"/>
      <name val="Times New Roman"/>
      <family val="1"/>
    </font>
    <font>
      <b/>
      <sz val="12"/>
      <name val="Times New Roman"/>
      <family val="1"/>
    </font>
    <font>
      <b/>
      <sz val="12"/>
      <name val="Helv"/>
    </font>
    <font>
      <sz val="8"/>
      <name val="Palatino"/>
      <family val="1"/>
    </font>
    <font>
      <sz val="1"/>
      <color indexed="16"/>
      <name val="Courier"/>
      <family val="3"/>
    </font>
    <font>
      <sz val="7"/>
      <name val="Palatino"/>
      <family val="1"/>
    </font>
    <font>
      <sz val="6"/>
      <color indexed="16"/>
      <name val="Palatino"/>
      <family val="1"/>
    </font>
    <font>
      <sz val="10"/>
      <name val="MS Sans Serif"/>
      <family val="2"/>
    </font>
    <font>
      <sz val="10"/>
      <color indexed="8"/>
      <name val="MS Sans Serif"/>
      <family val="2"/>
    </font>
    <font>
      <sz val="10"/>
      <name val="MS Sans Serif"/>
      <family val="2"/>
    </font>
    <font>
      <sz val="10"/>
      <name val="Antique Olive"/>
      <family val="2"/>
    </font>
    <font>
      <sz val="10"/>
      <name val="Arial"/>
      <family val="2"/>
      <charset val="177"/>
    </font>
    <font>
      <sz val="10"/>
      <color indexed="16"/>
      <name val="Helvetica-Black"/>
    </font>
    <font>
      <sz val="8"/>
      <name val="Times New Roman"/>
      <family val="1"/>
    </font>
    <font>
      <b/>
      <sz val="9"/>
      <name val="Palatino"/>
      <family val="1"/>
    </font>
    <font>
      <sz val="9"/>
      <color indexed="21"/>
      <name val="Helvetica-Black"/>
    </font>
    <font>
      <sz val="9"/>
      <name val="Helvetica-Black"/>
    </font>
    <font>
      <sz val="10"/>
      <name val="Trebuchet MS"/>
      <family val="2"/>
    </font>
    <font>
      <sz val="10"/>
      <color indexed="50"/>
      <name val="Arial"/>
      <family val="2"/>
    </font>
    <font>
      <b/>
      <u/>
      <sz val="16"/>
      <color indexed="10"/>
      <name val="Palatino"/>
      <family val="1"/>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name val="Helv"/>
    </font>
    <font>
      <sz val="10"/>
      <name val="Times New Roman"/>
      <family val="1"/>
    </font>
    <font>
      <b/>
      <sz val="13"/>
      <name val="Arial"/>
      <family val="2"/>
    </font>
    <font>
      <b/>
      <u/>
      <sz val="9"/>
      <name val="Arial"/>
      <family val="2"/>
    </font>
    <font>
      <b/>
      <sz val="9"/>
      <name val="Arial"/>
      <family val="2"/>
    </font>
    <font>
      <sz val="9"/>
      <color indexed="8"/>
      <name val="Arial"/>
      <family val="2"/>
    </font>
    <font>
      <sz val="8"/>
      <name val="Arial"/>
      <family val="2"/>
    </font>
    <font>
      <b/>
      <sz val="10"/>
      <name val="Arial"/>
      <family val="2"/>
    </font>
    <font>
      <b/>
      <sz val="10"/>
      <name val="Helvetica"/>
      <family val="2"/>
    </font>
    <font>
      <sz val="10"/>
      <name val="CG Times (E1)"/>
    </font>
    <font>
      <sz val="9"/>
      <color indexed="18"/>
      <name val="Arial"/>
      <family val="2"/>
    </font>
    <font>
      <sz val="14"/>
      <name val="Palatino"/>
      <family val="1"/>
    </font>
    <font>
      <sz val="16"/>
      <name val="Palatino"/>
      <family val="1"/>
    </font>
    <font>
      <sz val="32"/>
      <name val="Helvetica-Black"/>
    </font>
    <font>
      <sz val="8"/>
      <color indexed="16"/>
      <name val="Palatino"/>
      <family val="1"/>
    </font>
    <font>
      <sz val="10"/>
      <name val="Tahoma"/>
      <family val="2"/>
    </font>
    <font>
      <sz val="6"/>
      <name val="CG Times (E1)"/>
    </font>
    <font>
      <sz val="6"/>
      <color indexed="23"/>
      <name val="Helvetica-Black"/>
    </font>
    <font>
      <sz val="9.5"/>
      <color indexed="23"/>
      <name val="Helvetica-Black"/>
    </font>
    <font>
      <i/>
      <sz val="8"/>
      <name val="Arial"/>
      <family val="2"/>
    </font>
    <font>
      <sz val="6"/>
      <name val="Palatino"/>
      <family val="1"/>
    </font>
    <font>
      <sz val="10"/>
      <name val="Helvetica-Black"/>
    </font>
    <font>
      <sz val="28"/>
      <name val="Helvetica-Black"/>
    </font>
    <font>
      <sz val="10"/>
      <name val="Palatino"/>
      <family val="1"/>
    </font>
    <font>
      <sz val="18"/>
      <name val="Palatino"/>
      <family val="1"/>
    </font>
    <font>
      <i/>
      <sz val="14"/>
      <name val="Palatino"/>
      <family val="1"/>
    </font>
    <font>
      <sz val="8"/>
      <color indexed="10"/>
      <name val="Times New Roman"/>
      <family val="1"/>
    </font>
    <font>
      <sz val="8"/>
      <color indexed="12"/>
      <name val="Palatino"/>
      <family val="1"/>
    </font>
    <font>
      <sz val="8"/>
      <color indexed="20"/>
      <name val="Arial"/>
      <family val="2"/>
    </font>
    <font>
      <sz val="10"/>
      <name val="Helvetica"/>
      <family val="2"/>
    </font>
    <font>
      <sz val="9"/>
      <color indexed="12"/>
      <name val="Times New Roman"/>
      <family val="1"/>
    </font>
    <font>
      <b/>
      <sz val="10"/>
      <name val="Palatino"/>
      <family val="1"/>
    </font>
    <font>
      <b/>
      <sz val="8"/>
      <name val="Arial"/>
      <family val="2"/>
    </font>
    <font>
      <b/>
      <sz val="10"/>
      <name val="Times New Roman"/>
      <family val="1"/>
    </font>
    <font>
      <b/>
      <sz val="8"/>
      <name val="CG Times (WN)"/>
    </font>
    <font>
      <sz val="12"/>
      <color indexed="8"/>
      <name val="Palatino"/>
      <family val="1"/>
    </font>
    <font>
      <sz val="12"/>
      <name val="Palatino"/>
      <family val="1"/>
    </font>
    <font>
      <sz val="11"/>
      <name val="Helvetica-Black"/>
    </font>
    <font>
      <sz val="11"/>
      <color indexed="8"/>
      <name val="Helvetica-Black"/>
    </font>
    <font>
      <b/>
      <sz val="8"/>
      <name val="Palatino"/>
      <family val="1"/>
    </font>
    <font>
      <u/>
      <sz val="8"/>
      <color indexed="8"/>
      <name val="Arial"/>
      <family val="2"/>
    </font>
    <font>
      <b/>
      <sz val="12"/>
      <name val="Arial"/>
      <family val="2"/>
    </font>
    <font>
      <b/>
      <sz val="10"/>
      <color indexed="10"/>
      <name val="Arial"/>
      <family val="2"/>
    </font>
    <font>
      <sz val="10"/>
      <color indexed="8"/>
      <name val="MS Sans Serif"/>
      <family val="2"/>
    </font>
    <font>
      <u/>
      <sz val="8.4"/>
      <color indexed="12"/>
      <name val="Arial"/>
      <family val="2"/>
    </font>
    <font>
      <sz val="10"/>
      <name val="Courier"/>
      <family val="3"/>
    </font>
    <font>
      <sz val="10"/>
      <name val="Geneva"/>
      <family val="2"/>
    </font>
    <font>
      <sz val="10"/>
      <color indexed="8"/>
      <name val="Arial"/>
      <family val="2"/>
    </font>
    <font>
      <sz val="10"/>
      <name val="Geneva"/>
    </font>
    <font>
      <b/>
      <sz val="12"/>
      <name val="Tms Rmn"/>
    </font>
    <font>
      <sz val="10"/>
      <color indexed="12"/>
      <name val="Trebuchet MS"/>
      <family val="2"/>
    </font>
    <font>
      <sz val="9"/>
      <color indexed="12"/>
      <name val="Arial"/>
      <family val="2"/>
    </font>
    <font>
      <sz val="8"/>
      <color indexed="12"/>
      <name val="Tms Rmn"/>
    </font>
    <font>
      <b/>
      <i/>
      <sz val="9"/>
      <name val="Arial"/>
      <family val="2"/>
    </font>
    <font>
      <b/>
      <sz val="18"/>
      <color indexed="24"/>
      <name val="Arial"/>
      <family val="2"/>
    </font>
    <font>
      <b/>
      <sz val="12"/>
      <color indexed="24"/>
      <name val="Arial"/>
      <family val="2"/>
    </font>
    <font>
      <b/>
      <i/>
      <sz val="8"/>
      <name val="Arial"/>
      <family val="2"/>
    </font>
    <font>
      <b/>
      <sz val="8"/>
      <name val="Book Antiqua"/>
      <family val="1"/>
    </font>
    <font>
      <sz val="9"/>
      <name val="Trebuchet MS"/>
      <family val="2"/>
    </font>
    <font>
      <b/>
      <sz val="10"/>
      <color indexed="50"/>
      <name val="Arial"/>
      <family val="2"/>
    </font>
    <font>
      <sz val="12"/>
      <name val="Helv"/>
    </font>
    <font>
      <b/>
      <sz val="10"/>
      <color indexed="48"/>
      <name val="Arial"/>
      <family val="2"/>
    </font>
    <font>
      <sz val="10"/>
      <color indexed="10"/>
      <name val="Trebuchet MS"/>
      <family val="2"/>
    </font>
    <font>
      <sz val="8"/>
      <color indexed="12"/>
      <name val="Arial"/>
      <family val="2"/>
    </font>
    <font>
      <sz val="10"/>
      <name val="Arial CE"/>
      <charset val="238"/>
    </font>
    <font>
      <sz val="9"/>
      <name val="Univers (W1)"/>
      <family val="2"/>
    </font>
    <font>
      <sz val="8"/>
      <name val="Book Antiqua"/>
      <family val="1"/>
    </font>
    <font>
      <sz val="1"/>
      <color indexed="16"/>
      <name val="Courier"/>
      <family val="3"/>
    </font>
    <font>
      <sz val="7"/>
      <name val="Arial"/>
      <family val="2"/>
    </font>
    <font>
      <b/>
      <sz val="8"/>
      <name val="Palatino"/>
      <family val="1"/>
    </font>
    <font>
      <u/>
      <sz val="10"/>
      <color indexed="12"/>
      <name val="Arial"/>
      <family val="2"/>
    </font>
    <font>
      <i/>
      <sz val="8"/>
      <name val="Book Antiqua"/>
      <family val="1"/>
    </font>
    <font>
      <sz val="8"/>
      <color indexed="39"/>
      <name val="Arial"/>
      <family val="2"/>
    </font>
    <font>
      <i/>
      <sz val="8"/>
      <color indexed="12"/>
      <name val="Arial"/>
      <family val="2"/>
    </font>
    <font>
      <b/>
      <sz val="8"/>
      <name val="Arial"/>
      <family val="2"/>
    </font>
    <font>
      <b/>
      <sz val="14"/>
      <name val="Helv"/>
    </font>
    <font>
      <b/>
      <sz val="10"/>
      <name val="Palatino"/>
      <family val="1"/>
    </font>
    <font>
      <b/>
      <sz val="14"/>
      <color indexed="24"/>
      <name val="Book Antiqua"/>
      <family val="1"/>
    </font>
    <font>
      <sz val="10"/>
      <color indexed="24"/>
      <name val="Arial"/>
      <family val="2"/>
    </font>
    <font>
      <sz val="10"/>
      <name val="Courier"/>
      <family val="3"/>
    </font>
    <font>
      <b/>
      <sz val="11"/>
      <color indexed="10"/>
      <name val="Arial"/>
      <family val="2"/>
    </font>
    <font>
      <i/>
      <sz val="10"/>
      <name val="Helv"/>
    </font>
    <font>
      <i/>
      <sz val="14"/>
      <name val="Times New Roman"/>
      <family val="1"/>
    </font>
    <font>
      <b/>
      <sz val="22"/>
      <name val="Book Antiqua"/>
      <family val="1"/>
    </font>
    <font>
      <sz val="10"/>
      <name val="Trebuchet MS"/>
      <family val="2"/>
    </font>
    <font>
      <sz val="10"/>
      <name val="Times New Roman"/>
      <family val="1"/>
    </font>
    <font>
      <sz val="8"/>
      <color indexed="10"/>
      <name val="Arial"/>
      <family val="2"/>
    </font>
    <font>
      <sz val="10"/>
      <color indexed="8"/>
      <name val="Tahoma"/>
      <family val="2"/>
    </font>
    <font>
      <b/>
      <sz val="10"/>
      <name val="Tahoma"/>
      <family val="2"/>
    </font>
    <font>
      <b/>
      <sz val="10"/>
      <color indexed="8"/>
      <name val="Tahoma"/>
      <family val="2"/>
    </font>
    <font>
      <sz val="10"/>
      <color indexed="10"/>
      <name val="Tahoma"/>
      <family val="2"/>
    </font>
    <font>
      <b/>
      <sz val="10"/>
      <color indexed="10"/>
      <name val="Tahoma"/>
      <family val="2"/>
    </font>
    <font>
      <sz val="10"/>
      <color indexed="39"/>
      <name val="Arial"/>
      <family val="2"/>
    </font>
    <font>
      <b/>
      <sz val="14"/>
      <name val="Tahoma"/>
      <family val="2"/>
    </font>
    <font>
      <sz val="14"/>
      <color indexed="13"/>
      <name val="Helv"/>
    </font>
    <font>
      <sz val="10"/>
      <color indexed="8"/>
      <name val="Arial"/>
      <family val="2"/>
    </font>
    <font>
      <b/>
      <sz val="10"/>
      <color indexed="8"/>
      <name val="Arial"/>
      <family val="2"/>
    </font>
    <font>
      <b/>
      <i/>
      <sz val="11"/>
      <color indexed="8"/>
      <name val="Arial"/>
      <family val="2"/>
    </font>
    <font>
      <i/>
      <sz val="10"/>
      <color indexed="8"/>
      <name val="Arial"/>
      <family val="2"/>
    </font>
    <font>
      <b/>
      <i/>
      <sz val="11"/>
      <color indexed="12"/>
      <name val="Arial"/>
      <family val="2"/>
    </font>
    <font>
      <sz val="7"/>
      <name val="Arial"/>
      <family val="2"/>
    </font>
    <font>
      <sz val="24"/>
      <color indexed="13"/>
      <name val="Helv"/>
    </font>
    <font>
      <b/>
      <sz val="18"/>
      <name val="Palatino"/>
      <family val="1"/>
    </font>
    <font>
      <b/>
      <sz val="14"/>
      <name val="Palatino"/>
      <family val="1"/>
    </font>
    <font>
      <b/>
      <sz val="7"/>
      <name val="Arial"/>
      <family val="2"/>
    </font>
    <font>
      <b/>
      <sz val="8"/>
      <color indexed="60"/>
      <name val="Arial"/>
      <family val="2"/>
    </font>
    <font>
      <i/>
      <sz val="10"/>
      <name val="Times New Roman"/>
      <family val="1"/>
    </font>
    <font>
      <sz val="8"/>
      <color indexed="9"/>
      <name val="Arial"/>
      <family val="2"/>
    </font>
    <font>
      <sz val="8"/>
      <name val="Book Antiqua"/>
      <family val="1"/>
    </font>
    <font>
      <sz val="9"/>
      <name val="Stone Sans"/>
      <family val="2"/>
    </font>
    <font>
      <sz val="10"/>
      <color indexed="50"/>
      <name val="MS Sans Serif"/>
      <family val="2"/>
    </font>
    <font>
      <sz val="10"/>
      <color indexed="20"/>
      <name val="Arial"/>
      <family val="2"/>
    </font>
    <font>
      <sz val="10"/>
      <name val="Courier New"/>
      <family val="3"/>
    </font>
    <font>
      <sz val="10"/>
      <name val="Stone Sans"/>
      <family val="2"/>
    </font>
    <font>
      <sz val="10"/>
      <name val="Optima"/>
      <family val="2"/>
    </font>
    <font>
      <sz val="8"/>
      <name val="Optima"/>
      <family val="2"/>
    </font>
    <font>
      <sz val="12"/>
      <name val="Optima"/>
      <family val="2"/>
    </font>
    <font>
      <sz val="10"/>
      <color indexed="17"/>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MS Sans Serif"/>
      <family val="2"/>
    </font>
    <font>
      <sz val="8"/>
      <name val="Antique Olive"/>
      <family val="2"/>
    </font>
    <font>
      <u/>
      <sz val="10"/>
      <color indexed="36"/>
      <name val="Arial"/>
      <family val="2"/>
    </font>
    <font>
      <i/>
      <sz val="9"/>
      <color indexed="55"/>
      <name val="Arial"/>
      <family val="2"/>
    </font>
    <font>
      <sz val="10"/>
      <name val="MS Sans Serif"/>
      <family val="2"/>
    </font>
    <font>
      <b/>
      <sz val="10"/>
      <name val="Times New Roman"/>
      <family val="1"/>
    </font>
    <font>
      <sz val="8"/>
      <name val="Helvetica"/>
      <family val="2"/>
    </font>
    <font>
      <sz val="10"/>
      <name val="Frutiger 45 Light"/>
      <family val="2"/>
    </font>
    <font>
      <sz val="8"/>
      <name val="Times New Roman"/>
      <family val="1"/>
    </font>
    <font>
      <sz val="24"/>
      <name val="MS Sans Serif"/>
      <family val="2"/>
    </font>
    <font>
      <b/>
      <sz val="11"/>
      <color indexed="62"/>
      <name val="Calibri"/>
      <family val="2"/>
    </font>
    <font>
      <b/>
      <sz val="22"/>
      <name val="Arial"/>
      <family val="2"/>
    </font>
    <font>
      <sz val="10"/>
      <color indexed="12"/>
      <name val="Times New Roman"/>
      <family val="1"/>
    </font>
    <font>
      <sz val="10"/>
      <color indexed="12"/>
      <name val="Trebuchet MS"/>
      <family val="2"/>
    </font>
    <font>
      <sz val="10"/>
      <color indexed="12"/>
      <name val="Times New Roman"/>
      <family val="1"/>
    </font>
    <font>
      <b/>
      <sz val="18"/>
      <name val="Times New Roman"/>
      <family val="1"/>
    </font>
    <font>
      <i/>
      <sz val="10"/>
      <color indexed="16"/>
      <name val="Times New Roman"/>
      <family val="1"/>
    </font>
    <font>
      <sz val="7"/>
      <name val="Small Fonts"/>
      <family val="2"/>
    </font>
    <font>
      <sz val="10"/>
      <name val="Comic Sans MS"/>
      <family val="4"/>
    </font>
    <font>
      <sz val="10"/>
      <color indexed="57"/>
      <name val="Trebuchet MS"/>
      <family val="2"/>
    </font>
    <font>
      <sz val="10"/>
      <color indexed="23"/>
      <name val="MS Sans Serif"/>
      <family val="2"/>
    </font>
    <font>
      <b/>
      <sz val="14"/>
      <name val="Times New Roman"/>
      <family val="1"/>
    </font>
    <font>
      <b/>
      <sz val="12"/>
      <name val="MS Sans Serif"/>
      <family val="2"/>
    </font>
    <font>
      <b/>
      <sz val="16"/>
      <name val="Times New Roman"/>
      <family val="1"/>
    </font>
    <font>
      <sz val="10"/>
      <name val="Futura UBS Bk"/>
      <family val="2"/>
    </font>
    <font>
      <b/>
      <sz val="8"/>
      <name val="Times New Roman"/>
      <family val="1"/>
    </font>
    <font>
      <sz val="10"/>
      <name val="Palatino"/>
      <family val="1"/>
    </font>
    <font>
      <sz val="10"/>
      <name val="Helv"/>
      <family val="2"/>
    </font>
    <font>
      <b/>
      <sz val="18"/>
      <name val="Arial"/>
      <family val="2"/>
    </font>
    <font>
      <sz val="11"/>
      <color indexed="22"/>
      <name val="Calibri"/>
      <family val="2"/>
    </font>
    <font>
      <b/>
      <sz val="11"/>
      <color indexed="22"/>
      <name val="Calibri"/>
      <family val="2"/>
    </font>
    <font>
      <sz val="8"/>
      <color indexed="22"/>
      <name val="Arial"/>
      <family val="2"/>
    </font>
    <font>
      <sz val="10"/>
      <name val="Palatino"/>
      <family val="1"/>
    </font>
    <font>
      <sz val="10"/>
      <color theme="1"/>
      <name val="Arial"/>
      <family val="2"/>
    </font>
    <font>
      <b/>
      <sz val="18"/>
      <color theme="3"/>
      <name val="Cambria"/>
      <family val="2"/>
      <scheme val="major"/>
    </font>
    <font>
      <b/>
      <sz val="1"/>
      <color indexed="16"/>
      <name val="Courier"/>
      <family val="3"/>
    </font>
    <font>
      <sz val="10"/>
      <color rgb="FF00B050"/>
      <name val="Tahoma"/>
      <family val="2"/>
    </font>
    <font>
      <u/>
      <sz val="10"/>
      <name val="Tahoma"/>
      <family val="2"/>
    </font>
    <font>
      <sz val="10"/>
      <color indexed="12"/>
      <name val="Tahoma"/>
      <family val="2"/>
    </font>
    <font>
      <b/>
      <sz val="10"/>
      <color indexed="12"/>
      <name val="Tahoma"/>
      <family val="2"/>
    </font>
    <font>
      <sz val="10"/>
      <color indexed="9"/>
      <name val="Tahoma"/>
      <family val="2"/>
    </font>
    <font>
      <b/>
      <u/>
      <sz val="10"/>
      <name val="Tahoma"/>
      <family val="2"/>
    </font>
    <font>
      <i/>
      <sz val="10"/>
      <name val="Tahoma"/>
      <family val="2"/>
    </font>
    <font>
      <b/>
      <i/>
      <sz val="10"/>
      <name val="Tahoma"/>
      <family val="2"/>
    </font>
    <font>
      <sz val="10"/>
      <color rgb="FF0000FF"/>
      <name val="Tahoma"/>
      <family val="2"/>
    </font>
    <font>
      <b/>
      <sz val="10"/>
      <color theme="0"/>
      <name val="Tahoma"/>
      <family val="2"/>
    </font>
    <font>
      <sz val="10"/>
      <color theme="1"/>
      <name val="Tahoma"/>
      <family val="2"/>
    </font>
    <font>
      <b/>
      <sz val="10"/>
      <color rgb="FF0000FF"/>
      <name val="Tahoma"/>
      <family val="2"/>
    </font>
    <font>
      <b/>
      <sz val="10"/>
      <color theme="1"/>
      <name val="Tahoma"/>
      <family val="2"/>
    </font>
    <font>
      <sz val="10"/>
      <color theme="0" tint="-0.249977111117893"/>
      <name val="Tahoma"/>
      <family val="2"/>
    </font>
    <font>
      <sz val="10"/>
      <color theme="0"/>
      <name val="Tahoma"/>
      <family val="2"/>
    </font>
    <font>
      <u/>
      <sz val="10"/>
      <color theme="1"/>
      <name val="Tahoma"/>
      <family val="2"/>
    </font>
    <font>
      <b/>
      <sz val="10"/>
      <color theme="0" tint="-0.499984740745262"/>
      <name val="Tahoma"/>
      <family val="2"/>
    </font>
    <font>
      <b/>
      <sz val="10"/>
      <name val="Arial"/>
      <family val="2"/>
    </font>
    <font>
      <sz val="10"/>
      <color rgb="FF0000FF"/>
      <name val="Arial"/>
      <family val="2"/>
    </font>
    <font>
      <b/>
      <i/>
      <sz val="10"/>
      <color theme="0"/>
      <name val="Tahoma"/>
      <family val="2"/>
    </font>
    <font>
      <b/>
      <u/>
      <sz val="12"/>
      <color theme="1" tint="0.34998626667073579"/>
      <name val="Tahoma"/>
      <family val="2"/>
    </font>
    <font>
      <b/>
      <u/>
      <sz val="15"/>
      <color theme="1" tint="0.34998626667073579"/>
      <name val="Tahoma"/>
      <family val="2"/>
    </font>
    <font>
      <sz val="10"/>
      <color rgb="FF0070C0"/>
      <name val="Tahoma"/>
      <family val="2"/>
    </font>
    <font>
      <i/>
      <sz val="10"/>
      <color theme="1"/>
      <name val="Tahoma"/>
      <family val="2"/>
    </font>
    <font>
      <b/>
      <i/>
      <sz val="10"/>
      <color theme="1"/>
      <name val="Tahoma"/>
      <family val="2"/>
    </font>
    <font>
      <i/>
      <u/>
      <sz val="10"/>
      <name val="Tahoma"/>
      <family val="2"/>
    </font>
    <font>
      <i/>
      <sz val="10"/>
      <color indexed="12"/>
      <name val="Tahoma"/>
      <family val="2"/>
    </font>
    <font>
      <u/>
      <sz val="10"/>
      <name val="Arial"/>
      <family val="2"/>
    </font>
    <font>
      <b/>
      <i/>
      <sz val="10"/>
      <name val="Arial"/>
      <family val="2"/>
    </font>
    <font>
      <sz val="10"/>
      <color rgb="FFFF0000"/>
      <name val="Tahoma"/>
      <family val="2"/>
    </font>
    <font>
      <sz val="11"/>
      <color theme="1"/>
      <name val="Tahoma"/>
      <family val="2"/>
    </font>
    <font>
      <sz val="10"/>
      <color rgb="FF2414F4"/>
      <name val="Tahoma"/>
      <family val="2"/>
    </font>
    <font>
      <b/>
      <sz val="14"/>
      <color theme="1"/>
      <name val="Tahoma"/>
      <family val="2"/>
    </font>
    <font>
      <sz val="10"/>
      <color theme="6" tint="-0.249977111117893"/>
      <name val="Arial"/>
      <family val="2"/>
    </font>
    <font>
      <sz val="10"/>
      <color theme="6" tint="-0.249977111117893"/>
      <name val="Tahoma"/>
      <family val="2"/>
    </font>
    <font>
      <b/>
      <sz val="10"/>
      <color theme="6" tint="-0.249977111117893"/>
      <name val="Arial"/>
      <family val="2"/>
    </font>
  </fonts>
  <fills count="78">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5"/>
      </patternFill>
    </fill>
    <fill>
      <patternFill patternType="solid">
        <fgColor indexed="26"/>
      </patternFill>
    </fill>
    <fill>
      <patternFill patternType="solid">
        <fgColor indexed="9"/>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3"/>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1"/>
        <bgColor indexed="64"/>
      </patternFill>
    </fill>
    <fill>
      <patternFill patternType="solid">
        <fgColor indexed="26"/>
        <bgColor indexed="64"/>
      </patternFill>
    </fill>
    <fill>
      <patternFill patternType="solid">
        <fgColor indexed="43"/>
        <bgColor indexed="64"/>
      </patternFill>
    </fill>
    <fill>
      <patternFill patternType="solid">
        <fgColor indexed="55"/>
      </patternFill>
    </fill>
    <fill>
      <patternFill patternType="solid">
        <fgColor indexed="18"/>
        <bgColor indexed="64"/>
      </patternFill>
    </fill>
    <fill>
      <patternFill patternType="gray0625">
        <fgColor indexed="15"/>
      </patternFill>
    </fill>
    <fill>
      <patternFill patternType="lightGray">
        <fgColor indexed="12"/>
      </patternFill>
    </fill>
    <fill>
      <patternFill patternType="solid">
        <fgColor indexed="47"/>
        <bgColor indexed="64"/>
      </patternFill>
    </fill>
    <fill>
      <patternFill patternType="solid">
        <fgColor indexed="31"/>
        <bgColor indexed="64"/>
      </patternFill>
    </fill>
    <fill>
      <patternFill patternType="solid">
        <fgColor indexed="14"/>
        <bgColor indexed="64"/>
      </patternFill>
    </fill>
    <fill>
      <patternFill patternType="solid">
        <fgColor indexed="22"/>
        <bgColor indexed="64"/>
      </patternFill>
    </fill>
    <fill>
      <patternFill patternType="solid">
        <fgColor indexed="54"/>
      </patternFill>
    </fill>
    <fill>
      <patternFill patternType="solid">
        <fgColor indexed="10"/>
        <bgColor indexed="64"/>
      </patternFill>
    </fill>
    <fill>
      <patternFill patternType="solid">
        <fgColor indexed="62"/>
        <bgColor indexed="64"/>
      </patternFill>
    </fill>
    <fill>
      <patternFill patternType="gray0625"/>
    </fill>
    <fill>
      <patternFill patternType="gray0625">
        <fgColor indexed="23"/>
        <bgColor indexed="9"/>
      </patternFill>
    </fill>
    <fill>
      <patternFill patternType="solid">
        <fgColor indexed="13"/>
        <bgColor indexed="64"/>
      </patternFill>
    </fill>
    <fill>
      <patternFill patternType="gray0625">
        <fgColor indexed="22"/>
        <bgColor indexed="15"/>
      </patternFill>
    </fill>
    <fill>
      <patternFill patternType="solid">
        <fgColor indexed="27"/>
        <bgColor indexed="64"/>
      </patternFill>
    </fill>
    <fill>
      <patternFill patternType="solid">
        <fgColor indexed="13"/>
        <bgColor indexed="15"/>
      </patternFill>
    </fill>
    <fill>
      <patternFill patternType="solid">
        <fgColor indexed="11"/>
        <bgColor indexed="64"/>
      </patternFill>
    </fill>
    <fill>
      <patternFill patternType="gray0625">
        <fgColor indexed="22"/>
      </patternFill>
    </fill>
    <fill>
      <patternFill patternType="solid">
        <fgColor indexed="13"/>
      </patternFill>
    </fill>
    <fill>
      <patternFill patternType="solid">
        <fgColor indexed="55"/>
        <bgColor indexed="8"/>
      </patternFill>
    </fill>
    <fill>
      <patternFill patternType="solid">
        <fgColor indexed="22"/>
        <bgColor indexed="8"/>
      </patternFill>
    </fill>
    <fill>
      <patternFill patternType="solid">
        <fgColor indexed="25"/>
        <bgColor indexed="8"/>
      </patternFill>
    </fill>
    <fill>
      <patternFill patternType="solid">
        <fgColor indexed="55"/>
        <bgColor indexed="64"/>
      </patternFill>
    </fill>
    <fill>
      <patternFill patternType="mediumGray">
        <fgColor indexed="22"/>
      </patternFill>
    </fill>
    <fill>
      <patternFill patternType="solid">
        <fgColor indexed="35"/>
      </patternFill>
    </fill>
    <fill>
      <patternFill patternType="solid">
        <fgColor indexed="3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45"/>
        <bgColor indexed="64"/>
      </patternFill>
    </fill>
    <fill>
      <patternFill patternType="solid">
        <fgColor indexed="15"/>
        <bgColor indexed="64"/>
      </patternFill>
    </fill>
    <fill>
      <patternFill patternType="solid">
        <fgColor indexed="12"/>
      </patternFill>
    </fill>
    <fill>
      <patternFill patternType="solid">
        <fgColor indexed="16"/>
        <bgColor indexed="64"/>
      </patternFill>
    </fill>
    <fill>
      <patternFill patternType="solid">
        <fgColor indexed="8"/>
        <bgColor indexed="64"/>
      </patternFill>
    </fill>
    <fill>
      <patternFill patternType="lightGray">
        <fgColor indexed="13"/>
      </patternFill>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EEB500"/>
        <bgColor indexed="64"/>
      </patternFill>
    </fill>
    <fill>
      <patternFill patternType="solid">
        <fgColor rgb="FFFF0000"/>
        <bgColor indexed="64"/>
      </patternFill>
    </fill>
  </fills>
  <borders count="102">
    <border>
      <left/>
      <right/>
      <top/>
      <bottom/>
      <diagonal/>
    </border>
    <border>
      <left/>
      <right/>
      <top style="thin">
        <color indexed="64"/>
      </top>
      <bottom style="thin">
        <color indexed="64"/>
      </bottom>
      <diagonal/>
    </border>
    <border>
      <left/>
      <right/>
      <top/>
      <bottom style="thin">
        <color indexed="64"/>
      </bottom>
      <diagonal/>
    </border>
    <border>
      <left style="hair">
        <color indexed="22"/>
      </left>
      <right style="hair">
        <color indexed="22"/>
      </right>
      <top style="hair">
        <color indexed="22"/>
      </top>
      <bottom style="hair">
        <color indexed="22"/>
      </bottom>
      <diagonal/>
    </border>
    <border>
      <left/>
      <right/>
      <top style="thin">
        <color indexed="64"/>
      </top>
      <bottom/>
      <diagonal/>
    </border>
    <border>
      <left/>
      <right/>
      <top/>
      <bottom style="medium">
        <color indexed="64"/>
      </bottom>
      <diagonal/>
    </border>
    <border>
      <left/>
      <right/>
      <top/>
      <bottom style="thin">
        <color indexed="55"/>
      </bottom>
      <diagonal/>
    </border>
    <border>
      <left/>
      <right/>
      <top style="thin">
        <color indexed="8"/>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n">
        <color indexed="8"/>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right style="thin">
        <color indexed="8"/>
      </right>
      <top style="thin">
        <color indexed="8"/>
      </top>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hair">
        <color indexed="64"/>
      </right>
      <top style="hair">
        <color indexed="64"/>
      </top>
      <bottom style="hair">
        <color indexed="64"/>
      </bottom>
      <diagonal/>
    </border>
    <border>
      <left style="dotted">
        <color indexed="10"/>
      </left>
      <right style="dotted">
        <color indexed="10"/>
      </right>
      <top style="dotted">
        <color indexed="10"/>
      </top>
      <bottom style="dotted">
        <color indexed="10"/>
      </bottom>
      <diagonal/>
    </border>
    <border>
      <left style="thin">
        <color indexed="64"/>
      </left>
      <right style="thin">
        <color indexed="64"/>
      </right>
      <top/>
      <bottom style="thin">
        <color indexed="64"/>
      </bottom>
      <diagonal/>
    </border>
    <border>
      <left/>
      <right/>
      <top style="medium">
        <color indexed="64"/>
      </top>
      <bottom/>
      <diagonal/>
    </border>
    <border>
      <left/>
      <right/>
      <top/>
      <bottom style="dotted">
        <color indexed="64"/>
      </bottom>
      <diagonal/>
    </border>
    <border>
      <left/>
      <right/>
      <top/>
      <bottom style="double">
        <color indexed="64"/>
      </bottom>
      <diagonal/>
    </border>
    <border>
      <left/>
      <right/>
      <top style="double">
        <color indexed="64"/>
      </top>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64"/>
      </left>
      <right/>
      <top/>
      <bottom/>
      <diagonal/>
    </border>
    <border>
      <left style="double">
        <color indexed="57"/>
      </left>
      <right style="double">
        <color indexed="57"/>
      </right>
      <top/>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4"/>
      </left>
      <right style="thin">
        <color indexed="64"/>
      </right>
      <top/>
      <bottom/>
      <diagonal/>
    </border>
    <border>
      <left/>
      <right/>
      <top style="medium">
        <color indexed="18"/>
      </top>
      <bottom/>
      <diagonal/>
    </border>
    <border>
      <left/>
      <right style="hair">
        <color indexed="64"/>
      </right>
      <top/>
      <bottom/>
      <diagonal/>
    </border>
    <border>
      <left style="thin">
        <color indexed="64"/>
      </left>
      <right/>
      <top style="thin">
        <color indexed="64"/>
      </top>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4"/>
      </left>
      <right style="double">
        <color indexed="64"/>
      </right>
      <top/>
      <bottom/>
      <diagonal/>
    </border>
    <border>
      <left style="double">
        <color indexed="64"/>
      </left>
      <right/>
      <top style="double">
        <color indexed="64"/>
      </top>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8"/>
      </left>
      <right style="medium">
        <color indexed="8"/>
      </right>
      <top style="thin">
        <color indexed="8"/>
      </top>
      <bottom style="thin">
        <color indexed="8"/>
      </bottom>
      <diagonal/>
    </border>
    <border>
      <left/>
      <right/>
      <top style="medium">
        <color indexed="41"/>
      </top>
      <bottom style="medium">
        <color indexed="41"/>
      </bottom>
      <diagonal/>
    </border>
    <border>
      <left/>
      <right/>
      <top style="medium">
        <color indexed="41"/>
      </top>
      <bottom/>
      <diagonal/>
    </border>
    <border>
      <left/>
      <right/>
      <top/>
      <bottom style="thin">
        <color indexed="23"/>
      </bottom>
      <diagonal/>
    </border>
    <border>
      <left style="medium">
        <color indexed="64"/>
      </left>
      <right/>
      <top style="medium">
        <color indexed="64"/>
      </top>
      <bottom style="medium">
        <color indexed="64"/>
      </bottom>
      <diagonal/>
    </border>
    <border>
      <left/>
      <right/>
      <top style="thin">
        <color indexed="62"/>
      </top>
      <bottom style="double">
        <color indexed="62"/>
      </bottom>
      <diagonal/>
    </border>
    <border>
      <left/>
      <right/>
      <top style="thin">
        <color indexed="64"/>
      </top>
      <bottom style="double">
        <color indexed="64"/>
      </bottom>
      <diagonal/>
    </border>
    <border>
      <left style="thin">
        <color indexed="8"/>
      </left>
      <right style="thin">
        <color indexed="8"/>
      </right>
      <top style="double">
        <color indexed="8"/>
      </top>
      <bottom style="thin">
        <color indexed="8"/>
      </bottom>
      <diagonal/>
    </border>
    <border>
      <left style="thick">
        <color indexed="64"/>
      </left>
      <right style="thin">
        <color indexed="64"/>
      </right>
      <top/>
      <bottom/>
      <diagonal/>
    </border>
    <border>
      <left style="thin">
        <color indexed="64"/>
      </left>
      <right/>
      <top/>
      <bottom style="thin">
        <color indexed="64"/>
      </bottom>
      <diagonal/>
    </border>
    <border>
      <left/>
      <right/>
      <top/>
      <bottom style="hair">
        <color indexed="64"/>
      </bottom>
      <diagonal/>
    </border>
    <border>
      <left/>
      <right style="thin">
        <color theme="0"/>
      </right>
      <top/>
      <bottom/>
      <diagonal/>
    </border>
    <border>
      <left/>
      <right style="thin">
        <color indexed="64"/>
      </right>
      <top style="thin">
        <color indexed="64"/>
      </top>
      <bottom/>
      <diagonal/>
    </border>
    <border>
      <left style="thin">
        <color indexed="64"/>
      </left>
      <right style="thin">
        <color indexed="64"/>
      </right>
      <top style="hair">
        <color auto="1"/>
      </top>
      <bottom style="hair">
        <color auto="1"/>
      </bottom>
      <diagonal/>
    </border>
    <border>
      <left/>
      <right/>
      <top style="hair">
        <color auto="1"/>
      </top>
      <bottom style="hair">
        <color auto="1"/>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rgb="FF0000FF"/>
      </right>
      <top style="hair">
        <color auto="1"/>
      </top>
      <bottom style="hair">
        <color auto="1"/>
      </bottom>
      <diagonal/>
    </border>
    <border>
      <left style="thin">
        <color rgb="FF0000FF"/>
      </left>
      <right/>
      <top style="thin">
        <color rgb="FF0000FF"/>
      </top>
      <bottom style="hair">
        <color auto="1"/>
      </bottom>
      <diagonal/>
    </border>
    <border>
      <left/>
      <right/>
      <top style="thin">
        <color rgb="FF0000FF"/>
      </top>
      <bottom style="hair">
        <color indexed="64"/>
      </bottom>
      <diagonal/>
    </border>
    <border>
      <left/>
      <right style="thin">
        <color rgb="FF0000FF"/>
      </right>
      <top style="thin">
        <color rgb="FF0000FF"/>
      </top>
      <bottom style="hair">
        <color auto="1"/>
      </bottom>
      <diagonal/>
    </border>
    <border>
      <left style="thin">
        <color rgb="FF0000FF"/>
      </left>
      <right/>
      <top style="hair">
        <color auto="1"/>
      </top>
      <bottom style="hair">
        <color auto="1"/>
      </bottom>
      <diagonal/>
    </border>
    <border>
      <left style="thin">
        <color rgb="FF0000FF"/>
      </left>
      <right/>
      <top style="hair">
        <color auto="1"/>
      </top>
      <bottom style="thin">
        <color rgb="FF0000FF"/>
      </bottom>
      <diagonal/>
    </border>
    <border>
      <left/>
      <right/>
      <top style="hair">
        <color auto="1"/>
      </top>
      <bottom style="thin">
        <color rgb="FF0000FF"/>
      </bottom>
      <diagonal/>
    </border>
    <border>
      <left/>
      <right style="thin">
        <color rgb="FF0000FF"/>
      </right>
      <top style="hair">
        <color auto="1"/>
      </top>
      <bottom style="thin">
        <color rgb="FF0000FF"/>
      </bottom>
      <diagonal/>
    </border>
    <border>
      <left/>
      <right/>
      <top style="thin">
        <color indexed="64"/>
      </top>
      <bottom style="hair">
        <color auto="1"/>
      </bottom>
      <diagonal/>
    </border>
    <border>
      <left style="thin">
        <color indexed="64"/>
      </left>
      <right/>
      <top style="hair">
        <color auto="1"/>
      </top>
      <bottom style="thin">
        <color indexed="64"/>
      </bottom>
      <diagonal/>
    </border>
    <border>
      <left/>
      <right/>
      <top style="hair">
        <color auto="1"/>
      </top>
      <bottom style="thin">
        <color indexed="64"/>
      </bottom>
      <diagonal/>
    </border>
    <border>
      <left/>
      <right style="thin">
        <color indexed="64"/>
      </right>
      <top style="hair">
        <color auto="1"/>
      </top>
      <bottom style="thin">
        <color indexed="64"/>
      </bottom>
      <diagonal/>
    </border>
    <border>
      <left/>
      <right/>
      <top style="thin">
        <color rgb="FF0000FF"/>
      </top>
      <bottom/>
      <diagonal/>
    </border>
    <border>
      <left/>
      <right style="medium">
        <color indexed="64"/>
      </right>
      <top/>
      <bottom/>
      <diagonal/>
    </border>
    <border>
      <left/>
      <right/>
      <top style="hair">
        <color auto="1"/>
      </top>
      <bottom style="hair">
        <color auto="1"/>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auto="1"/>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auto="1"/>
      </left>
      <right style="medium">
        <color indexed="64"/>
      </right>
      <top/>
      <bottom/>
      <diagonal/>
    </border>
    <border>
      <left style="thin">
        <color indexed="64"/>
      </left>
      <right/>
      <top style="hair">
        <color indexed="64"/>
      </top>
      <bottom style="hair">
        <color indexed="64"/>
      </bottom>
      <diagonal/>
    </border>
    <border>
      <left style="thin">
        <color indexed="64"/>
      </left>
      <right style="thin">
        <color indexed="64"/>
      </right>
      <top style="hair">
        <color auto="1"/>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4019">
    <xf numFmtId="0" fontId="0" fillId="0" borderId="0" applyNumberFormat="0" applyFont="0" applyFill="0" applyBorder="0" applyAlignment="0" applyProtection="0"/>
    <xf numFmtId="252" fontId="87" fillId="2" borderId="0"/>
    <xf numFmtId="0" fontId="56" fillId="0" borderId="0"/>
    <xf numFmtId="0" fontId="17" fillId="0" borderId="0">
      <alignment vertical="top"/>
    </xf>
    <xf numFmtId="0" fontId="21" fillId="0" borderId="0"/>
    <xf numFmtId="0" fontId="21" fillId="0" borderId="0"/>
    <xf numFmtId="0" fontId="21" fillId="0" borderId="0"/>
    <xf numFmtId="0" fontId="21" fillId="0" borderId="0"/>
    <xf numFmtId="0" fontId="91" fillId="0" borderId="0"/>
    <xf numFmtId="0" fontId="183"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83" fillId="0" borderId="0"/>
    <xf numFmtId="0" fontId="91" fillId="0" borderId="0"/>
    <xf numFmtId="0" fontId="17" fillId="0" borderId="0" applyNumberFormat="0" applyFont="0" applyFill="0" applyBorder="0" applyAlignment="0" applyProtection="0"/>
    <xf numFmtId="0" fontId="21" fillId="0" borderId="0"/>
    <xf numFmtId="0" fontId="17"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91" fillId="0" borderId="0"/>
    <xf numFmtId="0" fontId="183" fillId="0" borderId="0"/>
    <xf numFmtId="0" fontId="91" fillId="0" borderId="0"/>
    <xf numFmtId="0" fontId="17" fillId="0" borderId="0">
      <alignment vertical="top"/>
    </xf>
    <xf numFmtId="0" fontId="21" fillId="0" borderId="0"/>
    <xf numFmtId="0" fontId="21" fillId="0" borderId="0">
      <alignment vertical="top"/>
    </xf>
    <xf numFmtId="0" fontId="17" fillId="0" borderId="0"/>
    <xf numFmtId="0" fontId="17" fillId="0" borderId="0"/>
    <xf numFmtId="0" fontId="21" fillId="0" borderId="0"/>
    <xf numFmtId="0" fontId="21" fillId="0" borderId="0"/>
    <xf numFmtId="0" fontId="21" fillId="0" borderId="0"/>
    <xf numFmtId="0" fontId="21" fillId="0" borderId="0"/>
    <xf numFmtId="0" fontId="21" fillId="0" borderId="0"/>
    <xf numFmtId="0" fontId="91" fillId="0" borderId="0"/>
    <xf numFmtId="0" fontId="183"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83" fillId="0" borderId="0"/>
    <xf numFmtId="0" fontId="91" fillId="0" borderId="0"/>
    <xf numFmtId="0" fontId="17"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57" fillId="0" borderId="0" applyFill="0" applyBorder="0" applyAlignment="0" applyProtection="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91" fillId="0" borderId="0"/>
    <xf numFmtId="0" fontId="183" fillId="0" borderId="0"/>
    <xf numFmtId="0" fontId="91" fillId="0" borderId="0"/>
    <xf numFmtId="0" fontId="91" fillId="0" borderId="0"/>
    <xf numFmtId="0" fontId="183"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83" fillId="0" borderId="0"/>
    <xf numFmtId="0" fontId="91" fillId="0" borderId="0"/>
    <xf numFmtId="0" fontId="21"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57" fillId="0" borderId="0" applyFill="0" applyBorder="0" applyAlignment="0" applyProtection="0"/>
    <xf numFmtId="0" fontId="21" fillId="0" borderId="0"/>
    <xf numFmtId="0" fontId="21" fillId="0" borderId="0"/>
    <xf numFmtId="0" fontId="17" fillId="0" borderId="0"/>
    <xf numFmtId="0" fontId="21" fillId="0" borderId="0"/>
    <xf numFmtId="0" fontId="21" fillId="0" borderId="0"/>
    <xf numFmtId="0" fontId="17" fillId="0" borderId="0"/>
    <xf numFmtId="0" fontId="17" fillId="0" borderId="0"/>
    <xf numFmtId="0" fontId="17" fillId="0" borderId="0"/>
    <xf numFmtId="0" fontId="17" fillId="0" borderId="0"/>
    <xf numFmtId="0" fontId="21" fillId="0" borderId="0"/>
    <xf numFmtId="0" fontId="57" fillId="0" borderId="0" applyFill="0" applyBorder="0" applyAlignment="0" applyProtection="0"/>
    <xf numFmtId="0" fontId="21" fillId="0" borderId="0"/>
    <xf numFmtId="0" fontId="17" fillId="0" borderId="0"/>
    <xf numFmtId="0" fontId="21" fillId="0" borderId="0"/>
    <xf numFmtId="0" fontId="21" fillId="0" borderId="0"/>
    <xf numFmtId="0" fontId="21" fillId="0" borderId="0"/>
    <xf numFmtId="0" fontId="183" fillId="0" borderId="0"/>
    <xf numFmtId="0" fontId="17" fillId="0" borderId="0"/>
    <xf numFmtId="0" fontId="21" fillId="0" borderId="0"/>
    <xf numFmtId="0" fontId="21"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17"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7" fillId="0" borderId="0">
      <alignment vertical="top"/>
    </xf>
    <xf numFmtId="0" fontId="17"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21" fillId="0" borderId="0"/>
    <xf numFmtId="0" fontId="17" fillId="0" borderId="0"/>
    <xf numFmtId="0" fontId="21" fillId="0" borderId="0"/>
    <xf numFmtId="0" fontId="21" fillId="0" borderId="0"/>
    <xf numFmtId="0" fontId="17" fillId="0" borderId="0"/>
    <xf numFmtId="0" fontId="17" fillId="0" borderId="0"/>
    <xf numFmtId="0" fontId="17" fillId="0" borderId="0"/>
    <xf numFmtId="0" fontId="17"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3" fillId="0" borderId="0"/>
    <xf numFmtId="0" fontId="17" fillId="0" borderId="0"/>
    <xf numFmtId="0" fontId="17" fillId="0" borderId="0">
      <alignment vertical="top"/>
    </xf>
    <xf numFmtId="0" fontId="17" fillId="0" borderId="0">
      <alignment vertical="top"/>
    </xf>
    <xf numFmtId="0" fontId="17" fillId="0" borderId="0"/>
    <xf numFmtId="0" fontId="21" fillId="0" borderId="0"/>
    <xf numFmtId="0" fontId="21" fillId="0" borderId="0"/>
    <xf numFmtId="0" fontId="21" fillId="0" borderId="0"/>
    <xf numFmtId="0" fontId="21" fillId="0" borderId="0"/>
    <xf numFmtId="0" fontId="21" fillId="0" borderId="0"/>
    <xf numFmtId="0" fontId="17" fillId="0" borderId="0"/>
    <xf numFmtId="0" fontId="57" fillId="0" borderId="0" applyFill="0" applyBorder="0" applyAlignment="0" applyProtection="0"/>
    <xf numFmtId="0" fontId="17" fillId="0" borderId="0"/>
    <xf numFmtId="0" fontId="17" fillId="0" borderId="0"/>
    <xf numFmtId="0" fontId="17" fillId="0" borderId="0"/>
    <xf numFmtId="0" fontId="21" fillId="0" borderId="0"/>
    <xf numFmtId="0" fontId="21" fillId="0" borderId="0"/>
    <xf numFmtId="0" fontId="21" fillId="0" borderId="0"/>
    <xf numFmtId="0" fontId="21" fillId="0" borderId="0"/>
    <xf numFmtId="0" fontId="57" fillId="0" borderId="0" applyFill="0" applyBorder="0" applyAlignment="0" applyProtection="0"/>
    <xf numFmtId="0" fontId="17"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91" fillId="0" borderId="0"/>
    <xf numFmtId="0" fontId="91" fillId="0" borderId="0"/>
    <xf numFmtId="0" fontId="183"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83" fillId="0" borderId="0"/>
    <xf numFmtId="0" fontId="91" fillId="0" borderId="0"/>
    <xf numFmtId="0" fontId="91" fillId="0" borderId="0"/>
    <xf numFmtId="0" fontId="183"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83" fillId="0" borderId="0"/>
    <xf numFmtId="0" fontId="91" fillId="0" borderId="0"/>
    <xf numFmtId="0" fontId="183" fillId="0" borderId="0"/>
    <xf numFmtId="0" fontId="91" fillId="0" borderId="0"/>
    <xf numFmtId="0" fontId="21" fillId="0" borderId="0"/>
    <xf numFmtId="0" fontId="17" fillId="0" borderId="0"/>
    <xf numFmtId="0" fontId="17" fillId="0" borderId="0"/>
    <xf numFmtId="0" fontId="21" fillId="0" borderId="0"/>
    <xf numFmtId="0" fontId="91" fillId="0" borderId="0"/>
    <xf numFmtId="0" fontId="183"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83" fillId="0" borderId="0"/>
    <xf numFmtId="0" fontId="91" fillId="0" borderId="0"/>
    <xf numFmtId="0" fontId="91" fillId="0" borderId="0"/>
    <xf numFmtId="0" fontId="183" fillId="0" borderId="0"/>
    <xf numFmtId="0" fontId="91" fillId="0" borderId="0"/>
    <xf numFmtId="0" fontId="91" fillId="0" borderId="0"/>
    <xf numFmtId="0" fontId="91" fillId="0" borderId="0"/>
    <xf numFmtId="0" fontId="91" fillId="0" borderId="0"/>
    <xf numFmtId="0" fontId="91" fillId="0" borderId="0"/>
    <xf numFmtId="0" fontId="91" fillId="0" borderId="0"/>
    <xf numFmtId="0" fontId="183" fillId="0" borderId="0"/>
    <xf numFmtId="0" fontId="183" fillId="0" borderId="0"/>
    <xf numFmtId="0" fontId="91" fillId="0" borderId="0"/>
    <xf numFmtId="0" fontId="91" fillId="0" borderId="0"/>
    <xf numFmtId="0" fontId="183" fillId="0" borderId="0"/>
    <xf numFmtId="0" fontId="91" fillId="0" borderId="0"/>
    <xf numFmtId="0" fontId="91" fillId="0" borderId="0"/>
    <xf numFmtId="0" fontId="183" fillId="0" borderId="0"/>
    <xf numFmtId="0" fontId="91" fillId="0" borderId="0"/>
    <xf numFmtId="0" fontId="21" fillId="0" borderId="0"/>
    <xf numFmtId="0" fontId="183"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57" fillId="0" borderId="0" applyFill="0" applyBorder="0" applyAlignment="0" applyProtection="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lignment vertical="top"/>
    </xf>
    <xf numFmtId="0" fontId="17" fillId="0" borderId="0"/>
    <xf numFmtId="0" fontId="91" fillId="0" borderId="0"/>
    <xf numFmtId="0" fontId="183" fillId="0" borderId="0"/>
    <xf numFmtId="0" fontId="91"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3" fillId="0" borderId="0"/>
    <xf numFmtId="0" fontId="91" fillId="0" borderId="0"/>
    <xf numFmtId="0" fontId="183" fillId="0" borderId="0"/>
    <xf numFmtId="0" fontId="17" fillId="0" borderId="0">
      <alignment vertical="top"/>
    </xf>
    <xf numFmtId="0" fontId="183"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83" fillId="0" borderId="0"/>
    <xf numFmtId="0" fontId="91"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57" fillId="0" borderId="0" applyFill="0" applyBorder="0" applyAlignment="0" applyProtection="0"/>
    <xf numFmtId="0" fontId="57" fillId="0" borderId="0" applyFill="0" applyBorder="0" applyAlignment="0" applyProtection="0"/>
    <xf numFmtId="0" fontId="17" fillId="0" borderId="0">
      <alignment vertical="top"/>
    </xf>
    <xf numFmtId="0" fontId="17"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7" fillId="0" borderId="0"/>
    <xf numFmtId="0" fontId="21" fillId="0" borderId="0">
      <alignment vertical="top"/>
    </xf>
    <xf numFmtId="0" fontId="57" fillId="0" borderId="0" applyFill="0" applyBorder="0" applyAlignment="0" applyProtection="0"/>
    <xf numFmtId="0" fontId="21" fillId="0" borderId="0"/>
    <xf numFmtId="0" fontId="21" fillId="0" borderId="0">
      <alignment vertical="top"/>
    </xf>
    <xf numFmtId="0" fontId="57" fillId="0" borderId="0" applyFill="0" applyBorder="0" applyAlignment="0" applyProtection="0"/>
    <xf numFmtId="0" fontId="17" fillId="0" borderId="0"/>
    <xf numFmtId="0" fontId="57" fillId="0" borderId="0" applyFill="0" applyBorder="0" applyAlignment="0" applyProtection="0"/>
    <xf numFmtId="0" fontId="21" fillId="0" borderId="0"/>
    <xf numFmtId="0" fontId="21" fillId="0" borderId="0"/>
    <xf numFmtId="0" fontId="21" fillId="0" borderId="0"/>
    <xf numFmtId="0" fontId="21" fillId="0" borderId="0"/>
    <xf numFmtId="0" fontId="17" fillId="0" borderId="0"/>
    <xf numFmtId="0" fontId="57"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3" fillId="0" borderId="0"/>
    <xf numFmtId="0" fontId="17" fillId="0" borderId="0"/>
    <xf numFmtId="0" fontId="17" fillId="0" borderId="0">
      <alignment vertical="top"/>
    </xf>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21" fillId="0" borderId="0"/>
    <xf numFmtId="0" fontId="17" fillId="0" borderId="0">
      <alignment vertical="top"/>
    </xf>
    <xf numFmtId="38" fontId="66" fillId="0" borderId="0" applyFont="0" applyFill="0" applyBorder="0" applyAlignment="0" applyProtection="0">
      <alignment horizontal="right"/>
      <protection locked="0"/>
    </xf>
    <xf numFmtId="0" fontId="142" fillId="0" borderId="0" applyNumberFormat="0" applyFont="0" applyFill="0" applyBorder="0" applyAlignment="0" applyProtection="0"/>
    <xf numFmtId="0" fontId="143" fillId="0" borderId="0" applyNumberFormat="0" applyFill="0" applyBorder="0" applyAlignment="0" applyProtection="0">
      <alignment vertical="top"/>
      <protection locked="0"/>
    </xf>
    <xf numFmtId="16" fontId="107" fillId="3" borderId="1" applyFont="0" applyFill="0" applyBorder="0" applyAlignment="0" applyProtection="0">
      <alignment horizontal="right"/>
    </xf>
    <xf numFmtId="15" fontId="107" fillId="3" borderId="2" applyFont="0" applyFill="0" applyBorder="0" applyAlignment="0" applyProtection="0">
      <alignment horizontal="right"/>
    </xf>
    <xf numFmtId="227" fontId="107" fillId="3" borderId="1" applyFont="0" applyFill="0" applyBorder="0" applyAlignment="0" applyProtection="0">
      <alignment horizontal="right"/>
    </xf>
    <xf numFmtId="0" fontId="73" fillId="0" borderId="0"/>
    <xf numFmtId="0" fontId="248" fillId="0" borderId="0"/>
    <xf numFmtId="0" fontId="248" fillId="0" borderId="0"/>
    <xf numFmtId="0" fontId="248" fillId="0" borderId="0"/>
    <xf numFmtId="0" fontId="248" fillId="0" borderId="0"/>
    <xf numFmtId="0" fontId="248" fillId="0" borderId="0"/>
    <xf numFmtId="0" fontId="17" fillId="0" borderId="0" applyFont="0" applyFill="0" applyBorder="0" applyAlignment="0" applyProtection="0"/>
    <xf numFmtId="0" fontId="17" fillId="0" borderId="0" applyFont="0" applyFill="0" applyBorder="0" applyAlignment="0" applyProtection="0"/>
    <xf numFmtId="0" fontId="66" fillId="0" borderId="0"/>
    <xf numFmtId="0" fontId="248" fillId="0" borderId="0"/>
    <xf numFmtId="0" fontId="248" fillId="0" borderId="0"/>
    <xf numFmtId="0" fontId="248" fillId="0" borderId="0"/>
    <xf numFmtId="0" fontId="248" fillId="0" borderId="0"/>
    <xf numFmtId="0" fontId="248" fillId="0" borderId="0"/>
    <xf numFmtId="0" fontId="63" fillId="0" borderId="0">
      <alignment vertical="center"/>
    </xf>
    <xf numFmtId="0" fontId="63" fillId="0" borderId="0">
      <alignment vertical="center"/>
    </xf>
    <xf numFmtId="0" fontId="144" fillId="0" borderId="0">
      <alignment vertical="center"/>
    </xf>
    <xf numFmtId="0" fontId="144" fillId="0" borderId="0">
      <alignment vertical="center"/>
    </xf>
    <xf numFmtId="0" fontId="144"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144"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144"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144"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144"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144"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144"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144"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144" fillId="0" borderId="0">
      <alignment vertical="center"/>
    </xf>
    <xf numFmtId="0" fontId="63" fillId="0" borderId="0">
      <alignment vertical="center"/>
    </xf>
    <xf numFmtId="0" fontId="144" fillId="0" borderId="0">
      <alignment vertical="center"/>
    </xf>
    <xf numFmtId="0" fontId="66" fillId="0" borderId="0"/>
    <xf numFmtId="0" fontId="248" fillId="0" borderId="0"/>
    <xf numFmtId="0" fontId="17" fillId="0" borderId="0"/>
    <xf numFmtId="0" fontId="21" fillId="0" borderId="0"/>
    <xf numFmtId="0" fontId="17" fillId="0" borderId="0" applyFont="0" applyFill="0" applyBorder="0" applyAlignment="0" applyProtection="0"/>
    <xf numFmtId="0" fontId="145" fillId="0" borderId="0"/>
    <xf numFmtId="0" fontId="48" fillId="0" borderId="0">
      <alignment vertical="top"/>
    </xf>
    <xf numFmtId="0" fontId="17" fillId="0" borderId="0" applyFont="0" applyFill="0" applyBorder="0" applyAlignment="0" applyProtection="0"/>
    <xf numFmtId="0" fontId="17" fillId="0" borderId="0"/>
    <xf numFmtId="0" fontId="21"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7" fillId="0" borderId="0" applyFont="0" applyFill="0" applyBorder="0" applyAlignment="0" applyProtection="0"/>
    <xf numFmtId="0" fontId="66" fillId="0" borderId="0"/>
    <xf numFmtId="0" fontId="248" fillId="0" borderId="0"/>
    <xf numFmtId="0" fontId="17" fillId="0" borderId="0"/>
    <xf numFmtId="0" fontId="21" fillId="0" borderId="0"/>
    <xf numFmtId="0" fontId="17" fillId="0" borderId="0"/>
    <xf numFmtId="0" fontId="17" fillId="0" borderId="0" applyFont="0" applyFill="0" applyBorder="0" applyAlignment="0" applyProtection="0"/>
    <xf numFmtId="0" fontId="66" fillId="0" borderId="0"/>
    <xf numFmtId="0" fontId="248" fillId="0" borderId="0"/>
    <xf numFmtId="0" fontId="17" fillId="0" borderId="0" applyFont="0" applyFill="0" applyBorder="0" applyAlignment="0" applyProtection="0"/>
    <xf numFmtId="0" fontId="17" fillId="0" borderId="0" applyFont="0" applyFill="0" applyBorder="0" applyAlignment="0" applyProtection="0"/>
    <xf numFmtId="0" fontId="57" fillId="0" borderId="0" applyFill="0" applyBorder="0" applyAlignment="0" applyProtection="0"/>
    <xf numFmtId="0" fontId="17" fillId="0" borderId="0"/>
    <xf numFmtId="0" fontId="21" fillId="0" borderId="0"/>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146"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146"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146" fillId="0" borderId="0">
      <alignment vertical="top"/>
    </xf>
    <xf numFmtId="0" fontId="17" fillId="0" borderId="0" applyFont="0" applyFill="0" applyBorder="0" applyAlignment="0" applyProtection="0"/>
    <xf numFmtId="0" fontId="66" fillId="0" borderId="0"/>
    <xf numFmtId="0" fontId="17" fillId="0" borderId="0" applyFont="0" applyFill="0" applyBorder="0" applyAlignment="0" applyProtection="0"/>
    <xf numFmtId="0" fontId="66" fillId="0" borderId="0"/>
    <xf numFmtId="0" fontId="57" fillId="0" borderId="0" applyFill="0" applyBorder="0" applyAlignment="0" applyProtection="0"/>
    <xf numFmtId="0" fontId="66" fillId="0" borderId="0"/>
    <xf numFmtId="0" fontId="248" fillId="0" borderId="0"/>
    <xf numFmtId="0" fontId="248" fillId="0" borderId="0"/>
    <xf numFmtId="0" fontId="73" fillId="0" borderId="0"/>
    <xf numFmtId="0" fontId="248" fillId="0" borderId="0"/>
    <xf numFmtId="0" fontId="17" fillId="0" borderId="0" applyFont="0" applyFill="0" applyBorder="0" applyAlignment="0" applyProtection="0"/>
    <xf numFmtId="0" fontId="17" fillId="0" borderId="0" applyFont="0" applyFill="0" applyBorder="0" applyAlignment="0" applyProtection="0"/>
    <xf numFmtId="0" fontId="66" fillId="0" borderId="0"/>
    <xf numFmtId="0" fontId="248" fillId="0" borderId="0"/>
    <xf numFmtId="0" fontId="17" fillId="0" borderId="0" applyFont="0" applyFill="0" applyBorder="0" applyAlignment="0" applyProtection="0"/>
    <xf numFmtId="0" fontId="17" fillId="0" borderId="0" applyFont="0" applyFill="0" applyBorder="0" applyAlignment="0" applyProtection="0"/>
    <xf numFmtId="0" fontId="73" fillId="0" borderId="0"/>
    <xf numFmtId="0" fontId="57" fillId="0" borderId="0" applyFill="0" applyBorder="0" applyAlignment="0" applyProtection="0"/>
    <xf numFmtId="0" fontId="248" fillId="0" borderId="0"/>
    <xf numFmtId="0" fontId="66" fillId="0" borderId="0"/>
    <xf numFmtId="0" fontId="248" fillId="0" borderId="0"/>
    <xf numFmtId="0" fontId="17" fillId="0" borderId="0" applyFont="0" applyFill="0" applyBorder="0" applyAlignment="0" applyProtection="0"/>
    <xf numFmtId="0" fontId="66" fillId="0" borderId="0"/>
    <xf numFmtId="0" fontId="248" fillId="0" borderId="0"/>
    <xf numFmtId="0" fontId="17" fillId="0" borderId="0" applyFont="0" applyFill="0" applyBorder="0" applyAlignment="0" applyProtection="0"/>
    <xf numFmtId="0" fontId="17"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66" fillId="0" borderId="0"/>
    <xf numFmtId="0" fontId="248" fillId="0" borderId="0"/>
    <xf numFmtId="0" fontId="66" fillId="0" borderId="0"/>
    <xf numFmtId="0" fontId="248" fillId="0" borderId="0"/>
    <xf numFmtId="0" fontId="66" fillId="0" borderId="0"/>
    <xf numFmtId="0" fontId="248" fillId="0" borderId="0"/>
    <xf numFmtId="0" fontId="73" fillId="0" borderId="0"/>
    <xf numFmtId="0" fontId="248" fillId="0" borderId="0"/>
    <xf numFmtId="0" fontId="17" fillId="0" borderId="0" applyFont="0" applyFill="0" applyBorder="0" applyAlignment="0" applyProtection="0"/>
    <xf numFmtId="0" fontId="17" fillId="0" borderId="0" applyFont="0" applyFill="0" applyBorder="0" applyAlignment="0" applyProtection="0"/>
    <xf numFmtId="0" fontId="66" fillId="0" borderId="0"/>
    <xf numFmtId="0" fontId="248" fillId="0" borderId="0"/>
    <xf numFmtId="0" fontId="248" fillId="0" borderId="0"/>
    <xf numFmtId="0" fontId="21"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146"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17" fillId="0" borderId="0" applyFont="0" applyFill="0" applyBorder="0" applyAlignment="0" applyProtection="0"/>
    <xf numFmtId="0" fontId="57" fillId="0" borderId="0" applyFill="0" applyBorder="0" applyAlignment="0" applyProtection="0"/>
    <xf numFmtId="0" fontId="21" fillId="0" borderId="0" applyFont="0" applyFill="0" applyBorder="0" applyAlignment="0" applyProtection="0"/>
    <xf numFmtId="0" fontId="73" fillId="0" borderId="0"/>
    <xf numFmtId="0" fontId="248" fillId="0" borderId="0"/>
    <xf numFmtId="0" fontId="73" fillId="0" borderId="0"/>
    <xf numFmtId="0" fontId="248" fillId="0" borderId="0"/>
    <xf numFmtId="0" fontId="66" fillId="0" borderId="0"/>
    <xf numFmtId="0" fontId="248" fillId="0" borderId="0"/>
    <xf numFmtId="0" fontId="73" fillId="0" borderId="0"/>
    <xf numFmtId="0" fontId="73" fillId="0" borderId="0"/>
    <xf numFmtId="0" fontId="248" fillId="0" borderId="0"/>
    <xf numFmtId="0" fontId="66" fillId="0" borderId="0"/>
    <xf numFmtId="0" fontId="248" fillId="0" borderId="0"/>
    <xf numFmtId="0" fontId="66"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146"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248" fillId="0" borderId="0"/>
    <xf numFmtId="0" fontId="21" fillId="0" borderId="0" applyFont="0" applyFill="0" applyBorder="0" applyAlignment="0" applyProtection="0"/>
    <xf numFmtId="0" fontId="21" fillId="0" borderId="0" applyFont="0" applyFill="0" applyBorder="0" applyAlignment="0" applyProtection="0"/>
    <xf numFmtId="0" fontId="66" fillId="0" borderId="0"/>
    <xf numFmtId="0" fontId="248" fillId="0" borderId="0"/>
    <xf numFmtId="0" fontId="14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21" fillId="0" borderId="0"/>
    <xf numFmtId="0" fontId="17" fillId="0" borderId="0"/>
    <xf numFmtId="0" fontId="17" fillId="0" borderId="0"/>
    <xf numFmtId="0" fontId="21" fillId="0" borderId="0"/>
    <xf numFmtId="0" fontId="17" fillId="0" borderId="0"/>
    <xf numFmtId="0" fontId="21" fillId="0" borderId="0"/>
    <xf numFmtId="0" fontId="21" fillId="0" borderId="0"/>
    <xf numFmtId="0" fontId="66" fillId="0" borderId="0"/>
    <xf numFmtId="0" fontId="248" fillId="0" borderId="0"/>
    <xf numFmtId="0" fontId="66" fillId="0" borderId="0"/>
    <xf numFmtId="0" fontId="66" fillId="0" borderId="0"/>
    <xf numFmtId="0" fontId="248" fillId="0" borderId="0"/>
    <xf numFmtId="0" fontId="248" fillId="0" borderId="0"/>
    <xf numFmtId="0" fontId="66" fillId="0" borderId="0"/>
    <xf numFmtId="0" fontId="248" fillId="0" borderId="0"/>
    <xf numFmtId="0" fontId="66" fillId="0" borderId="0"/>
    <xf numFmtId="0" fontId="248" fillId="0" borderId="0"/>
    <xf numFmtId="0" fontId="57" fillId="0" borderId="0" applyFill="0" applyBorder="0" applyAlignment="0" applyProtection="0"/>
    <xf numFmtId="0" fontId="17" fillId="0" borderId="0" applyFont="0" applyFill="0" applyBorder="0" applyAlignment="0" applyProtection="0"/>
    <xf numFmtId="0" fontId="66" fillId="0" borderId="0"/>
    <xf numFmtId="0" fontId="248" fillId="0" borderId="0"/>
    <xf numFmtId="0" fontId="21" fillId="0" borderId="0"/>
    <xf numFmtId="0" fontId="17" fillId="0" borderId="0" applyFont="0" applyFill="0" applyBorder="0" applyAlignment="0" applyProtection="0"/>
    <xf numFmtId="0" fontId="17" fillId="0" borderId="0" applyFont="0" applyFill="0" applyBorder="0" applyAlignment="0" applyProtection="0"/>
    <xf numFmtId="0" fontId="66" fillId="0" borderId="0"/>
    <xf numFmtId="0" fontId="248"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21" fillId="0" borderId="0"/>
    <xf numFmtId="0" fontId="21" fillId="0" borderId="0"/>
    <xf numFmtId="0" fontId="66"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57" fillId="0" borderId="0" applyFill="0" applyBorder="0" applyAlignment="0" applyProtection="0"/>
    <xf numFmtId="0" fontId="21" fillId="0" borderId="0"/>
    <xf numFmtId="0" fontId="66" fillId="0" borderId="0"/>
    <xf numFmtId="0" fontId="66" fillId="0" borderId="0"/>
    <xf numFmtId="0" fontId="248" fillId="0" borderId="0"/>
    <xf numFmtId="0" fontId="248" fillId="0" borderId="0"/>
    <xf numFmtId="204" fontId="74" fillId="0" borderId="0" applyFont="0" applyFill="0" applyBorder="0" applyAlignment="0" applyProtection="0"/>
    <xf numFmtId="205" fontId="74" fillId="0" borderId="0" applyFont="0" applyFill="0" applyBorder="0" applyAlignment="0" applyProtection="0"/>
    <xf numFmtId="9" fontId="21" fillId="3" borderId="0"/>
    <xf numFmtId="9" fontId="21" fillId="3" borderId="0"/>
    <xf numFmtId="9" fontId="21" fillId="3" borderId="0"/>
    <xf numFmtId="9" fontId="21" fillId="3" borderId="0"/>
    <xf numFmtId="9" fontId="21" fillId="3" borderId="0"/>
    <xf numFmtId="9" fontId="17" fillId="3" borderId="0"/>
    <xf numFmtId="0" fontId="17" fillId="0" borderId="0"/>
    <xf numFmtId="0" fontId="144" fillId="0" borderId="0">
      <alignment vertical="center"/>
    </xf>
    <xf numFmtId="328" fontId="222" fillId="0" borderId="0">
      <alignment horizontal="left"/>
    </xf>
    <xf numFmtId="0" fontId="17" fillId="0" borderId="0">
      <alignment horizontal="left"/>
    </xf>
    <xf numFmtId="0" fontId="29" fillId="8"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9"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9"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0" borderId="0" applyNumberFormat="0" applyBorder="0" applyAlignment="0" applyProtection="0"/>
    <xf numFmtId="0" fontId="29" fillId="14"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0" borderId="0" applyNumberFormat="0" applyBorder="0" applyAlignment="0" applyProtection="0"/>
    <xf numFmtId="0" fontId="29" fillId="9" borderId="0" applyNumberFormat="0" applyBorder="0" applyAlignment="0" applyProtection="0"/>
    <xf numFmtId="0" fontId="30" fillId="19"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10"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0" borderId="0" applyNumberFormat="0" applyBorder="0" applyAlignment="0" applyProtection="0"/>
    <xf numFmtId="0" fontId="30" fillId="9" borderId="0" applyNumberFormat="0" applyBorder="0" applyAlignment="0" applyProtection="0"/>
    <xf numFmtId="190" fontId="17" fillId="0" borderId="0" applyFont="0" applyFill="0" applyBorder="0" applyProtection="0"/>
    <xf numFmtId="0" fontId="31" fillId="0" borderId="0" applyNumberFormat="0" applyFont="0" applyFill="0" applyBorder="0" applyProtection="0">
      <alignment horizontal="centerContinuous"/>
    </xf>
    <xf numFmtId="192" fontId="58" fillId="27" borderId="0" applyBorder="0" applyProtection="0"/>
    <xf numFmtId="0" fontId="91" fillId="0" borderId="0" applyNumberFormat="0" applyFont="0" applyFill="0" applyBorder="0" applyAlignment="0">
      <protection locked="0"/>
    </xf>
    <xf numFmtId="0" fontId="147" fillId="0" borderId="0"/>
    <xf numFmtId="203" fontId="148" fillId="0" borderId="0"/>
    <xf numFmtId="0" fontId="208" fillId="0" borderId="0" applyFont="0" applyFill="0" applyBorder="0" applyAlignment="0" applyProtection="0">
      <alignment horizontal="right"/>
    </xf>
    <xf numFmtId="0" fontId="208" fillId="0" borderId="0">
      <alignment horizontal="right"/>
    </xf>
    <xf numFmtId="0" fontId="208" fillId="0" borderId="0"/>
    <xf numFmtId="270" fontId="149" fillId="28" borderId="3" applyNumberFormat="0" applyAlignment="0" applyProtection="0"/>
    <xf numFmtId="271" fontId="22" fillId="28" borderId="0" applyBorder="0" applyAlignment="0" applyProtection="0"/>
    <xf numFmtId="272" fontId="150" fillId="28" borderId="0"/>
    <xf numFmtId="209" fontId="17" fillId="28" borderId="3" applyNumberFormat="0" applyAlignment="0" applyProtection="0"/>
    <xf numFmtId="0" fontId="17" fillId="0" borderId="0"/>
    <xf numFmtId="273" fontId="149" fillId="0" borderId="0" applyFill="0" applyBorder="0" applyAlignment="0" applyProtection="0"/>
    <xf numFmtId="274" fontId="22" fillId="0" borderId="0" applyFill="0" applyBorder="0" applyAlignment="0" applyProtection="0"/>
    <xf numFmtId="252" fontId="149" fillId="0" borderId="0" applyNumberFormat="0" applyFill="0" applyBorder="0" applyAlignment="0" applyProtection="0"/>
    <xf numFmtId="274" fontId="22" fillId="0" borderId="0" applyFill="0" applyBorder="0" applyAlignment="0" applyProtection="0"/>
    <xf numFmtId="274" fontId="22" fillId="2" borderId="0"/>
    <xf numFmtId="275" fontId="149" fillId="28" borderId="3" applyFill="0" applyBorder="0" applyAlignment="0" applyProtection="0"/>
    <xf numFmtId="214" fontId="17" fillId="28" borderId="3" applyFill="0" applyBorder="0" applyAlignment="0" applyProtection="0"/>
    <xf numFmtId="274" fontId="22" fillId="2" borderId="0"/>
    <xf numFmtId="274" fontId="22" fillId="0" borderId="0" applyFill="0" applyBorder="0" applyAlignment="0" applyProtection="0"/>
    <xf numFmtId="274" fontId="22" fillId="2" borderId="0"/>
    <xf numFmtId="252" fontId="149" fillId="0" borderId="0" applyNumberFormat="0" applyFill="0" applyBorder="0" applyAlignment="0" applyProtection="0"/>
    <xf numFmtId="212" fontId="17" fillId="0" borderId="0" applyFill="0" applyBorder="0" applyAlignment="0" applyProtection="0"/>
    <xf numFmtId="329" fontId="184" fillId="0" borderId="0" applyFont="0" applyFill="0" applyBorder="0" applyAlignment="0" applyProtection="0">
      <alignment vertical="top"/>
    </xf>
    <xf numFmtId="0" fontId="209" fillId="29" borderId="0"/>
    <xf numFmtId="0" fontId="91" fillId="13" borderId="0" applyNumberFormat="0" applyBorder="0" applyAlignment="0">
      <protection locked="0"/>
    </xf>
    <xf numFmtId="0" fontId="223" fillId="0" borderId="0" applyNumberFormat="0" applyFill="0" applyBorder="0" applyAlignment="0" applyProtection="0">
      <alignment vertical="top"/>
      <protection locked="0"/>
    </xf>
    <xf numFmtId="275" fontId="17" fillId="0" borderId="0"/>
    <xf numFmtId="275" fontId="91" fillId="0" borderId="0" applyFont="0" applyFill="0" applyBorder="0" applyAlignment="0" applyProtection="0"/>
    <xf numFmtId="228" fontId="108" fillId="0" borderId="0" applyFont="0" applyFill="0" applyBorder="0" applyAlignment="0" applyProtection="0">
      <alignment horizontal="left"/>
    </xf>
    <xf numFmtId="0" fontId="151" fillId="0" borderId="0" applyNumberFormat="0" applyFill="0" applyBorder="0" applyAlignment="0" applyProtection="0"/>
    <xf numFmtId="274" fontId="20" fillId="0" borderId="0"/>
    <xf numFmtId="0" fontId="75" fillId="0" borderId="2" applyNumberFormat="0" applyFill="0" applyAlignment="0" applyProtection="0"/>
    <xf numFmtId="0" fontId="210" fillId="28" borderId="0">
      <alignment horizontal="center"/>
    </xf>
    <xf numFmtId="169" fontId="67" fillId="0" borderId="4" applyAlignment="0" applyProtection="0"/>
    <xf numFmtId="0" fontId="87" fillId="0" borderId="5" applyNumberFormat="0" applyFont="0" applyFill="0" applyAlignment="0" applyProtection="0"/>
    <xf numFmtId="0" fontId="87" fillId="0" borderId="6" applyNumberFormat="0" applyFont="0" applyFill="0" applyAlignment="0" applyProtection="0"/>
    <xf numFmtId="169" fontId="67" fillId="0" borderId="4" applyAlignment="0" applyProtection="0"/>
    <xf numFmtId="0" fontId="31" fillId="0" borderId="2" applyNumberFormat="0" applyFont="0" applyFill="0" applyAlignment="0" applyProtection="0"/>
    <xf numFmtId="0" fontId="96" fillId="0" borderId="7" applyFill="0" applyProtection="0">
      <alignment horizontal="right"/>
    </xf>
    <xf numFmtId="206" fontId="19" fillId="0" borderId="0" applyFont="0" applyFill="0" applyBorder="0" applyAlignment="0" applyProtection="0"/>
    <xf numFmtId="207" fontId="74" fillId="0" borderId="0" applyFont="0" applyFill="0" applyBorder="0" applyAlignment="0" applyProtection="0"/>
    <xf numFmtId="274" fontId="17" fillId="2" borderId="0"/>
    <xf numFmtId="0" fontId="152" fillId="0" borderId="0" applyNumberFormat="0" applyFill="0" applyBorder="0" applyAlignment="0" applyProtection="0"/>
    <xf numFmtId="208" fontId="19" fillId="0" borderId="0" applyFont="0" applyFill="0" applyBorder="0" applyAlignment="0" applyProtection="0"/>
    <xf numFmtId="0" fontId="39" fillId="0" borderId="8" applyNumberFormat="0" applyFill="0" applyAlignment="0" applyProtection="0"/>
    <xf numFmtId="0" fontId="40" fillId="0" borderId="9" applyNumberFormat="0" applyFill="0" applyAlignment="0" applyProtection="0"/>
    <xf numFmtId="0" fontId="41" fillId="0" borderId="10" applyNumberFormat="0" applyFill="0" applyAlignment="0" applyProtection="0"/>
    <xf numFmtId="0" fontId="41" fillId="0" borderId="0" applyNumberFormat="0" applyFill="0" applyBorder="0" applyAlignment="0" applyProtection="0"/>
    <xf numFmtId="0" fontId="76" fillId="0" borderId="0"/>
    <xf numFmtId="0" fontId="153" fillId="0" borderId="0" applyNumberFormat="0" applyFill="0" applyBorder="0" applyAlignment="0" applyProtection="0"/>
    <xf numFmtId="0" fontId="154" fillId="0" borderId="0" applyNumberFormat="0" applyFill="0" applyBorder="0" applyAlignment="0" applyProtection="0"/>
    <xf numFmtId="229" fontId="28" fillId="0" borderId="0"/>
    <xf numFmtId="0" fontId="21" fillId="0" borderId="0" applyFill="0" applyBorder="0" applyAlignment="0"/>
    <xf numFmtId="0" fontId="21" fillId="0" borderId="0" applyFill="0" applyBorder="0" applyAlignment="0"/>
    <xf numFmtId="0" fontId="21" fillId="0" borderId="0" applyFill="0" applyBorder="0" applyAlignment="0"/>
    <xf numFmtId="0" fontId="21" fillId="0" borderId="0" applyFill="0" applyBorder="0" applyAlignment="0"/>
    <xf numFmtId="0" fontId="21" fillId="0" borderId="0" applyFill="0" applyBorder="0" applyAlignment="0"/>
    <xf numFmtId="0" fontId="17" fillId="0" borderId="0" applyFill="0" applyBorder="0" applyAlignment="0"/>
    <xf numFmtId="0" fontId="68" fillId="0" borderId="0" applyFill="0" applyBorder="0" applyAlignment="0"/>
    <xf numFmtId="230" fontId="28" fillId="0" borderId="0">
      <alignment horizontal="right"/>
      <protection locked="0"/>
    </xf>
    <xf numFmtId="197" fontId="68" fillId="0" borderId="0" applyFill="0" applyBorder="0" applyAlignment="0"/>
    <xf numFmtId="198" fontId="68" fillId="0" borderId="0" applyFill="0" applyBorder="0" applyAlignment="0"/>
    <xf numFmtId="199" fontId="68" fillId="0" borderId="0" applyFill="0" applyBorder="0" applyAlignment="0"/>
    <xf numFmtId="174" fontId="66" fillId="0" borderId="0" applyFill="0" applyBorder="0" applyAlignment="0"/>
    <xf numFmtId="200" fontId="69" fillId="0" borderId="0" applyFill="0" applyBorder="0" applyAlignment="0"/>
    <xf numFmtId="0" fontId="68" fillId="0" borderId="0" applyFill="0" applyBorder="0" applyAlignment="0"/>
    <xf numFmtId="0" fontId="33" fillId="18" borderId="11" applyNumberFormat="0" applyAlignment="0" applyProtection="0"/>
    <xf numFmtId="0" fontId="43" fillId="0" borderId="13" applyNumberFormat="0" applyFill="0" applyAlignment="0" applyProtection="0"/>
    <xf numFmtId="0" fontId="31" fillId="0" borderId="0" applyNumberFormat="0" applyFont="0" applyFill="0" applyBorder="0" applyProtection="0">
      <alignment horizontal="center"/>
    </xf>
    <xf numFmtId="171" fontId="17" fillId="0" borderId="14" applyFont="0" applyFill="0" applyBorder="0" applyProtection="0">
      <alignment horizontal="right"/>
    </xf>
    <xf numFmtId="0" fontId="34" fillId="30" borderId="12" applyNumberFormat="0" applyAlignment="0" applyProtection="0"/>
    <xf numFmtId="330" fontId="224" fillId="0" borderId="0" applyNumberFormat="0" applyAlignment="0">
      <alignment vertical="center"/>
    </xf>
    <xf numFmtId="0" fontId="18" fillId="0" borderId="0" applyNumberFormat="0" applyFill="0" applyBorder="0" applyAlignment="0" applyProtection="0"/>
    <xf numFmtId="0" fontId="155" fillId="0" borderId="0" applyNumberFormat="0" applyFill="0" applyBorder="0" applyAlignment="0" applyProtection="0"/>
    <xf numFmtId="0" fontId="156" fillId="0" borderId="2" applyNumberFormat="0" applyFill="0" applyBorder="0" applyAlignment="0" applyProtection="0">
      <alignment horizontal="center"/>
    </xf>
    <xf numFmtId="0" fontId="225" fillId="0" borderId="0">
      <alignment horizontal="center" wrapText="1"/>
      <protection hidden="1"/>
    </xf>
    <xf numFmtId="276" fontId="24" fillId="31" borderId="0">
      <alignment horizontal="right" vertical="top"/>
    </xf>
    <xf numFmtId="209" fontId="19" fillId="0" borderId="0" applyFont="0" applyFill="0" applyBorder="0" applyAlignment="0" applyProtection="0"/>
    <xf numFmtId="0" fontId="226" fillId="32" borderId="15" applyNumberFormat="0" applyBorder="0" applyProtection="0">
      <alignment horizontal="center" vertical="center" wrapText="1"/>
    </xf>
    <xf numFmtId="0" fontId="226" fillId="32" borderId="0" applyNumberFormat="0" applyBorder="0" applyProtection="0">
      <alignment horizontal="centerContinuous" vertical="center"/>
    </xf>
    <xf numFmtId="0" fontId="132" fillId="32" borderId="15" applyNumberFormat="0" applyBorder="0" applyProtection="0">
      <alignment horizontal="center" vertical="center" wrapText="1"/>
    </xf>
    <xf numFmtId="0" fontId="103" fillId="27" borderId="0" applyNumberFormat="0">
      <alignment horizontal="center" vertical="top" wrapText="1"/>
    </xf>
    <xf numFmtId="0" fontId="103" fillId="27" borderId="0" applyNumberFormat="0">
      <alignment horizontal="left" vertical="top" wrapText="1"/>
    </xf>
    <xf numFmtId="0" fontId="103" fillId="27" borderId="0" applyNumberFormat="0">
      <alignment horizontal="centerContinuous" vertical="top"/>
    </xf>
    <xf numFmtId="0" fontId="28" fillId="27" borderId="0" applyNumberFormat="0">
      <alignment horizontal="center" vertical="top" wrapText="1"/>
    </xf>
    <xf numFmtId="0" fontId="184" fillId="0" borderId="16" applyNumberFormat="0" applyFont="0" applyFill="0" applyAlignment="0" applyProtection="0">
      <alignment horizontal="left"/>
    </xf>
    <xf numFmtId="0" fontId="20" fillId="29" borderId="15">
      <alignment horizontal="center" vertical="center" wrapText="1"/>
    </xf>
    <xf numFmtId="0" fontId="20" fillId="3" borderId="15">
      <alignment horizontal="center" vertical="center" wrapText="1"/>
    </xf>
    <xf numFmtId="181" fontId="35" fillId="0" borderId="0"/>
    <xf numFmtId="181" fontId="35" fillId="0" borderId="0"/>
    <xf numFmtId="181" fontId="35" fillId="0" borderId="0"/>
    <xf numFmtId="181" fontId="35" fillId="0" borderId="0"/>
    <xf numFmtId="181" fontId="35" fillId="0" borderId="0"/>
    <xf numFmtId="181" fontId="35" fillId="0" borderId="0"/>
    <xf numFmtId="181" fontId="35" fillId="0" borderId="0"/>
    <xf numFmtId="181" fontId="35" fillId="0" borderId="0"/>
    <xf numFmtId="203" fontId="227" fillId="0" borderId="0" applyFont="0" applyFill="0" applyBorder="0" applyAlignment="0" applyProtection="0"/>
    <xf numFmtId="277" fontId="157" fillId="3" borderId="0" applyFont="0" applyFill="0" applyBorder="0" applyAlignment="0" applyProtection="0"/>
    <xf numFmtId="278" fontId="157" fillId="0" borderId="0" applyFont="0" applyFill="0" applyBorder="0" applyAlignment="0" applyProtection="0">
      <alignment horizontal="left" indent="1"/>
    </xf>
    <xf numFmtId="231" fontId="109" fillId="0" borderId="0" applyFont="0" applyFill="0" applyBorder="0" applyAlignment="0" applyProtection="0">
      <protection locked="0"/>
    </xf>
    <xf numFmtId="174" fontId="66" fillId="0" borderId="0" applyFont="0" applyFill="0" applyBorder="0" applyAlignment="0" applyProtection="0"/>
    <xf numFmtId="39" fontId="17" fillId="0" borderId="0"/>
    <xf numFmtId="210" fontId="77" fillId="0" borderId="0" applyFont="0" applyFill="0" applyBorder="0" applyAlignment="0" applyProtection="0">
      <alignment horizontal="right"/>
    </xf>
    <xf numFmtId="0" fontId="77" fillId="0" borderId="0" applyFont="0" applyFill="0" applyBorder="0" applyAlignment="0" applyProtection="0"/>
    <xf numFmtId="0" fontId="77" fillId="0" borderId="0" applyFont="0" applyFill="0" applyBorder="0" applyAlignment="0" applyProtection="0">
      <alignment horizontal="right"/>
    </xf>
    <xf numFmtId="211" fontId="77" fillId="0" borderId="0" applyFont="0" applyFill="0" applyBorder="0" applyAlignment="0" applyProtection="0">
      <alignment horizontal="right"/>
    </xf>
    <xf numFmtId="232" fontId="77" fillId="0" borderId="0" applyFont="0" applyFill="0" applyBorder="0" applyAlignment="0" applyProtection="0"/>
    <xf numFmtId="175" fontId="17" fillId="0" borderId="0" applyFont="0" applyFill="0" applyBorder="0" applyAlignment="0" applyProtection="0"/>
    <xf numFmtId="233" fontId="77"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75" fontId="29" fillId="0" borderId="0" applyFont="0" applyFill="0" applyBorder="0" applyAlignment="0" applyProtection="0"/>
    <xf numFmtId="40" fontId="17" fillId="0" borderId="0" applyFont="0" applyFill="0" applyBorder="0" applyProtection="0">
      <alignment horizontal="right"/>
    </xf>
    <xf numFmtId="37" fontId="229" fillId="0" borderId="0" applyFill="0" applyBorder="0" applyAlignment="0" applyProtection="0"/>
    <xf numFmtId="234" fontId="77" fillId="0" borderId="0" applyFont="0" applyFill="0" applyBorder="0" applyAlignment="0" applyProtection="0"/>
    <xf numFmtId="279" fontId="17" fillId="0" borderId="0" applyFont="0" applyFill="0" applyBorder="0" applyAlignment="0" applyProtection="0"/>
    <xf numFmtId="0" fontId="230" fillId="33" borderId="0">
      <alignment horizontal="center" vertical="center" wrapText="1"/>
    </xf>
    <xf numFmtId="274" fontId="158" fillId="0" borderId="15" applyBorder="0"/>
    <xf numFmtId="0" fontId="30" fillId="23"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6" borderId="0" applyNumberFormat="0" applyBorder="0" applyAlignment="0" applyProtection="0"/>
    <xf numFmtId="0" fontId="38" fillId="6" borderId="0" applyNumberFormat="0" applyBorder="0" applyAlignment="0" applyProtection="0"/>
    <xf numFmtId="331" fontId="184" fillId="0" borderId="0" applyFont="0" applyFill="0" applyBorder="0" applyAlignment="0" applyProtection="0"/>
    <xf numFmtId="0" fontId="110" fillId="0" borderId="0">
      <alignment horizontal="left"/>
    </xf>
    <xf numFmtId="0" fontId="111" fillId="0" borderId="0"/>
    <xf numFmtId="0" fontId="112" fillId="0" borderId="0">
      <alignment horizontal="left"/>
    </xf>
    <xf numFmtId="264" fontId="17" fillId="0" borderId="0" applyFont="0" applyFill="0" applyBorder="0" applyAlignment="0" applyProtection="0"/>
    <xf numFmtId="332" fontId="225" fillId="0" borderId="0" applyFill="0" applyBorder="0">
      <alignment horizontal="right"/>
      <protection locked="0"/>
    </xf>
    <xf numFmtId="0" fontId="28" fillId="0" borderId="0" applyFont="0" applyFill="0" applyBorder="0" applyAlignment="0" applyProtection="0">
      <alignment vertical="center"/>
    </xf>
    <xf numFmtId="0" fontId="68" fillId="0" borderId="0" applyFont="0" applyFill="0" applyBorder="0" applyAlignment="0" applyProtection="0"/>
    <xf numFmtId="280" fontId="18" fillId="0" borderId="0" applyFont="0" applyFill="0" applyBorder="0" applyAlignment="0"/>
    <xf numFmtId="171" fontId="36" fillId="0" borderId="17">
      <protection locked="0"/>
    </xf>
    <xf numFmtId="281" fontId="31" fillId="0" borderId="0"/>
    <xf numFmtId="212" fontId="77" fillId="0" borderId="0" applyFont="0" applyFill="0" applyBorder="0" applyAlignment="0" applyProtection="0">
      <alignment horizontal="right"/>
    </xf>
    <xf numFmtId="213" fontId="77" fillId="0" borderId="0" applyFont="0" applyFill="0" applyBorder="0" applyAlignment="0" applyProtection="0">
      <alignment horizontal="right"/>
    </xf>
    <xf numFmtId="180" fontId="21" fillId="0" borderId="0" applyFont="0" applyFill="0" applyBorder="0" applyAlignment="0" applyProtection="0"/>
    <xf numFmtId="235" fontId="113" fillId="0" borderId="0" applyFont="0" applyFill="0" applyBorder="0" applyAlignment="0" applyProtection="0"/>
    <xf numFmtId="0" fontId="77" fillId="0" borderId="0" applyFont="0" applyFill="0" applyBorder="0" applyAlignment="0" applyProtection="0">
      <alignment horizontal="right"/>
    </xf>
    <xf numFmtId="174" fontId="21" fillId="0" borderId="0" applyFont="0" applyFill="0" applyBorder="0" applyAlignment="0" applyProtection="0"/>
    <xf numFmtId="174" fontId="21" fillId="0" borderId="0" applyFont="0" applyFill="0" applyBorder="0" applyAlignment="0" applyProtection="0"/>
    <xf numFmtId="236" fontId="113" fillId="0" borderId="0" applyFont="0" applyFill="0" applyBorder="0" applyAlignment="0" applyProtection="0"/>
    <xf numFmtId="193" fontId="21" fillId="0" borderId="0" applyFont="0" applyFill="0" applyBorder="0" applyAlignment="0" applyProtection="0"/>
    <xf numFmtId="237" fontId="21" fillId="0" borderId="0" applyFont="0" applyFill="0" applyBorder="0" applyAlignment="0" applyProtection="0"/>
    <xf numFmtId="174" fontId="21" fillId="0" borderId="0" applyFont="0" applyFill="0" applyBorder="0" applyAlignment="0" applyProtection="0"/>
    <xf numFmtId="197" fontId="114" fillId="0" borderId="0" applyFont="0" applyFill="0" applyBorder="0" applyAlignment="0" applyProtection="0"/>
    <xf numFmtId="197" fontId="114" fillId="0" borderId="0" applyFont="0" applyFill="0" applyBorder="0" applyAlignment="0" applyProtection="0"/>
    <xf numFmtId="190" fontId="21" fillId="0" borderId="0" applyFont="0" applyFill="0" applyBorder="0" applyAlignment="0" applyProtection="0"/>
    <xf numFmtId="201" fontId="17" fillId="0" borderId="0" applyFont="0" applyFill="0" applyBorder="0" applyAlignment="0" applyProtection="0">
      <alignment vertical="center"/>
    </xf>
    <xf numFmtId="202" fontId="17" fillId="0" borderId="0" applyFont="0" applyFill="0" applyBorder="0" applyAlignment="0" applyProtection="0">
      <alignment vertical="center"/>
    </xf>
    <xf numFmtId="199" fontId="17" fillId="0" borderId="0" applyFont="0" applyFill="0" applyBorder="0" applyAlignment="0" applyProtection="0">
      <alignment vertical="center"/>
    </xf>
    <xf numFmtId="200" fontId="17" fillId="0" borderId="0" applyFont="0" applyFill="0" applyBorder="0" applyAlignment="0" applyProtection="0">
      <alignment vertical="center"/>
    </xf>
    <xf numFmtId="327" fontId="17" fillId="0" borderId="0" applyFont="0" applyFill="0" applyBorder="0" applyAlignment="0" applyProtection="0"/>
    <xf numFmtId="198" fontId="17" fillId="0" borderId="0" applyFont="0" applyFill="0" applyBorder="0" applyAlignment="0" applyProtection="0">
      <alignment vertical="center"/>
    </xf>
    <xf numFmtId="197" fontId="17" fillId="0" borderId="0" applyFont="0" applyFill="0" applyBorder="0" applyAlignment="0" applyProtection="0">
      <alignment vertical="center"/>
    </xf>
    <xf numFmtId="207" fontId="17" fillId="0" borderId="0" applyFont="0" applyFill="0" applyBorder="0" applyAlignment="0" applyProtection="0">
      <alignment vertical="center"/>
    </xf>
    <xf numFmtId="208" fontId="17" fillId="0" borderId="0" applyFont="0" applyFill="0" applyBorder="0" applyAlignment="0" applyProtection="0">
      <alignment vertical="center"/>
    </xf>
    <xf numFmtId="0" fontId="229" fillId="0" borderId="0" applyFill="0" applyBorder="0" applyAlignment="0" applyProtection="0"/>
    <xf numFmtId="0" fontId="17" fillId="0" borderId="0" applyFont="0" applyFill="0" applyBorder="0" applyAlignment="0" applyProtection="0"/>
    <xf numFmtId="206" fontId="17" fillId="0" borderId="0" applyFont="0" applyFill="0" applyBorder="0" applyAlignment="0" applyProtection="0">
      <alignment vertical="center"/>
    </xf>
    <xf numFmtId="205" fontId="17" fillId="0" borderId="0" applyFont="0" applyFill="0" applyBorder="0" applyAlignment="0" applyProtection="0">
      <alignment vertical="center"/>
    </xf>
    <xf numFmtId="203" fontId="17" fillId="0" borderId="0" applyFont="0" applyFill="0" applyBorder="0" applyAlignment="0" applyProtection="0">
      <alignment vertical="center"/>
    </xf>
    <xf numFmtId="204" fontId="17" fillId="0" borderId="0" applyFont="0" applyFill="0" applyBorder="0" applyAlignment="0" applyProtection="0">
      <alignment vertical="center"/>
    </xf>
    <xf numFmtId="171" fontId="66" fillId="0" borderId="0" applyFill="0" applyBorder="0">
      <alignment horizontal="right"/>
    </xf>
    <xf numFmtId="238" fontId="77" fillId="0" borderId="0" applyFont="0" applyFill="0" applyBorder="0" applyAlignment="0" applyProtection="0"/>
    <xf numFmtId="239" fontId="77" fillId="0" borderId="0" applyFill="0" applyBorder="0" applyProtection="0">
      <alignment vertical="center"/>
    </xf>
    <xf numFmtId="0" fontId="159" fillId="0" borderId="0"/>
    <xf numFmtId="15" fontId="149" fillId="0" borderId="0" applyFont="0" applyFill="0" applyBorder="0" applyAlignment="0" applyProtection="0"/>
    <xf numFmtId="214" fontId="74" fillId="0" borderId="0" applyFont="0" applyFill="0" applyBorder="0" applyAlignment="0" applyProtection="0"/>
    <xf numFmtId="38" fontId="92" fillId="29" borderId="18"/>
    <xf numFmtId="0" fontId="159" fillId="0" borderId="19"/>
    <xf numFmtId="229" fontId="28" fillId="29" borderId="20">
      <protection locked="0"/>
    </xf>
    <xf numFmtId="240" fontId="28" fillId="29" borderId="20">
      <protection locked="0"/>
    </xf>
    <xf numFmtId="241" fontId="28" fillId="29" borderId="20">
      <protection locked="0"/>
    </xf>
    <xf numFmtId="229" fontId="28" fillId="29" borderId="20">
      <protection locked="0"/>
    </xf>
    <xf numFmtId="230" fontId="28" fillId="34" borderId="20">
      <alignment horizontal="right"/>
      <protection locked="0"/>
    </xf>
    <xf numFmtId="0" fontId="28" fillId="35" borderId="20">
      <alignment horizontal="left"/>
      <protection locked="0"/>
    </xf>
    <xf numFmtId="242" fontId="28" fillId="29" borderId="20">
      <protection locked="0"/>
    </xf>
    <xf numFmtId="243" fontId="28" fillId="29" borderId="20">
      <protection locked="0"/>
    </xf>
    <xf numFmtId="242" fontId="28" fillId="29" borderId="20">
      <protection locked="0"/>
    </xf>
    <xf numFmtId="274" fontId="160" fillId="0" borderId="0">
      <protection locked="0"/>
    </xf>
    <xf numFmtId="182" fontId="17" fillId="36" borderId="0" applyNumberFormat="0" applyFont="0" applyFill="0" applyBorder="0" applyAlignment="0" applyProtection="0">
      <alignment horizontal="left"/>
    </xf>
    <xf numFmtId="274" fontId="131" fillId="0" borderId="0" applyProtection="0"/>
    <xf numFmtId="275" fontId="161" fillId="0" borderId="21" applyNumberFormat="0" applyFill="0" applyAlignment="0" applyProtection="0"/>
    <xf numFmtId="15" fontId="26" fillId="0" borderId="0" applyFont="0" applyFill="0" applyBorder="0" applyAlignment="0" applyProtection="0">
      <protection locked="0"/>
    </xf>
    <xf numFmtId="209" fontId="17" fillId="0" borderId="0" applyFont="0" applyFill="0" applyBorder="0" applyAlignment="0" applyProtection="0">
      <alignment vertical="center"/>
    </xf>
    <xf numFmtId="210" fontId="17" fillId="0" borderId="0" applyFont="0" applyFill="0" applyBorder="0" applyAlignment="0" applyProtection="0">
      <alignment vertical="center"/>
    </xf>
    <xf numFmtId="15" fontId="131" fillId="0" borderId="0" applyFill="0" applyBorder="0" applyAlignment="0"/>
    <xf numFmtId="282" fontId="131" fillId="28" borderId="0" applyFont="0" applyFill="0" applyBorder="0" applyAlignment="0" applyProtection="0"/>
    <xf numFmtId="283" fontId="162" fillId="28" borderId="22" applyFont="0" applyFill="0" applyBorder="0" applyAlignment="0" applyProtection="0"/>
    <xf numFmtId="17" fontId="131" fillId="0" borderId="0" applyFill="0" applyBorder="0">
      <alignment horizontal="right"/>
    </xf>
    <xf numFmtId="284" fontId="131" fillId="0" borderId="2" applyFont="0" applyFill="0" applyBorder="0" applyAlignment="0" applyProtection="0"/>
    <xf numFmtId="15" fontId="22" fillId="0" borderId="0" applyFont="0" applyFill="0" applyBorder="0" applyAlignment="0" applyProtection="0">
      <protection locked="0"/>
    </xf>
    <xf numFmtId="15" fontId="22" fillId="0" borderId="0" applyFont="0" applyFill="0" applyBorder="0" applyAlignment="0" applyProtection="0">
      <protection locked="0"/>
    </xf>
    <xf numFmtId="15" fontId="22" fillId="0" borderId="0" applyFont="0" applyFill="0" applyBorder="0" applyAlignment="0" applyProtection="0">
      <protection locked="0"/>
    </xf>
    <xf numFmtId="15" fontId="22" fillId="0" borderId="0" applyFont="0" applyFill="0" applyBorder="0" applyAlignment="0" applyProtection="0">
      <protection locked="0"/>
    </xf>
    <xf numFmtId="285" fontId="17" fillId="0" borderId="23" applyFont="0" applyFill="0" applyBorder="0" applyAlignment="0" applyProtection="0">
      <alignment horizontal="right"/>
      <protection locked="0"/>
    </xf>
    <xf numFmtId="215" fontId="77" fillId="0" borderId="0" applyFont="0" applyFill="0" applyBorder="0" applyAlignment="0" applyProtection="0"/>
    <xf numFmtId="244" fontId="77" fillId="0" borderId="0" applyFont="0" applyFill="0" applyBorder="0" applyAlignment="0" applyProtection="0"/>
    <xf numFmtId="0" fontId="77" fillId="0" borderId="0" applyFont="0" applyFill="0" applyBorder="0" applyAlignment="0" applyProtection="0"/>
    <xf numFmtId="286" fontId="17" fillId="0" borderId="23" applyFont="0" applyFill="0" applyBorder="0" applyAlignment="0" applyProtection="0">
      <alignment horizontal="right"/>
      <protection locked="0"/>
    </xf>
    <xf numFmtId="14" fontId="48" fillId="0" borderId="0" applyFill="0" applyBorder="0" applyAlignment="0"/>
    <xf numFmtId="14" fontId="19" fillId="0" borderId="0" applyFont="0" applyFill="0" applyBorder="0" applyAlignment="0" applyProtection="0"/>
    <xf numFmtId="14" fontId="18" fillId="0" borderId="0" applyFont="0" applyFill="0" applyBorder="0" applyAlignment="0" applyProtection="0"/>
    <xf numFmtId="287" fontId="17" fillId="0" borderId="0" applyFont="0" applyFill="0" applyBorder="0" applyAlignment="0" applyProtection="0"/>
    <xf numFmtId="288" fontId="17" fillId="0" borderId="0" applyFont="0" applyFill="0" applyBorder="0" applyAlignment="0" applyProtection="0"/>
    <xf numFmtId="0" fontId="208" fillId="0" borderId="0" applyFont="0" applyFill="0" applyBorder="0" applyAlignment="0" applyProtection="0"/>
    <xf numFmtId="231" fontId="109" fillId="0" borderId="0">
      <protection locked="0"/>
    </xf>
    <xf numFmtId="173" fontId="147" fillId="0" borderId="0" applyFont="0" applyFill="0" applyBorder="0" applyAlignment="0" applyProtection="0"/>
    <xf numFmtId="175" fontId="147" fillId="0" borderId="0" applyFont="0" applyFill="0" applyBorder="0" applyAlignment="0" applyProtection="0"/>
    <xf numFmtId="289" fontId="17" fillId="0" borderId="0" applyFont="0" applyFill="0" applyBorder="0" applyAlignment="0" applyProtection="0"/>
    <xf numFmtId="216" fontId="77" fillId="0" borderId="24" applyNumberFormat="0" applyFont="0" applyFill="0" applyAlignment="0" applyProtection="0"/>
    <xf numFmtId="0" fontId="31" fillId="0" borderId="25" applyNumberFormat="0" applyFont="0" applyFill="0" applyAlignment="0" applyProtection="0"/>
    <xf numFmtId="228" fontId="115" fillId="0" borderId="26" applyFont="0" applyFill="0" applyAlignment="0">
      <alignment horizontal="fill"/>
    </xf>
    <xf numFmtId="274" fontId="141" fillId="0" borderId="4"/>
    <xf numFmtId="38" fontId="18" fillId="37" borderId="0" applyNumberFormat="0" applyFont="0" applyBorder="0" applyAlignment="0" applyProtection="0"/>
    <xf numFmtId="274" fontId="17" fillId="28" borderId="0" applyBorder="0" applyAlignment="0" applyProtection="0"/>
    <xf numFmtId="290" fontId="163" fillId="0" borderId="0" applyFont="0" applyFill="0" applyBorder="0" applyAlignment="0" applyProtection="0"/>
    <xf numFmtId="0" fontId="70" fillId="0" borderId="0"/>
    <xf numFmtId="0" fontId="70" fillId="0" borderId="0"/>
    <xf numFmtId="0" fontId="70" fillId="0" borderId="0"/>
    <xf numFmtId="0" fontId="70" fillId="0" borderId="0"/>
    <xf numFmtId="0" fontId="249" fillId="0" borderId="0"/>
    <xf numFmtId="0" fontId="54" fillId="0" borderId="0"/>
    <xf numFmtId="0" fontId="54" fillId="0" borderId="0"/>
    <xf numFmtId="0" fontId="54" fillId="0" borderId="0"/>
    <xf numFmtId="0" fontId="54" fillId="0" borderId="0"/>
    <xf numFmtId="0" fontId="54" fillId="0" borderId="0"/>
    <xf numFmtId="0" fontId="140" fillId="0" borderId="0"/>
    <xf numFmtId="0" fontId="231" fillId="0" borderId="0" applyNumberFormat="0" applyFill="0" applyBorder="0" applyAlignment="0" applyProtection="0"/>
    <xf numFmtId="0" fontId="30" fillId="10"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38" borderId="0" applyNumberFormat="0" applyBorder="0" applyAlignment="0" applyProtection="0"/>
    <xf numFmtId="0" fontId="30" fillId="21" borderId="0" applyNumberFormat="0" applyBorder="0" applyAlignment="0" applyProtection="0"/>
    <xf numFmtId="0" fontId="30" fillId="26" borderId="0" applyNumberFormat="0" applyBorder="0" applyAlignment="0" applyProtection="0"/>
    <xf numFmtId="174" fontId="66" fillId="0" borderId="0" applyFill="0" applyBorder="0" applyAlignment="0"/>
    <xf numFmtId="174" fontId="66" fillId="0" borderId="0" applyFill="0" applyBorder="0" applyAlignment="0"/>
    <xf numFmtId="200" fontId="63" fillId="0" borderId="0" applyFill="0" applyBorder="0" applyAlignment="0"/>
    <xf numFmtId="0" fontId="68" fillId="0" borderId="0" applyFill="0" applyBorder="0" applyAlignment="0"/>
    <xf numFmtId="0" fontId="24" fillId="39" borderId="0">
      <alignment horizontal="center"/>
    </xf>
    <xf numFmtId="291" fontId="164"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7" fillId="0" borderId="0"/>
    <xf numFmtId="0" fontId="142" fillId="0" borderId="0" applyNumberFormat="0" applyFill="0" applyBorder="0" applyAlignment="0" applyProtection="0"/>
    <xf numFmtId="0" fontId="28" fillId="0" borderId="0">
      <alignment vertical="top"/>
    </xf>
    <xf numFmtId="274" fontId="165" fillId="29" borderId="15" applyProtection="0">
      <alignment horizontal="right"/>
    </xf>
    <xf numFmtId="292" fontId="165" fillId="29" borderId="15">
      <alignment horizontal="right"/>
    </xf>
    <xf numFmtId="183" fontId="17" fillId="0" borderId="0" applyFont="0" applyFill="0" applyBorder="0" applyAlignment="0" applyProtection="0"/>
    <xf numFmtId="0" fontId="59" fillId="0" borderId="0" applyNumberFormat="0" applyFill="0" applyBorder="0" applyAlignment="0" applyProtection="0"/>
    <xf numFmtId="203" fontId="71" fillId="0" borderId="0"/>
    <xf numFmtId="293" fontId="17" fillId="0" borderId="0" applyFont="0" applyFill="0" applyBorder="0" applyAlignment="0" applyProtection="0"/>
    <xf numFmtId="14" fontId="21" fillId="0" borderId="0"/>
    <xf numFmtId="14" fontId="21" fillId="0" borderId="0"/>
    <xf numFmtId="14" fontId="21" fillId="0" borderId="0"/>
    <xf numFmtId="14" fontId="21" fillId="0" borderId="0"/>
    <xf numFmtId="14" fontId="21" fillId="0" borderId="0"/>
    <xf numFmtId="14" fontId="17" fillId="0" borderId="0"/>
    <xf numFmtId="0" fontId="66" fillId="0" borderId="0"/>
    <xf numFmtId="2" fontId="21" fillId="0" borderId="0"/>
    <xf numFmtId="2" fontId="21" fillId="0" borderId="0"/>
    <xf numFmtId="2" fontId="21" fillId="0" borderId="0"/>
    <xf numFmtId="2" fontId="21" fillId="0" borderId="0"/>
    <xf numFmtId="2" fontId="21" fillId="0" borderId="0"/>
    <xf numFmtId="2" fontId="17" fillId="0" borderId="0"/>
    <xf numFmtId="0" fontId="66" fillId="0" borderId="0" applyFill="0" applyBorder="0">
      <alignment horizontal="right"/>
    </xf>
    <xf numFmtId="0" fontId="66" fillId="0" borderId="0" applyFill="0" applyBorder="0">
      <alignment horizontal="right"/>
    </xf>
    <xf numFmtId="0" fontId="66" fillId="0" borderId="0" applyFill="0" applyBorder="0">
      <alignment horizontal="right"/>
    </xf>
    <xf numFmtId="217" fontId="78" fillId="0" borderId="0">
      <protection locked="0"/>
    </xf>
    <xf numFmtId="294" fontId="18" fillId="0" borderId="0" applyFont="0" applyFill="0" applyBorder="0" applyAlignment="0" applyProtection="0"/>
    <xf numFmtId="217" fontId="166" fillId="0" borderId="0">
      <protection locked="0"/>
    </xf>
    <xf numFmtId="37" fontId="184" fillId="0" borderId="0" applyFont="0" applyFill="0" applyBorder="0" applyAlignment="0" applyProtection="0"/>
    <xf numFmtId="0" fontId="116" fillId="0" borderId="0">
      <alignment horizontal="left"/>
    </xf>
    <xf numFmtId="0" fontId="117" fillId="0" borderId="0">
      <alignment horizontal="left"/>
    </xf>
    <xf numFmtId="0" fontId="79" fillId="0" borderId="0" applyFill="0" applyBorder="0" applyProtection="0">
      <alignment horizontal="left"/>
    </xf>
    <xf numFmtId="0" fontId="79" fillId="0" borderId="0" applyNumberFormat="0" applyFill="0" applyBorder="0" applyProtection="0">
      <alignment horizontal="left"/>
    </xf>
    <xf numFmtId="0" fontId="167" fillId="0" borderId="0" applyNumberFormat="0" applyFill="0" applyBorder="0" applyAlignment="0" applyProtection="0"/>
    <xf numFmtId="0" fontId="48" fillId="0" borderId="0">
      <alignment horizontal="center"/>
    </xf>
    <xf numFmtId="0" fontId="211" fillId="0" borderId="15" applyNumberFormat="0">
      <alignment horizontal="right"/>
    </xf>
    <xf numFmtId="2" fontId="21" fillId="28" borderId="27" applyFill="0" applyBorder="0" applyProtection="0">
      <alignment horizontal="center"/>
    </xf>
    <xf numFmtId="0" fontId="38" fillId="6" borderId="0" applyNumberFormat="0" applyBorder="0" applyAlignment="0" applyProtection="0"/>
    <xf numFmtId="38" fontId="19" fillId="37" borderId="0" applyNumberFormat="0" applyBorder="0" applyAlignment="0" applyProtection="0"/>
    <xf numFmtId="38" fontId="18" fillId="37" borderId="0" applyNumberFormat="0" applyBorder="0" applyAlignment="0" applyProtection="0"/>
    <xf numFmtId="38" fontId="18" fillId="37" borderId="0" applyNumberFormat="0" applyBorder="0" applyAlignment="0" applyProtection="0"/>
    <xf numFmtId="38" fontId="18" fillId="37" borderId="0" applyNumberFormat="0" applyBorder="0" applyAlignment="0" applyProtection="0"/>
    <xf numFmtId="38" fontId="18" fillId="37" borderId="0" applyNumberFormat="0" applyBorder="0" applyAlignment="0" applyProtection="0"/>
    <xf numFmtId="38" fontId="18" fillId="37" borderId="0" applyNumberFormat="0" applyBorder="0" applyAlignment="0" applyProtection="0"/>
    <xf numFmtId="245" fontId="118" fillId="0" borderId="0" applyFill="0" applyBorder="0" applyAlignment="0" applyProtection="0"/>
    <xf numFmtId="0" fontId="184" fillId="0" borderId="0"/>
    <xf numFmtId="0" fontId="184" fillId="0" borderId="0"/>
    <xf numFmtId="0" fontId="184" fillId="0" borderId="0"/>
    <xf numFmtId="0" fontId="184" fillId="0" borderId="0"/>
    <xf numFmtId="0" fontId="184" fillId="0" borderId="0"/>
    <xf numFmtId="0" fontId="24" fillId="40" borderId="0"/>
    <xf numFmtId="0" fontId="232" fillId="3" borderId="0" applyNumberFormat="0">
      <alignment vertical="center"/>
    </xf>
    <xf numFmtId="0" fontId="70"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4" fillId="0" borderId="0" applyNumberFormat="0" applyFill="0" applyBorder="0" applyAlignment="0" applyProtection="0">
      <alignment horizontal="left" vertical="center"/>
    </xf>
    <xf numFmtId="0" fontId="103" fillId="0" borderId="0" applyNumberFormat="0" applyFill="0" applyBorder="0" applyAlignment="0" applyProtection="0">
      <alignment vertical="center"/>
    </xf>
    <xf numFmtId="2" fontId="233" fillId="41" borderId="0"/>
    <xf numFmtId="245" fontId="131" fillId="28" borderId="15" applyNumberFormat="0" applyFont="0" applyAlignment="0"/>
    <xf numFmtId="218" fontId="77" fillId="0" borderId="0" applyFont="0" applyFill="0" applyBorder="0" applyAlignment="0" applyProtection="0">
      <alignment horizontal="right"/>
    </xf>
    <xf numFmtId="0" fontId="234" fillId="0" borderId="0" applyNumberFormat="0" applyBorder="0"/>
    <xf numFmtId="0" fontId="80" fillId="0" borderId="0" applyProtection="0">
      <alignment horizontal="right"/>
    </xf>
    <xf numFmtId="0" fontId="119" fillId="0" borderId="0">
      <alignment horizontal="left"/>
    </xf>
    <xf numFmtId="0" fontId="119" fillId="0" borderId="0">
      <alignment horizontal="left"/>
    </xf>
    <xf numFmtId="0" fontId="54" fillId="0" borderId="28" applyNumberFormat="0" applyAlignment="0" applyProtection="0">
      <alignment horizontal="left" vertical="center"/>
    </xf>
    <xf numFmtId="0" fontId="54" fillId="0" borderId="1">
      <alignment horizontal="left" vertical="center"/>
    </xf>
    <xf numFmtId="0" fontId="168" fillId="0" borderId="0">
      <alignment horizontal="center"/>
    </xf>
    <xf numFmtId="0" fontId="93" fillId="42" borderId="0"/>
    <xf numFmtId="0" fontId="120" fillId="0" borderId="0">
      <alignment horizontal="left"/>
    </xf>
    <xf numFmtId="0" fontId="121" fillId="0" borderId="29">
      <alignment horizontal="left" vertical="top"/>
    </xf>
    <xf numFmtId="0" fontId="54" fillId="0" borderId="0"/>
    <xf numFmtId="0" fontId="122" fillId="0" borderId="0">
      <alignment horizontal="left"/>
    </xf>
    <xf numFmtId="0" fontId="123" fillId="0" borderId="29">
      <alignment horizontal="left" vertical="top"/>
    </xf>
    <xf numFmtId="3" fontId="20" fillId="0" borderId="0"/>
    <xf numFmtId="3" fontId="20" fillId="0" borderId="0"/>
    <xf numFmtId="3" fontId="20" fillId="0" borderId="0"/>
    <xf numFmtId="0" fontId="124" fillId="0" borderId="0">
      <alignment horizontal="left"/>
    </xf>
    <xf numFmtId="196" fontId="48" fillId="0" borderId="0">
      <alignment horizontal="left"/>
    </xf>
    <xf numFmtId="0" fontId="55" fillId="0" borderId="0"/>
    <xf numFmtId="0" fontId="60" fillId="0" borderId="0"/>
    <xf numFmtId="0" fontId="52" fillId="0" borderId="0">
      <alignment horizontal="left"/>
    </xf>
    <xf numFmtId="185" fontId="25" fillId="0" borderId="0" applyAlignment="0">
      <alignment horizontal="right"/>
      <protection hidden="1"/>
    </xf>
    <xf numFmtId="185" fontId="25" fillId="0" borderId="0" applyAlignment="0">
      <alignment horizontal="right"/>
      <protection hidden="1"/>
    </xf>
    <xf numFmtId="185" fontId="25" fillId="0" borderId="0" applyAlignment="0">
      <alignment horizontal="right"/>
      <protection hidden="1"/>
    </xf>
    <xf numFmtId="185" fontId="25" fillId="0" borderId="0" applyAlignment="0">
      <alignment horizontal="right"/>
      <protection hidden="1"/>
    </xf>
    <xf numFmtId="185" fontId="25" fillId="0" borderId="0" applyAlignment="0">
      <alignment horizontal="right"/>
      <protection hidden="1"/>
    </xf>
    <xf numFmtId="185" fontId="25" fillId="0" borderId="0" applyAlignment="0">
      <alignment horizontal="right"/>
      <protection hidden="1"/>
    </xf>
    <xf numFmtId="0" fontId="66" fillId="0" borderId="0" applyFont="0" applyFill="0" applyBorder="0" applyAlignment="0" applyProtection="0">
      <alignment horizontal="left"/>
    </xf>
    <xf numFmtId="0" fontId="17" fillId="43" borderId="0"/>
    <xf numFmtId="0" fontId="169" fillId="0" borderId="0" applyNumberFormat="0" applyFill="0" applyBorder="0" applyAlignment="0" applyProtection="0">
      <alignment vertical="top"/>
      <protection locked="0"/>
    </xf>
    <xf numFmtId="274" fontId="170" fillId="0" borderId="0" applyFill="0" applyBorder="0" applyProtection="0">
      <alignment horizontal="right" vertical="center"/>
    </xf>
    <xf numFmtId="181" fontId="17" fillId="44" borderId="0"/>
    <xf numFmtId="195" fontId="21" fillId="0" borderId="30" applyFill="0" applyBorder="0">
      <alignment horizontal="right"/>
    </xf>
    <xf numFmtId="195" fontId="21" fillId="0" borderId="30" applyFill="0" applyBorder="0">
      <alignment horizontal="right"/>
    </xf>
    <xf numFmtId="195" fontId="21" fillId="0" borderId="30" applyFill="0" applyBorder="0">
      <alignment horizontal="right"/>
    </xf>
    <xf numFmtId="195" fontId="21" fillId="0" borderId="30" applyFill="0" applyBorder="0">
      <alignment horizontal="right"/>
    </xf>
    <xf numFmtId="195" fontId="21" fillId="0" borderId="30" applyFill="0" applyBorder="0">
      <alignment horizontal="right"/>
    </xf>
    <xf numFmtId="195" fontId="17" fillId="0" borderId="30" applyFill="0" applyBorder="0">
      <alignment horizontal="right"/>
    </xf>
    <xf numFmtId="295" fontId="21" fillId="0" borderId="0">
      <alignment horizontal="right"/>
    </xf>
    <xf numFmtId="171" fontId="18" fillId="17" borderId="0" applyNumberFormat="0" applyFont="0" applyAlignment="0" applyProtection="0">
      <alignment horizontal="right"/>
      <protection locked="0"/>
    </xf>
    <xf numFmtId="0" fontId="32" fillId="5" borderId="0" applyNumberFormat="0" applyBorder="0" applyAlignment="0" applyProtection="0"/>
    <xf numFmtId="0" fontId="212" fillId="0" borderId="0" applyFont="0" applyFill="0" applyBorder="0" applyAlignment="0" applyProtection="0"/>
    <xf numFmtId="0" fontId="213" fillId="0" borderId="0"/>
    <xf numFmtId="246" fontId="125" fillId="0" borderId="0" applyNumberFormat="0" applyFill="0" applyBorder="0" applyAlignment="0" applyProtection="0"/>
    <xf numFmtId="274" fontId="91" fillId="0" borderId="0"/>
    <xf numFmtId="0" fontId="42" fillId="9" borderId="11" applyNumberFormat="0" applyAlignment="0" applyProtection="0"/>
    <xf numFmtId="10" fontId="19" fillId="28" borderId="15" applyNumberFormat="0" applyBorder="0" applyAlignment="0" applyProtection="0"/>
    <xf numFmtId="10" fontId="18" fillId="28" borderId="15" applyNumberFormat="0" applyBorder="0" applyAlignment="0" applyProtection="0"/>
    <xf numFmtId="10" fontId="18" fillId="28" borderId="15" applyNumberFormat="0" applyBorder="0" applyAlignment="0" applyProtection="0"/>
    <xf numFmtId="10" fontId="18" fillId="28" borderId="15" applyNumberFormat="0" applyBorder="0" applyAlignment="0" applyProtection="0"/>
    <xf numFmtId="10" fontId="18" fillId="28" borderId="15" applyNumberFormat="0" applyBorder="0" applyAlignment="0" applyProtection="0"/>
    <xf numFmtId="10" fontId="18" fillId="28" borderId="15" applyNumberFormat="0" applyBorder="0" applyAlignment="0" applyProtection="0"/>
    <xf numFmtId="17" fontId="22" fillId="0" borderId="0" applyNumberFormat="0" applyBorder="0">
      <protection locked="0"/>
    </xf>
    <xf numFmtId="17" fontId="22" fillId="0" borderId="0" applyNumberFormat="0" applyBorder="0">
      <protection locked="0"/>
    </xf>
    <xf numFmtId="17" fontId="22" fillId="0" borderId="0" applyNumberFormat="0" applyBorder="0">
      <protection locked="0"/>
    </xf>
    <xf numFmtId="17" fontId="22" fillId="0" borderId="0" applyNumberFormat="0" applyBorder="0">
      <protection locked="0"/>
    </xf>
    <xf numFmtId="0" fontId="28" fillId="0" borderId="31" applyNumberFormat="0" applyAlignment="0">
      <alignment vertical="center"/>
    </xf>
    <xf numFmtId="0" fontId="72" fillId="45" borderId="0">
      <alignment horizontal="center"/>
    </xf>
    <xf numFmtId="231" fontId="162" fillId="28" borderId="0"/>
    <xf numFmtId="296" fontId="18" fillId="28" borderId="0" applyFont="0" applyBorder="0" applyAlignment="0" applyProtection="0">
      <protection locked="0"/>
    </xf>
    <xf numFmtId="0" fontId="28" fillId="0" borderId="32" applyNumberFormat="0" applyAlignment="0">
      <alignment vertical="center"/>
      <protection locked="0"/>
    </xf>
    <xf numFmtId="15" fontId="18" fillId="28" borderId="0" applyFont="0" applyBorder="0" applyAlignment="0" applyProtection="0">
      <protection locked="0"/>
    </xf>
    <xf numFmtId="194" fontId="17" fillId="46" borderId="32" applyNumberFormat="0" applyAlignment="0">
      <alignment vertical="center"/>
      <protection locked="0"/>
    </xf>
    <xf numFmtId="297" fontId="18" fillId="28" borderId="0" applyFont="0" applyBorder="0" applyAlignment="0">
      <protection locked="0"/>
    </xf>
    <xf numFmtId="0" fontId="235" fillId="0" borderId="0" applyNumberFormat="0" applyFill="0" applyBorder="0" applyAlignment="0" applyProtection="0"/>
    <xf numFmtId="0" fontId="28" fillId="47" borderId="0" applyNumberFormat="0" applyAlignment="0">
      <alignment vertical="center"/>
    </xf>
    <xf numFmtId="0" fontId="233" fillId="0" borderId="0" applyNumberFormat="0" applyFill="0" applyBorder="0" applyAlignment="0" applyProtection="0"/>
    <xf numFmtId="38" fontId="18" fillId="28" borderId="0">
      <protection locked="0"/>
    </xf>
    <xf numFmtId="0" fontId="28" fillId="0" borderId="33" applyNumberFormat="0" applyAlignment="0">
      <alignment vertical="center"/>
      <protection locked="0"/>
    </xf>
    <xf numFmtId="298" fontId="18" fillId="28" borderId="0" applyFont="0" applyBorder="0" applyAlignment="0">
      <protection locked="0"/>
    </xf>
    <xf numFmtId="10" fontId="18" fillId="28" borderId="0">
      <protection locked="0"/>
    </xf>
    <xf numFmtId="216" fontId="17" fillId="28" borderId="0" applyFont="0" applyBorder="0" applyAlignment="0">
      <protection locked="0"/>
    </xf>
    <xf numFmtId="281" fontId="171" fillId="28" borderId="0" applyNumberFormat="0" applyBorder="0" applyAlignment="0">
      <protection locked="0"/>
    </xf>
    <xf numFmtId="299" fontId="172" fillId="28" borderId="3" applyProtection="0">
      <alignment horizontal="right"/>
    </xf>
    <xf numFmtId="300" fontId="22" fillId="0" borderId="0" applyFill="0" applyBorder="0" applyProtection="0">
      <protection locked="0"/>
    </xf>
    <xf numFmtId="0" fontId="26" fillId="0" borderId="0" applyNumberFormat="0" applyFill="0" applyBorder="0" applyAlignment="0">
      <protection locked="0"/>
    </xf>
    <xf numFmtId="252" fontId="22" fillId="0" borderId="0" applyNumberFormat="0" applyBorder="0" applyAlignment="0" applyProtection="0"/>
    <xf numFmtId="247" fontId="126" fillId="0" borderId="0" applyFill="0" applyBorder="0" applyProtection="0">
      <alignment vertical="center"/>
    </xf>
    <xf numFmtId="239" fontId="126" fillId="0" borderId="0" applyFill="0" applyBorder="0" applyProtection="0">
      <alignment vertical="center"/>
    </xf>
    <xf numFmtId="15" fontId="17" fillId="0" borderId="0">
      <protection locked="0"/>
    </xf>
    <xf numFmtId="2" fontId="17" fillId="0" borderId="34">
      <protection locked="0"/>
    </xf>
    <xf numFmtId="248" fontId="126" fillId="0" borderId="0" applyFill="0" applyBorder="0" applyProtection="0">
      <alignment vertical="center"/>
    </xf>
    <xf numFmtId="249" fontId="126" fillId="0" borderId="0" applyFill="0" applyBorder="0" applyProtection="0">
      <alignment vertical="center"/>
    </xf>
    <xf numFmtId="281" fontId="18" fillId="28" borderId="0" applyNumberFormat="0" applyFont="0" applyBorder="0" applyAlignment="0" applyProtection="0">
      <alignment horizontal="center"/>
      <protection locked="0"/>
    </xf>
    <xf numFmtId="0" fontId="17" fillId="0" borderId="0">
      <protection locked="0"/>
    </xf>
    <xf numFmtId="1" fontId="19" fillId="0" borderId="0"/>
    <xf numFmtId="0" fontId="213" fillId="0" borderId="0" applyFont="0" applyFill="0" applyBorder="0" applyAlignment="0" applyProtection="0"/>
    <xf numFmtId="191" fontId="17" fillId="0" borderId="0" applyFill="0" applyBorder="0">
      <alignment horizontal="right"/>
      <protection locked="0"/>
    </xf>
    <xf numFmtId="0" fontId="105" fillId="0" borderId="0" applyNumberFormat="0" applyFill="0" applyBorder="0" applyAlignment="0" applyProtection="0"/>
    <xf numFmtId="0" fontId="173" fillId="0" borderId="0" applyNumberFormat="0" applyFill="0" applyBorder="0" applyAlignment="0" applyProtection="0"/>
    <xf numFmtId="302" fontId="18" fillId="0" borderId="0" applyNumberFormat="0" applyFill="0" applyBorder="0" applyAlignment="0" applyProtection="0"/>
    <xf numFmtId="191" fontId="21" fillId="0" borderId="0" applyFill="0" applyBorder="0">
      <alignment horizontal="right"/>
      <protection locked="0"/>
    </xf>
    <xf numFmtId="0" fontId="228" fillId="48" borderId="0" applyBorder="0"/>
    <xf numFmtId="0" fontId="221" fillId="49" borderId="19">
      <alignment horizontal="left" vertical="center" wrapText="1"/>
    </xf>
    <xf numFmtId="4" fontId="233" fillId="41" borderId="0"/>
    <xf numFmtId="0" fontId="147" fillId="0" borderId="0"/>
    <xf numFmtId="38" fontId="94" fillId="0" borderId="0"/>
    <xf numFmtId="38" fontId="95" fillId="0" borderId="0"/>
    <xf numFmtId="38" fontId="96" fillId="0" borderId="0"/>
    <xf numFmtId="38" fontId="97" fillId="0" borderId="0"/>
    <xf numFmtId="0" fontId="98" fillId="0" borderId="0"/>
    <xf numFmtId="0" fontId="98" fillId="0" borderId="0"/>
    <xf numFmtId="0" fontId="127" fillId="0" borderId="0">
      <alignment horizontal="center"/>
    </xf>
    <xf numFmtId="0" fontId="174" fillId="49" borderId="19"/>
    <xf numFmtId="0" fontId="61"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175" fillId="0" borderId="0"/>
    <xf numFmtId="174" fontId="66" fillId="0" borderId="0" applyFill="0" applyBorder="0" applyAlignment="0"/>
    <xf numFmtId="0" fontId="68" fillId="0" borderId="0" applyFill="0" applyBorder="0" applyAlignment="0"/>
    <xf numFmtId="174" fontId="66" fillId="0" borderId="0" applyFill="0" applyBorder="0" applyAlignment="0"/>
    <xf numFmtId="200" fontId="63" fillId="0" borderId="0" applyFill="0" applyBorder="0" applyAlignment="0"/>
    <xf numFmtId="0" fontId="68" fillId="0" borderId="0" applyFill="0" applyBorder="0" applyAlignment="0"/>
    <xf numFmtId="0" fontId="43" fillId="0" borderId="13" applyNumberFormat="0" applyFill="0" applyAlignment="0" applyProtection="0"/>
    <xf numFmtId="15" fontId="66" fillId="0" borderId="0" applyFill="0" applyBorder="0">
      <alignment horizontal="right"/>
    </xf>
    <xf numFmtId="303" fontId="17" fillId="0" borderId="0" applyFont="0" applyFill="0" applyBorder="0" applyAlignment="0" applyProtection="0"/>
    <xf numFmtId="222" fontId="17" fillId="0" borderId="0" applyFont="0" applyFill="0" applyBorder="0" applyAlignment="0" applyProtection="0"/>
    <xf numFmtId="304" fontId="149" fillId="0" borderId="0" applyFont="0" applyFill="0" applyBorder="0" applyAlignment="0" applyProtection="0"/>
    <xf numFmtId="223" fontId="17" fillId="0" borderId="0" applyFont="0" applyFill="0" applyBorder="0" applyAlignment="0" applyProtection="0"/>
    <xf numFmtId="0" fontId="99" fillId="0" borderId="0" applyNumberFormat="0" applyFill="0" applyBorder="0" applyAlignment="0" applyProtection="0">
      <alignment horizontal="right"/>
    </xf>
    <xf numFmtId="0" fontId="236" fillId="0" borderId="0" applyNumberFormat="0" applyFill="0" applyBorder="0" applyProtection="0">
      <alignment horizontal="left" vertical="center"/>
    </xf>
    <xf numFmtId="200" fontId="17" fillId="0" borderId="0" applyFill="0" applyBorder="0" applyProtection="0"/>
    <xf numFmtId="0" fontId="228" fillId="48" borderId="0" applyBorder="0" applyAlignment="0">
      <alignment horizontal="right"/>
    </xf>
    <xf numFmtId="38" fontId="81" fillId="0" borderId="0" applyFont="0" applyFill="0" applyBorder="0" applyAlignment="0" applyProtection="0"/>
    <xf numFmtId="40" fontId="225" fillId="0" borderId="0" applyFont="0" applyFill="0" applyBorder="0" applyAlignment="0" applyProtection="0"/>
    <xf numFmtId="188" fontId="17" fillId="0" borderId="0" applyFont="0" applyFill="0" applyBorder="0" applyAlignment="0" applyProtection="0"/>
    <xf numFmtId="189" fontId="17" fillId="0" borderId="0" applyFont="0" applyFill="0" applyBorder="0" applyAlignment="0" applyProtection="0"/>
    <xf numFmtId="0" fontId="66" fillId="0" borderId="0" applyFill="0" applyBorder="0">
      <alignment horizontal="right"/>
    </xf>
    <xf numFmtId="0" fontId="214" fillId="0" borderId="0" applyFont="0" applyFill="0" applyBorder="0" applyAlignment="0" applyProtection="0"/>
    <xf numFmtId="0" fontId="248" fillId="0" borderId="0" applyFill="0" applyBorder="0">
      <alignment horizontal="right"/>
    </xf>
    <xf numFmtId="180" fontId="17" fillId="0" borderId="0"/>
    <xf numFmtId="250" fontId="128" fillId="0" borderId="0" applyFont="0" applyFill="0" applyBorder="0" applyAlignment="0" applyProtection="0"/>
    <xf numFmtId="251" fontId="128" fillId="0" borderId="0" applyFont="0" applyFill="0" applyBorder="0" applyAlignment="0" applyProtection="0"/>
    <xf numFmtId="37" fontId="128" fillId="0" borderId="0" applyFont="0" applyFill="0" applyBorder="0" applyAlignment="0" applyProtection="0"/>
    <xf numFmtId="252" fontId="128" fillId="0" borderId="0" applyFont="0" applyFill="0" applyBorder="0" applyAlignment="0" applyProtection="0"/>
    <xf numFmtId="39" fontId="128" fillId="0" borderId="0" applyFont="0" applyFill="0" applyBorder="0" applyAlignment="0" applyProtection="0"/>
    <xf numFmtId="253" fontId="128" fillId="0" borderId="0" applyFont="0" applyFill="0" applyBorder="0" applyAlignment="0" applyProtection="0"/>
    <xf numFmtId="254" fontId="128" fillId="0" borderId="0" applyFont="0" applyFill="0" applyBorder="0" applyAlignment="0" applyProtection="0"/>
    <xf numFmtId="37" fontId="17" fillId="0" borderId="0" applyFont="0" applyFill="0" applyBorder="0" applyAlignment="0" applyProtection="0"/>
    <xf numFmtId="0" fontId="176" fillId="2" borderId="35">
      <alignment horizontal="left" vertical="top" indent="2"/>
    </xf>
    <xf numFmtId="305" fontId="17" fillId="0" borderId="0" applyFont="0" applyFill="0" applyBorder="0" applyAlignment="0" applyProtection="0"/>
    <xf numFmtId="171" fontId="17" fillId="0" borderId="0" applyFont="0" applyFill="0" applyBorder="0" applyAlignment="0" applyProtection="0"/>
    <xf numFmtId="201" fontId="21" fillId="0" borderId="0" applyFont="0" applyFill="0" applyBorder="0" applyAlignment="0" applyProtection="0"/>
    <xf numFmtId="202" fontId="21" fillId="0" borderId="0" applyFont="0" applyFill="0" applyBorder="0" applyAlignment="0" applyProtection="0"/>
    <xf numFmtId="164" fontId="21" fillId="0" borderId="0"/>
    <xf numFmtId="164" fontId="21" fillId="0" borderId="0"/>
    <xf numFmtId="164" fontId="21" fillId="0" borderId="0"/>
    <xf numFmtId="164" fontId="21" fillId="0" borderId="0"/>
    <xf numFmtId="164" fontId="17" fillId="0" borderId="0"/>
    <xf numFmtId="0" fontId="66" fillId="0" borderId="0"/>
    <xf numFmtId="0" fontId="66" fillId="0" borderId="0"/>
    <xf numFmtId="172" fontId="147" fillId="0" borderId="0" applyFont="0" applyFill="0" applyBorder="0" applyAlignment="0" applyProtection="0"/>
    <xf numFmtId="174" fontId="147" fillId="0" borderId="0" applyFont="0" applyFill="0" applyBorder="0" applyAlignment="0" applyProtection="0"/>
    <xf numFmtId="306" fontId="177" fillId="0" borderId="0" applyFont="0" applyFill="0" applyBorder="0" applyAlignment="0" applyProtection="0"/>
    <xf numFmtId="0" fontId="215" fillId="0" borderId="0" applyFont="0" applyFill="0" applyBorder="0" applyAlignment="0" applyProtection="0"/>
    <xf numFmtId="219" fontId="19" fillId="0" borderId="0" applyFont="0" applyFill="0" applyBorder="0" applyAlignment="0" applyProtection="0"/>
    <xf numFmtId="220" fontId="77" fillId="0" borderId="0" applyFont="0" applyFill="0" applyBorder="0" applyAlignment="0" applyProtection="0">
      <alignment horizontal="right"/>
    </xf>
    <xf numFmtId="226" fontId="17" fillId="0" borderId="0" applyFont="0" applyFill="0" applyBorder="0" applyAlignment="0" applyProtection="0"/>
    <xf numFmtId="248" fontId="77" fillId="0" borderId="0" applyFill="0" applyBorder="0" applyProtection="0">
      <alignment vertical="center"/>
    </xf>
    <xf numFmtId="255" fontId="77" fillId="0" borderId="0" applyFont="0" applyFill="0" applyBorder="0" applyAlignment="0" applyProtection="0">
      <alignment horizontal="right"/>
    </xf>
    <xf numFmtId="180" fontId="17" fillId="28" borderId="20" applyProtection="0">
      <alignment horizontal="right"/>
    </xf>
    <xf numFmtId="307" fontId="27" fillId="0" borderId="0" applyFont="0">
      <protection locked="0"/>
    </xf>
    <xf numFmtId="308" fontId="17" fillId="2" borderId="0"/>
    <xf numFmtId="0" fontId="17" fillId="28" borderId="0">
      <alignment vertical="center"/>
    </xf>
    <xf numFmtId="0" fontId="21" fillId="28" borderId="0">
      <alignment vertical="center"/>
    </xf>
    <xf numFmtId="309" fontId="18" fillId="37" borderId="0" applyFont="0" applyBorder="0" applyAlignment="0" applyProtection="0">
      <alignment horizontal="right"/>
      <protection hidden="1"/>
    </xf>
    <xf numFmtId="0" fontId="237" fillId="0" borderId="0" applyNumberFormat="0" applyFill="0" applyBorder="0" applyProtection="0">
      <alignment horizontal="left"/>
    </xf>
    <xf numFmtId="256" fontId="129" fillId="0" borderId="36" applyBorder="0" applyAlignment="0" applyProtection="0">
      <alignment horizontal="center"/>
    </xf>
    <xf numFmtId="0" fontId="44" fillId="17" borderId="0" applyNumberFormat="0" applyBorder="0" applyAlignment="0" applyProtection="0"/>
    <xf numFmtId="0" fontId="44" fillId="17" borderId="0" applyNumberFormat="0" applyBorder="0" applyAlignment="0" applyProtection="0"/>
    <xf numFmtId="0" fontId="178" fillId="0" borderId="0"/>
    <xf numFmtId="0" fontId="179" fillId="50" borderId="37" applyNumberFormat="0" applyFont="0" applyBorder="0" applyAlignment="0">
      <alignment horizontal="left" vertical="center"/>
      <protection hidden="1"/>
    </xf>
    <xf numFmtId="0" fontId="55" fillId="51" borderId="0" applyNumberFormat="0" applyFont="0" applyBorder="0" applyAlignment="0">
      <alignment horizontal="left" vertical="center"/>
      <protection hidden="1"/>
    </xf>
    <xf numFmtId="0" fontId="104" fillId="52" borderId="38" applyNumberFormat="0" applyFont="0" applyBorder="0" applyAlignment="0">
      <alignment horizontal="left" vertical="center"/>
      <protection hidden="1"/>
    </xf>
    <xf numFmtId="37" fontId="238" fillId="0" borderId="0"/>
    <xf numFmtId="0" fontId="63" fillId="0" borderId="0"/>
    <xf numFmtId="0" fontId="53" fillId="0" borderId="0">
      <alignment horizontal="center"/>
    </xf>
    <xf numFmtId="40" fontId="28" fillId="0" borderId="0" applyNumberFormat="0" applyFill="0" applyBorder="0" applyAlignment="0"/>
    <xf numFmtId="182" fontId="45" fillId="0" borderId="0"/>
    <xf numFmtId="0" fontId="159" fillId="0" borderId="0"/>
    <xf numFmtId="0" fontId="159" fillId="0" borderId="0"/>
    <xf numFmtId="0" fontId="159" fillId="0" borderId="0"/>
    <xf numFmtId="0" fontId="159" fillId="0" borderId="0"/>
    <xf numFmtId="39" fontId="27" fillId="0" borderId="0"/>
    <xf numFmtId="281" fontId="17" fillId="0" borderId="0" applyFont="0" applyFill="0" applyBorder="0" applyAlignment="0"/>
    <xf numFmtId="40" fontId="18" fillId="0" borderId="0" applyFont="0" applyFill="0" applyBorder="0" applyAlignment="0" applyProtection="0"/>
    <xf numFmtId="310" fontId="18" fillId="0" borderId="0" applyFont="0" applyFill="0" applyBorder="0" applyAlignment="0"/>
    <xf numFmtId="326" fontId="21" fillId="0" borderId="0">
      <alignment horizontal="left" wrapText="1"/>
    </xf>
    <xf numFmtId="0" fontId="21" fillId="0" borderId="0" applyFont="0" applyFill="0" applyBorder="0" applyAlignment="0" applyProtection="0"/>
    <xf numFmtId="0" fontId="21" fillId="0" borderId="0"/>
    <xf numFmtId="0" fontId="82" fillId="0" borderId="0"/>
    <xf numFmtId="0" fontId="21" fillId="0" borderId="0"/>
    <xf numFmtId="0" fontId="83" fillId="0" borderId="0"/>
    <xf numFmtId="0" fontId="21" fillId="0" borderId="0"/>
    <xf numFmtId="0" fontId="114" fillId="0" borderId="0"/>
    <xf numFmtId="0" fontId="27" fillId="0" borderId="0"/>
    <xf numFmtId="281" fontId="131" fillId="0" borderId="0" applyNumberFormat="0" applyFill="0" applyBorder="0" applyAlignment="0" applyProtection="0"/>
    <xf numFmtId="311" fontId="18" fillId="0" borderId="0" applyFont="0" applyFill="0" applyBorder="0" applyAlignment="0" applyProtection="0"/>
    <xf numFmtId="231" fontId="17" fillId="0" borderId="0">
      <alignment horizontal="right"/>
    </xf>
    <xf numFmtId="257" fontId="77" fillId="0" borderId="0" applyFill="0" applyBorder="0" applyProtection="0">
      <alignment vertical="center"/>
    </xf>
    <xf numFmtId="276" fontId="17" fillId="0" borderId="0">
      <alignment horizontal="right"/>
    </xf>
    <xf numFmtId="40" fontId="131" fillId="0" borderId="0">
      <alignment horizontal="left"/>
    </xf>
    <xf numFmtId="0" fontId="147" fillId="0" borderId="0"/>
    <xf numFmtId="0" fontId="122" fillId="0" borderId="0"/>
    <xf numFmtId="211" fontId="17" fillId="0" borderId="0" applyFont="0" applyBorder="0" applyAlignment="0"/>
    <xf numFmtId="0" fontId="163" fillId="0" borderId="0"/>
    <xf numFmtId="0" fontId="83" fillId="11" borderId="39" applyNumberFormat="0" applyFont="0" applyAlignment="0" applyProtection="0"/>
    <xf numFmtId="0" fontId="21" fillId="11" borderId="39" applyNumberFormat="0" applyFont="0" applyAlignment="0" applyProtection="0"/>
    <xf numFmtId="0" fontId="180" fillId="0" borderId="34"/>
    <xf numFmtId="312" fontId="18" fillId="0" borderId="0" applyFont="0" applyFill="0" applyBorder="0" applyAlignment="0" applyProtection="0"/>
    <xf numFmtId="256" fontId="27" fillId="0" borderId="0" applyFont="0" applyFill="0" applyBorder="0" applyAlignment="0" applyProtection="0"/>
    <xf numFmtId="330" fontId="28" fillId="0" borderId="0" applyFont="0" applyFill="0" applyBorder="0" applyAlignment="0" applyProtection="0">
      <alignment vertical="center"/>
    </xf>
    <xf numFmtId="38" fontId="184" fillId="0" borderId="38" applyFont="0" applyFill="0" applyBorder="0" applyAlignment="0" applyProtection="0"/>
    <xf numFmtId="0" fontId="131" fillId="0" borderId="0" applyNumberFormat="0" applyFill="0" applyBorder="0" applyAlignment="0" applyProtection="0"/>
    <xf numFmtId="184" fontId="46" fillId="0" borderId="0" applyNumberFormat="0" applyFill="0" applyBorder="0" applyAlignment="0" applyProtection="0"/>
    <xf numFmtId="302" fontId="131" fillId="0" borderId="0" applyNumberFormat="0" applyFill="0" applyBorder="0" applyAlignment="0" applyProtection="0"/>
    <xf numFmtId="0" fontId="165" fillId="0" borderId="0" applyNumberFormat="0" applyFill="0" applyBorder="0" applyAlignment="0" applyProtection="0"/>
    <xf numFmtId="302" fontId="18" fillId="0" borderId="0" applyNumberFormat="0" applyFill="0" applyBorder="0" applyAlignment="0" applyProtection="0"/>
    <xf numFmtId="313" fontId="18" fillId="0" borderId="0" applyFont="0" applyFill="0" applyBorder="0" applyAlignment="0" applyProtection="0"/>
    <xf numFmtId="0" fontId="64" fillId="0" borderId="0">
      <alignment horizontal="left"/>
    </xf>
    <xf numFmtId="0" fontId="70" fillId="0" borderId="0"/>
    <xf numFmtId="0" fontId="84" fillId="0" borderId="0" applyNumberFormat="0" applyFill="0" applyBorder="0" applyAlignment="0" applyProtection="0"/>
    <xf numFmtId="221" fontId="21" fillId="0" borderId="0" applyFont="0" applyFill="0" applyBorder="0" applyAlignment="0" applyProtection="0"/>
    <xf numFmtId="0" fontId="17" fillId="0" borderId="0"/>
    <xf numFmtId="0" fontId="31" fillId="0" borderId="15" applyNumberFormat="0" applyFont="0" applyFill="0" applyAlignment="0" applyProtection="0"/>
    <xf numFmtId="40" fontId="217" fillId="2" borderId="0">
      <alignment horizontal="right"/>
    </xf>
    <xf numFmtId="0" fontId="218" fillId="2" borderId="0">
      <alignment horizontal="right"/>
    </xf>
    <xf numFmtId="0" fontId="219" fillId="2" borderId="38"/>
    <xf numFmtId="0" fontId="219" fillId="0" borderId="0" applyBorder="0">
      <alignment horizontal="centerContinuous"/>
    </xf>
    <xf numFmtId="0" fontId="220" fillId="0" borderId="0" applyBorder="0">
      <alignment horizontal="centerContinuous"/>
    </xf>
    <xf numFmtId="0" fontId="17" fillId="0" borderId="0"/>
    <xf numFmtId="0" fontId="17" fillId="0" borderId="0"/>
    <xf numFmtId="0" fontId="85" fillId="0" borderId="15" applyFill="0" applyProtection="0">
      <alignment vertical="center" wrapText="1"/>
      <protection locked="0"/>
    </xf>
    <xf numFmtId="1" fontId="86" fillId="0" borderId="0" applyProtection="0">
      <alignment horizontal="right" vertical="center"/>
    </xf>
    <xf numFmtId="0" fontId="85" fillId="0" borderId="15" applyFill="0" applyProtection="0">
      <alignment vertical="center" wrapText="1"/>
      <protection locked="0"/>
    </xf>
    <xf numFmtId="0" fontId="181" fillId="0" borderId="0">
      <alignment vertical="center"/>
    </xf>
    <xf numFmtId="0" fontId="182" fillId="2" borderId="5"/>
    <xf numFmtId="0" fontId="17" fillId="0" borderId="2">
      <alignment vertical="center"/>
    </xf>
    <xf numFmtId="267" fontId="18" fillId="0" borderId="0"/>
    <xf numFmtId="9" fontId="19" fillId="0" borderId="0" applyFont="0" applyFill="0" applyBorder="0" applyAlignment="0" applyProtection="0"/>
    <xf numFmtId="314" fontId="18" fillId="0" borderId="0"/>
    <xf numFmtId="258" fontId="81" fillId="0" borderId="0" applyFont="0" applyFill="0" applyBorder="0" applyAlignment="0" applyProtection="0"/>
    <xf numFmtId="180" fontId="81" fillId="0" borderId="0"/>
    <xf numFmtId="315" fontId="183" fillId="0" borderId="0" applyFont="0" applyFill="0" applyBorder="0" applyAlignment="0" applyProtection="0">
      <alignment horizontal="right"/>
    </xf>
    <xf numFmtId="9" fontId="100" fillId="0" borderId="0" applyFont="0" applyFill="0" applyBorder="0" applyAlignment="0" applyProtection="0"/>
    <xf numFmtId="10" fontId="100" fillId="0" borderId="0" applyFont="0" applyFill="0" applyBorder="0" applyAlignment="0" applyProtection="0"/>
    <xf numFmtId="316" fontId="17" fillId="0" borderId="0" applyFont="0" applyFill="0" applyBorder="0" applyAlignment="0"/>
    <xf numFmtId="180" fontId="18" fillId="28" borderId="15" applyFont="0" applyFill="0" applyBorder="0" applyAlignment="0" applyProtection="0">
      <alignment horizontal="right"/>
      <protection locked="0"/>
    </xf>
    <xf numFmtId="10" fontId="18" fillId="37" borderId="0" applyFont="0" applyFill="0" applyBorder="0" applyAlignment="0" applyProtection="0">
      <protection hidden="1"/>
    </xf>
    <xf numFmtId="180" fontId="81" fillId="0" borderId="0"/>
    <xf numFmtId="9" fontId="21" fillId="0" borderId="0" applyFont="0" applyFill="0" applyBorder="0" applyAlignment="0" applyProtection="0"/>
    <xf numFmtId="9" fontId="21" fillId="0" borderId="0" applyFont="0" applyFill="0" applyBorder="0" applyAlignment="0" applyProtection="0"/>
    <xf numFmtId="9" fontId="2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317" fontId="21" fillId="0" borderId="0" applyFont="0" applyFill="0" applyBorder="0" applyProtection="0">
      <alignment horizontal="right"/>
    </xf>
    <xf numFmtId="0" fontId="17" fillId="0" borderId="0" applyFill="0" applyBorder="0" applyAlignment="0" applyProtection="0"/>
    <xf numFmtId="259" fontId="113" fillId="0" borderId="0" applyFont="0" applyFill="0" applyBorder="0" applyAlignment="0" applyProtection="0"/>
    <xf numFmtId="177" fontId="17" fillId="0" borderId="0" applyFont="0" applyFill="0" applyBorder="0" applyAlignment="0" applyProtection="0"/>
    <xf numFmtId="260" fontId="66" fillId="0" borderId="0" applyFont="0" applyFill="0" applyBorder="0" applyAlignment="0" applyProtection="0"/>
    <xf numFmtId="267" fontId="17" fillId="0" borderId="0"/>
    <xf numFmtId="0" fontId="68" fillId="0" borderId="0"/>
    <xf numFmtId="195" fontId="17" fillId="0" borderId="0" applyFont="0" applyFill="0" applyBorder="0" applyAlignment="0" applyProtection="0">
      <alignment vertical="center"/>
    </xf>
    <xf numFmtId="187" fontId="17" fillId="0" borderId="0" applyFont="0" applyFill="0" applyBorder="0" applyAlignment="0" applyProtection="0"/>
    <xf numFmtId="192" fontId="17" fillId="0" borderId="0" applyFill="0" applyBorder="0">
      <alignment horizontal="right"/>
      <protection locked="0"/>
    </xf>
    <xf numFmtId="9" fontId="24" fillId="53" borderId="22"/>
    <xf numFmtId="318" fontId="18" fillId="0" borderId="0" applyFont="0" applyFill="0" applyBorder="0" applyAlignment="0" applyProtection="0"/>
    <xf numFmtId="9" fontId="19" fillId="0" borderId="0" applyFill="0" applyBorder="0" applyAlignment="0" applyProtection="0"/>
    <xf numFmtId="201" fontId="17" fillId="0" borderId="4" applyBorder="0" applyProtection="0"/>
    <xf numFmtId="222" fontId="19" fillId="0" borderId="0" applyFont="0" applyFill="0" applyBorder="0" applyAlignment="0" applyProtection="0"/>
    <xf numFmtId="3" fontId="239" fillId="0" borderId="0"/>
    <xf numFmtId="319" fontId="18" fillId="27" borderId="41" applyFill="0" applyBorder="0" applyAlignment="0"/>
    <xf numFmtId="261" fontId="108" fillId="0" borderId="0" applyFont="0" applyFill="0" applyBorder="0" applyAlignment="0" applyProtection="0"/>
    <xf numFmtId="0" fontId="66" fillId="0" borderId="0"/>
    <xf numFmtId="10" fontId="21" fillId="0" borderId="0"/>
    <xf numFmtId="10" fontId="21" fillId="0" borderId="0"/>
    <xf numFmtId="10" fontId="21" fillId="0" borderId="0"/>
    <xf numFmtId="10" fontId="21" fillId="0" borderId="0"/>
    <xf numFmtId="10" fontId="21" fillId="0" borderId="0"/>
    <xf numFmtId="10" fontId="17" fillId="0" borderId="0"/>
    <xf numFmtId="0" fontId="225" fillId="0" borderId="0" applyNumberFormat="0" applyFont="0" applyFill="0" applyBorder="0" applyAlignment="0" applyProtection="0">
      <alignment horizontal="left"/>
    </xf>
    <xf numFmtId="15" fontId="225" fillId="0" borderId="0" applyFont="0" applyFill="0" applyBorder="0" applyAlignment="0" applyProtection="0"/>
    <xf numFmtId="4" fontId="225" fillId="0" borderId="0" applyFont="0" applyFill="0" applyBorder="0" applyAlignment="0" applyProtection="0"/>
    <xf numFmtId="274" fontId="17" fillId="0" borderId="0"/>
    <xf numFmtId="0" fontId="221" fillId="0" borderId="5">
      <alignment horizontal="center"/>
    </xf>
    <xf numFmtId="3" fontId="225" fillId="0" borderId="0" applyFont="0" applyFill="0" applyBorder="0" applyAlignment="0" applyProtection="0"/>
    <xf numFmtId="0" fontId="225" fillId="54" borderId="0" applyNumberFormat="0" applyFont="0" applyBorder="0" applyAlignment="0" applyProtection="0"/>
    <xf numFmtId="0" fontId="17" fillId="0" borderId="0">
      <alignment horizontal="right"/>
    </xf>
    <xf numFmtId="4" fontId="21" fillId="0" borderId="0"/>
    <xf numFmtId="4" fontId="21" fillId="0" borderId="0"/>
    <xf numFmtId="4" fontId="21" fillId="0" borderId="0"/>
    <xf numFmtId="4" fontId="21" fillId="0" borderId="0"/>
    <xf numFmtId="4" fontId="21" fillId="0" borderId="0"/>
    <xf numFmtId="4" fontId="17" fillId="0" borderId="0"/>
    <xf numFmtId="3" fontId="21" fillId="0" borderId="0"/>
    <xf numFmtId="0" fontId="66" fillId="0" borderId="0"/>
    <xf numFmtId="0" fontId="66" fillId="0" borderId="0"/>
    <xf numFmtId="3" fontId="21" fillId="0" borderId="0"/>
    <xf numFmtId="3" fontId="21" fillId="0" borderId="0"/>
    <xf numFmtId="3" fontId="21" fillId="0" borderId="0"/>
    <xf numFmtId="3" fontId="17" fillId="0" borderId="0"/>
    <xf numFmtId="0" fontId="66" fillId="0" borderId="0"/>
    <xf numFmtId="0" fontId="66" fillId="0" borderId="0"/>
    <xf numFmtId="223" fontId="19" fillId="0" borderId="0" applyFont="0" applyFill="0" applyBorder="0" applyAlignment="0" applyProtection="0"/>
    <xf numFmtId="0" fontId="184"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17" fillId="0" borderId="0"/>
    <xf numFmtId="320" fontId="21" fillId="0" borderId="0" applyFont="0" applyFill="0" applyBorder="0" applyProtection="0">
      <alignment horizontal="right"/>
    </xf>
    <xf numFmtId="321" fontId="17" fillId="0" borderId="0" applyFont="0" applyFill="0" applyBorder="0" applyProtection="0">
      <alignment horizontal="right"/>
    </xf>
    <xf numFmtId="193" fontId="17" fillId="0" borderId="0">
      <alignment horizontal="right"/>
      <protection locked="0"/>
    </xf>
    <xf numFmtId="0" fontId="21" fillId="0" borderId="0">
      <alignment horizontal="center"/>
    </xf>
    <xf numFmtId="281" fontId="185" fillId="0" borderId="0" applyNumberFormat="0" applyFill="0" applyBorder="0" applyAlignment="0" applyProtection="0">
      <alignment horizontal="left"/>
    </xf>
    <xf numFmtId="0" fontId="240" fillId="0" borderId="0" applyNumberFormat="0" applyBorder="0"/>
    <xf numFmtId="0" fontId="159" fillId="0" borderId="0"/>
    <xf numFmtId="0" fontId="17" fillId="0" borderId="0">
      <alignment horizontal="right"/>
    </xf>
    <xf numFmtId="0" fontId="17" fillId="0" borderId="0">
      <alignment horizontal="right"/>
    </xf>
    <xf numFmtId="0" fontId="17" fillId="0" borderId="0" applyFill="0" applyBorder="0" applyProtection="0">
      <alignment horizontal="right"/>
    </xf>
    <xf numFmtId="0" fontId="17" fillId="0" borderId="0">
      <alignment horizontal="right"/>
    </xf>
    <xf numFmtId="0" fontId="184" fillId="0" borderId="42" applyNumberFormat="0" applyFont="0" applyFill="0" applyAlignment="0" applyProtection="0"/>
    <xf numFmtId="0" fontId="226" fillId="32" borderId="22" applyNumberFormat="0" applyBorder="0" applyProtection="0">
      <alignment horizontal="left" wrapText="1"/>
    </xf>
    <xf numFmtId="0" fontId="226" fillId="32" borderId="0" applyNumberFormat="0" applyBorder="0" applyProtection="0">
      <alignment horizontal="left"/>
    </xf>
    <xf numFmtId="0" fontId="132" fillId="32" borderId="22" applyNumberFormat="0" applyBorder="0" applyProtection="0">
      <alignment horizontal="left" wrapText="1"/>
    </xf>
    <xf numFmtId="0" fontId="103" fillId="0" borderId="0" applyNumberFormat="0" applyFill="0" applyBorder="0">
      <alignment horizontal="left" vertical="center" wrapText="1"/>
    </xf>
    <xf numFmtId="0" fontId="28" fillId="0" borderId="0" applyNumberFormat="0" applyFill="0" applyBorder="0">
      <alignment horizontal="left" vertical="center" wrapText="1" indent="1"/>
    </xf>
    <xf numFmtId="0" fontId="184" fillId="0" borderId="26" applyNumberFormat="0" applyFont="0" applyFill="0" applyAlignment="0" applyProtection="0"/>
    <xf numFmtId="274" fontId="17" fillId="2" borderId="0"/>
    <xf numFmtId="0" fontId="17" fillId="2" borderId="0"/>
    <xf numFmtId="250" fontId="128" fillId="0" borderId="0" applyFont="0" applyFill="0" applyBorder="0" applyAlignment="0" applyProtection="0"/>
    <xf numFmtId="262" fontId="128" fillId="0" borderId="0" applyFont="0" applyFill="0" applyBorder="0" applyAlignment="0" applyProtection="0"/>
    <xf numFmtId="251" fontId="128" fillId="0" borderId="0" applyFont="0" applyFill="0" applyBorder="0" applyAlignment="0" applyProtection="0"/>
    <xf numFmtId="263" fontId="128" fillId="0" borderId="0" applyFont="0" applyFill="0" applyBorder="0" applyAlignment="0" applyProtection="0"/>
    <xf numFmtId="37" fontId="128" fillId="0" borderId="0" applyFont="0" applyFill="0" applyBorder="0" applyAlignment="0" applyProtection="0"/>
    <xf numFmtId="252" fontId="128" fillId="0" borderId="0" applyFont="0" applyFill="0" applyBorder="0" applyAlignment="0" applyProtection="0"/>
    <xf numFmtId="39" fontId="128" fillId="0" borderId="0" applyFont="0" applyFill="0" applyBorder="0" applyAlignment="0" applyProtection="0"/>
    <xf numFmtId="253" fontId="128" fillId="0" borderId="0" applyFont="0" applyFill="0" applyBorder="0" applyAlignment="0" applyProtection="0"/>
    <xf numFmtId="254" fontId="128" fillId="0" borderId="0" applyFont="0" applyFill="0" applyBorder="0" applyAlignment="0" applyProtection="0"/>
    <xf numFmtId="15" fontId="128" fillId="0" borderId="0" applyFont="0" applyFill="0" applyBorder="0" applyAlignment="0" applyProtection="0"/>
    <xf numFmtId="264" fontId="128" fillId="0" borderId="0" applyFont="0" applyFill="0" applyBorder="0" applyAlignment="0" applyProtection="0"/>
    <xf numFmtId="16" fontId="128" fillId="0" borderId="0" applyFont="0" applyFill="0" applyBorder="0" applyAlignment="0" applyProtection="0"/>
    <xf numFmtId="227" fontId="128" fillId="0" borderId="0" applyFont="0" applyFill="0" applyBorder="0" applyAlignment="0" applyProtection="0"/>
    <xf numFmtId="265" fontId="128" fillId="0" borderId="0" applyFont="0" applyFill="0" applyBorder="0" applyAlignment="0" applyProtection="0"/>
    <xf numFmtId="266" fontId="128" fillId="0" borderId="0" applyFont="0" applyFill="0" applyBorder="0" applyAlignment="0" applyProtection="0"/>
    <xf numFmtId="0" fontId="47" fillId="18" borderId="40" applyNumberFormat="0" applyAlignment="0" applyProtection="0"/>
    <xf numFmtId="0" fontId="47" fillId="12" borderId="40" applyNumberFormat="0" applyAlignment="0" applyProtection="0"/>
    <xf numFmtId="0" fontId="117" fillId="0" borderId="43">
      <alignment vertical="center"/>
    </xf>
    <xf numFmtId="4" fontId="186" fillId="55" borderId="40" applyNumberFormat="0" applyProtection="0">
      <alignment vertical="center"/>
    </xf>
    <xf numFmtId="4" fontId="187" fillId="55" borderId="40" applyNumberFormat="0" applyProtection="0">
      <alignment vertical="center"/>
    </xf>
    <xf numFmtId="4" fontId="48" fillId="29" borderId="40" applyNumberFormat="0" applyProtection="0">
      <alignment horizontal="left" vertical="center" indent="1"/>
    </xf>
    <xf numFmtId="4" fontId="188" fillId="56" borderId="40" applyNumberFormat="0" applyProtection="0">
      <alignment horizontal="left" vertical="center" wrapText="1" indent="1"/>
    </xf>
    <xf numFmtId="0" fontId="187" fillId="16" borderId="40" applyNumberFormat="0" applyProtection="0">
      <alignment horizontal="center" vertical="center"/>
    </xf>
    <xf numFmtId="4" fontId="189" fillId="55" borderId="40" applyNumberFormat="0" applyProtection="0">
      <alignment horizontal="right" vertical="center"/>
    </xf>
    <xf numFmtId="4" fontId="190" fillId="55" borderId="40" applyNumberFormat="0" applyProtection="0">
      <alignment horizontal="right" vertical="center"/>
    </xf>
    <xf numFmtId="4" fontId="48" fillId="39" borderId="40" applyNumberFormat="0" applyProtection="0">
      <alignment horizontal="right" vertical="center"/>
    </xf>
    <xf numFmtId="4" fontId="48" fillId="57" borderId="40" applyNumberFormat="0" applyProtection="0">
      <alignment horizontal="right" vertical="center"/>
    </xf>
    <xf numFmtId="4" fontId="188" fillId="56" borderId="40" applyNumberFormat="0" applyProtection="0">
      <alignment horizontal="right" vertical="center"/>
    </xf>
    <xf numFmtId="4" fontId="48" fillId="58" borderId="40" applyNumberFormat="0" applyProtection="0">
      <alignment horizontal="right" vertical="center"/>
    </xf>
    <xf numFmtId="4" fontId="48" fillId="59" borderId="40" applyNumberFormat="0" applyProtection="0">
      <alignment horizontal="right" vertical="center"/>
    </xf>
    <xf numFmtId="4" fontId="48" fillId="60" borderId="40" applyNumberFormat="0" applyProtection="0">
      <alignment horizontal="right" vertical="center"/>
    </xf>
    <xf numFmtId="4" fontId="48" fillId="47" borderId="40" applyNumberFormat="0" applyProtection="0">
      <alignment horizontal="right" vertical="center"/>
    </xf>
    <xf numFmtId="4" fontId="188" fillId="61" borderId="40" applyNumberFormat="0" applyProtection="0">
      <alignment horizontal="left" vertical="center" indent="1"/>
    </xf>
    <xf numFmtId="4" fontId="186" fillId="62" borderId="44" applyNumberFormat="0" applyProtection="0">
      <alignment horizontal="left" vertical="center" indent="1"/>
    </xf>
    <xf numFmtId="4" fontId="60" fillId="63" borderId="0" applyNumberFormat="0" applyProtection="0">
      <alignment horizontal="left" vertical="center" indent="1"/>
    </xf>
    <xf numFmtId="0" fontId="21" fillId="35" borderId="40" applyNumberFormat="0" applyProtection="0">
      <alignment horizontal="left" vertical="center" indent="1"/>
    </xf>
    <xf numFmtId="4" fontId="186" fillId="62" borderId="40" applyNumberFormat="0" applyProtection="0">
      <alignment horizontal="left" vertical="center" indent="1"/>
    </xf>
    <xf numFmtId="4" fontId="186" fillId="64" borderId="40" applyNumberFormat="0" applyProtection="0">
      <alignment horizontal="left" vertical="center" indent="1"/>
    </xf>
    <xf numFmtId="0" fontId="187" fillId="56" borderId="40" applyNumberFormat="0" applyProtection="0">
      <alignment horizontal="left" vertical="center" indent="1"/>
    </xf>
    <xf numFmtId="0" fontId="21" fillId="64" borderId="40" applyNumberFormat="0" applyProtection="0">
      <alignment horizontal="left" vertical="center" indent="1"/>
    </xf>
    <xf numFmtId="0" fontId="187" fillId="30" borderId="40" applyNumberFormat="0" applyProtection="0">
      <alignment horizontal="left" vertical="center" indent="1"/>
    </xf>
    <xf numFmtId="0" fontId="21" fillId="53" borderId="40" applyNumberFormat="0" applyProtection="0">
      <alignment horizontal="left" vertical="center" indent="1"/>
    </xf>
    <xf numFmtId="0" fontId="114" fillId="37" borderId="40" applyNumberFormat="0" applyProtection="0">
      <alignment horizontal="left" vertical="center" indent="1"/>
    </xf>
    <xf numFmtId="0" fontId="21" fillId="37" borderId="40" applyNumberFormat="0" applyProtection="0">
      <alignment horizontal="left" vertical="center" indent="1"/>
    </xf>
    <xf numFmtId="0" fontId="114" fillId="35" borderId="40" applyNumberFormat="0" applyProtection="0">
      <alignment horizontal="left" vertical="center" indent="1"/>
    </xf>
    <xf numFmtId="0" fontId="21" fillId="35" borderId="40" applyNumberFormat="0" applyProtection="0">
      <alignment horizontal="left" vertical="center" indent="1"/>
    </xf>
    <xf numFmtId="4" fontId="48" fillId="28" borderId="40" applyNumberFormat="0" applyProtection="0">
      <alignment vertical="center"/>
    </xf>
    <xf numFmtId="4" fontId="191" fillId="28" borderId="40" applyNumberFormat="0" applyProtection="0">
      <alignment vertical="center"/>
    </xf>
    <xf numFmtId="4" fontId="48" fillId="28" borderId="40" applyNumberFormat="0" applyProtection="0">
      <alignment horizontal="left" vertical="center" indent="1"/>
    </xf>
    <xf numFmtId="4" fontId="48" fillId="28" borderId="40" applyNumberFormat="0" applyProtection="0">
      <alignment horizontal="left" vertical="center" indent="1"/>
    </xf>
    <xf numFmtId="4" fontId="186" fillId="55" borderId="40" applyNumberFormat="0" applyProtection="0">
      <alignment horizontal="right" vertical="center"/>
    </xf>
    <xf numFmtId="4" fontId="187" fillId="30" borderId="40" applyNumberFormat="0" applyProtection="0">
      <alignment horizontal="right" vertical="center"/>
    </xf>
    <xf numFmtId="0" fontId="114" fillId="4" borderId="40" applyNumberFormat="0" applyProtection="0">
      <alignment horizontal="left" vertical="center" indent="1"/>
    </xf>
    <xf numFmtId="0" fontId="187" fillId="16" borderId="40" applyNumberFormat="0" applyProtection="0">
      <alignment horizontal="center" vertical="center" wrapText="1"/>
    </xf>
    <xf numFmtId="0" fontId="192" fillId="16" borderId="0" applyNumberFormat="0" applyProtection="0">
      <alignment wrapText="1"/>
    </xf>
    <xf numFmtId="4" fontId="23" fillId="62" borderId="40" applyNumberFormat="0" applyProtection="0">
      <alignment horizontal="right" vertical="center"/>
    </xf>
    <xf numFmtId="0" fontId="241" fillId="0" borderId="0" applyFill="0" applyBorder="0">
      <alignment horizontal="right"/>
      <protection hidden="1"/>
    </xf>
    <xf numFmtId="0" fontId="66" fillId="0" borderId="0" applyFont="0" applyFill="0" applyBorder="0" applyAlignment="0" applyProtection="0">
      <alignment horizontal="right"/>
    </xf>
    <xf numFmtId="0" fontId="54" fillId="0" borderId="0" applyFill="0" applyBorder="0" applyProtection="0">
      <alignment horizontal="left"/>
    </xf>
    <xf numFmtId="0" fontId="101" fillId="0" borderId="0" applyFill="0" applyBorder="0" applyAlignment="0"/>
    <xf numFmtId="0" fontId="242" fillId="0" borderId="0" applyNumberFormat="0" applyFill="0" applyBorder="0" applyProtection="0">
      <alignment horizontal="left" vertical="center"/>
    </xf>
    <xf numFmtId="0" fontId="243" fillId="33" borderId="15">
      <alignment horizontal="center" vertical="center" wrapText="1"/>
      <protection hidden="1"/>
    </xf>
    <xf numFmtId="224" fontId="19" fillId="0" borderId="0" applyFont="0" applyFill="0" applyBorder="0" applyAlignment="0" applyProtection="0"/>
    <xf numFmtId="301" fontId="28" fillId="65" borderId="0">
      <alignment horizontal="right"/>
    </xf>
    <xf numFmtId="267" fontId="18" fillId="0" borderId="0" applyFill="0" applyBorder="0" applyAlignment="0" applyProtection="0"/>
    <xf numFmtId="0" fontId="244" fillId="0" borderId="0"/>
    <xf numFmtId="0" fontId="216" fillId="28" borderId="0">
      <alignment horizontal="center"/>
    </xf>
    <xf numFmtId="0" fontId="17" fillId="0" borderId="0">
      <alignment horizontal="center"/>
    </xf>
    <xf numFmtId="17" fontId="66" fillId="0" borderId="0" applyFill="0" applyBorder="0">
      <alignment horizontal="right"/>
    </xf>
    <xf numFmtId="0" fontId="245" fillId="0" borderId="0">
      <alignment horizontal="center"/>
    </xf>
    <xf numFmtId="40" fontId="184" fillId="0" borderId="0" applyFont="0" applyFill="0" applyBorder="0" applyAlignment="0" applyProtection="0"/>
    <xf numFmtId="186" fontId="17" fillId="0" borderId="0" applyFont="0" applyFill="0" applyBorder="0" applyAlignment="0" applyProtection="0"/>
    <xf numFmtId="279" fontId="17" fillId="29" borderId="15" applyProtection="0"/>
    <xf numFmtId="0" fontId="19" fillId="0" borderId="0" applyAlignment="0" applyProtection="0"/>
    <xf numFmtId="184" fontId="17" fillId="31" borderId="0" applyNumberFormat="0" applyBorder="0" applyAlignment="0" applyProtection="0"/>
    <xf numFmtId="0" fontId="18" fillId="0" borderId="0" applyAlignment="0" applyProtection="0"/>
    <xf numFmtId="203" fontId="17" fillId="0" borderId="0" applyFill="0" applyBorder="0" applyProtection="0"/>
    <xf numFmtId="12" fontId="21" fillId="0" borderId="0" applyFont="0" applyFill="0" applyBorder="0" applyProtection="0">
      <alignment horizontal="right"/>
    </xf>
    <xf numFmtId="0" fontId="21" fillId="66" borderId="0" applyFont="0" applyFill="0" applyBorder="0" applyProtection="0">
      <alignment horizontal="right"/>
    </xf>
    <xf numFmtId="281" fontId="18" fillId="3" borderId="0" applyNumberFormat="0" applyFont="0" applyBorder="0" applyAlignment="0">
      <protection hidden="1"/>
    </xf>
    <xf numFmtId="0" fontId="193" fillId="67" borderId="0"/>
    <xf numFmtId="0" fontId="159" fillId="0" borderId="19"/>
    <xf numFmtId="0" fontId="174" fillId="49" borderId="19"/>
    <xf numFmtId="0" fontId="174" fillId="0" borderId="19"/>
    <xf numFmtId="0" fontId="174" fillId="0" borderId="45"/>
    <xf numFmtId="0" fontId="159" fillId="0" borderId="19"/>
    <xf numFmtId="0" fontId="159" fillId="0" borderId="19"/>
    <xf numFmtId="0" fontId="159" fillId="0" borderId="19"/>
    <xf numFmtId="0" fontId="21" fillId="0" borderId="0"/>
    <xf numFmtId="0" fontId="21" fillId="0" borderId="0" applyFont="0" applyFill="0" applyBorder="0" applyAlignment="0" applyProtection="0"/>
    <xf numFmtId="0" fontId="248" fillId="0" borderId="0"/>
    <xf numFmtId="0" fontId="28" fillId="0" borderId="0">
      <alignment vertical="top"/>
    </xf>
    <xf numFmtId="0" fontId="28" fillId="0" borderId="0">
      <alignment vertical="top"/>
    </xf>
    <xf numFmtId="0" fontId="28" fillId="0" borderId="0">
      <alignment vertical="top"/>
    </xf>
    <xf numFmtId="4" fontId="87" fillId="0" borderId="0" applyFill="0" applyBorder="0" applyProtection="0">
      <alignment horizontal="left" vertical="top" wrapText="1"/>
    </xf>
    <xf numFmtId="0" fontId="194" fillId="0" borderId="0" applyNumberFormat="0" applyBorder="0" applyAlignment="0"/>
    <xf numFmtId="0" fontId="195" fillId="0" borderId="0" applyNumberFormat="0" applyBorder="0" applyAlignment="0"/>
    <xf numFmtId="0" fontId="196" fillId="0" borderId="0" applyNumberFormat="0" applyBorder="0" applyAlignment="0"/>
    <xf numFmtId="0" fontId="194" fillId="0" borderId="0" applyNumberFormat="0" applyBorder="0" applyAlignment="0"/>
    <xf numFmtId="0" fontId="197" fillId="0" borderId="0" applyNumberFormat="0" applyBorder="0" applyAlignment="0"/>
    <xf numFmtId="0" fontId="198" fillId="0" borderId="0" applyNumberFormat="0" applyBorder="0" applyAlignment="0"/>
    <xf numFmtId="0" fontId="198" fillId="0" borderId="0" applyNumberFormat="0" applyBorder="0" applyAlignment="0"/>
    <xf numFmtId="0" fontId="59" fillId="0" borderId="4" applyFont="0" applyFill="0" applyAlignment="0" applyProtection="0"/>
    <xf numFmtId="194" fontId="17" fillId="0" borderId="46" applyNumberFormat="0" applyFill="0" applyAlignment="0" applyProtection="0">
      <alignment vertical="center"/>
    </xf>
    <xf numFmtId="0" fontId="104" fillId="37" borderId="15">
      <protection locked="0"/>
    </xf>
    <xf numFmtId="0" fontId="159" fillId="0" borderId="19"/>
    <xf numFmtId="194" fontId="17" fillId="0" borderId="47" applyNumberFormat="0" applyFont="0" applyFill="0" applyAlignment="0" applyProtection="0">
      <alignment vertical="center"/>
    </xf>
    <xf numFmtId="0" fontId="88" fillId="0" borderId="0" applyBorder="0" applyProtection="0">
      <alignment vertical="center"/>
    </xf>
    <xf numFmtId="216" fontId="88" fillId="0" borderId="2" applyBorder="0" applyProtection="0">
      <alignment horizontal="right" vertical="center"/>
    </xf>
    <xf numFmtId="0" fontId="89" fillId="68" borderId="0" applyBorder="0" applyProtection="0">
      <alignment horizontal="centerContinuous" vertical="center"/>
    </xf>
    <xf numFmtId="0" fontId="89" fillId="69" borderId="2" applyBorder="0" applyProtection="0">
      <alignment horizontal="centerContinuous" vertical="center"/>
    </xf>
    <xf numFmtId="0" fontId="130" fillId="0" borderId="0" applyFill="0" applyBorder="0" applyProtection="0">
      <alignment horizontal="center" vertical="center"/>
    </xf>
    <xf numFmtId="0" fontId="131" fillId="0" borderId="0" applyBorder="0" applyProtection="0">
      <alignment horizontal="left"/>
    </xf>
    <xf numFmtId="0" fontId="28" fillId="37" borderId="0" applyNumberFormat="0" applyFont="0" applyBorder="0" applyAlignment="0" applyProtection="0">
      <alignment vertical="center"/>
    </xf>
    <xf numFmtId="0" fontId="79" fillId="0" borderId="0" applyNumberFormat="0" applyFill="0" applyBorder="0" applyProtection="0">
      <alignment horizontal="left"/>
    </xf>
    <xf numFmtId="0" fontId="90" fillId="0" borderId="0" applyFill="0" applyBorder="0" applyProtection="0">
      <alignment horizontal="left"/>
    </xf>
    <xf numFmtId="0" fontId="28" fillId="0" borderId="0" applyNumberFormat="0" applyFont="0" applyFill="0" applyAlignment="0" applyProtection="0">
      <alignment vertical="center"/>
    </xf>
    <xf numFmtId="0" fontId="79" fillId="0" borderId="29" applyFill="0" applyBorder="0" applyProtection="0">
      <alignment horizontal="left" vertical="top"/>
    </xf>
    <xf numFmtId="194" fontId="17" fillId="0" borderId="0" applyNumberFormat="0" applyFont="0" applyBorder="0" applyAlignment="0" applyProtection="0">
      <alignment vertical="center"/>
    </xf>
    <xf numFmtId="0" fontId="132" fillId="0" borderId="0">
      <alignment horizontal="centerContinuous"/>
    </xf>
    <xf numFmtId="0" fontId="17" fillId="12" borderId="48" applyNumberFormat="0" applyAlignment="0" applyProtection="0">
      <alignment vertical="center"/>
    </xf>
    <xf numFmtId="0" fontId="246" fillId="0" borderId="0"/>
    <xf numFmtId="0" fontId="147" fillId="0" borderId="0" applyFill="0" applyBorder="0" applyAlignment="0" applyProtection="0"/>
    <xf numFmtId="0" fontId="18" fillId="0" borderId="0"/>
    <xf numFmtId="281" fontId="17" fillId="47" borderId="0" applyNumberFormat="0" applyFont="0" applyBorder="0" applyAlignment="0" applyProtection="0"/>
    <xf numFmtId="49" fontId="228" fillId="0" borderId="2">
      <alignment vertical="center"/>
    </xf>
    <xf numFmtId="268" fontId="133" fillId="0" borderId="37" applyFont="0" applyFill="0" applyBorder="0" applyAlignment="0" applyProtection="0">
      <protection locked="0"/>
    </xf>
    <xf numFmtId="0" fontId="134" fillId="0" borderId="0"/>
    <xf numFmtId="0" fontId="135" fillId="0" borderId="0" applyNumberFormat="0" applyFill="0" applyBorder="0" applyProtection="0"/>
    <xf numFmtId="0" fontId="136" fillId="0" borderId="0" applyFill="0" applyBorder="0" applyProtection="0"/>
    <xf numFmtId="0" fontId="137" fillId="0" borderId="0"/>
    <xf numFmtId="0" fontId="136" fillId="0" borderId="0" applyNumberFormat="0" applyFill="0" applyBorder="0" applyProtection="0"/>
    <xf numFmtId="0" fontId="135" fillId="0" borderId="0" applyNumberFormat="0" applyFill="0" applyBorder="0" applyProtection="0"/>
    <xf numFmtId="0" fontId="135" fillId="0" borderId="0"/>
    <xf numFmtId="0" fontId="17" fillId="0" borderId="0" applyBorder="0" applyProtection="0"/>
    <xf numFmtId="0" fontId="51" fillId="0" borderId="0" applyNumberFormat="0" applyFill="0" applyBorder="0" applyAlignment="0" applyProtection="0"/>
    <xf numFmtId="0" fontId="37" fillId="0" borderId="0" applyNumberFormat="0" applyFill="0" applyBorder="0" applyAlignment="0" applyProtection="0"/>
    <xf numFmtId="0" fontId="199" fillId="0" borderId="0" applyFill="0" applyBorder="0" applyAlignment="0" applyProtection="0">
      <alignment horizontal="right"/>
    </xf>
    <xf numFmtId="322" fontId="17" fillId="0" borderId="0" applyFont="0" applyFill="0" applyBorder="0" applyAlignment="0" applyProtection="0"/>
    <xf numFmtId="0" fontId="59" fillId="0" borderId="0" applyFont="0" applyFill="0" applyBorder="0" applyAlignment="0" applyProtection="0"/>
    <xf numFmtId="0" fontId="24" fillId="69" borderId="0">
      <alignment horizontal="center"/>
    </xf>
    <xf numFmtId="0" fontId="200" fillId="67" borderId="0"/>
    <xf numFmtId="0" fontId="54" fillId="0" borderId="0" applyNumberFormat="0" applyFill="0" applyBorder="0" applyAlignment="0" applyProtection="0"/>
    <xf numFmtId="0" fontId="102" fillId="0" borderId="0" applyNumberFormat="0" applyFill="0" applyBorder="0" applyAlignment="0" applyProtection="0"/>
    <xf numFmtId="0" fontId="226" fillId="32" borderId="49" applyNumberFormat="0" applyBorder="0" applyProtection="0">
      <alignment horizontal="left" vertical="center"/>
    </xf>
    <xf numFmtId="323" fontId="201" fillId="0" borderId="0">
      <alignment horizontal="center"/>
    </xf>
    <xf numFmtId="0" fontId="202" fillId="0" borderId="0">
      <alignment horizontal="center"/>
    </xf>
    <xf numFmtId="0" fontId="225" fillId="0" borderId="0" applyBorder="0"/>
    <xf numFmtId="0" fontId="203" fillId="0" borderId="0" applyNumberFormat="0" applyFill="0" applyBorder="0" applyAlignment="0" applyProtection="0"/>
    <xf numFmtId="0" fontId="103" fillId="0" borderId="0" applyNumberFormat="0" applyFill="0" applyBorder="0" applyAlignment="0" applyProtection="0"/>
    <xf numFmtId="0" fontId="81" fillId="0" borderId="0" applyBorder="0"/>
    <xf numFmtId="0" fontId="204" fillId="0" borderId="2" applyProtection="0"/>
    <xf numFmtId="0" fontId="49" fillId="0" borderId="0" applyNumberFormat="0" applyFill="0" applyBorder="0" applyAlignment="0" applyProtection="0"/>
    <xf numFmtId="49" fontId="52" fillId="0" borderId="25">
      <alignment horizontal="left"/>
    </xf>
    <xf numFmtId="49" fontId="54" fillId="0" borderId="5">
      <alignment horizontal="left"/>
    </xf>
    <xf numFmtId="0" fontId="65" fillId="0" borderId="2" applyNumberFormat="0">
      <alignment horizontal="left"/>
    </xf>
    <xf numFmtId="0" fontId="136" fillId="0" borderId="0"/>
    <xf numFmtId="0" fontId="135" fillId="0" borderId="0"/>
    <xf numFmtId="0" fontId="205" fillId="0" borderId="0" applyFill="0" applyBorder="0" applyAlignment="0" applyProtection="0"/>
    <xf numFmtId="324" fontId="17" fillId="0" borderId="0" applyFont="0" applyFill="0" applyBorder="0">
      <alignment horizontal="left"/>
    </xf>
    <xf numFmtId="228" fontId="115" fillId="0" borderId="4" applyFont="0" applyFill="0" applyAlignment="0">
      <alignment horizontal="fill"/>
    </xf>
    <xf numFmtId="0" fontId="50" fillId="0" borderId="50" applyNumberFormat="0" applyFill="0" applyAlignment="0" applyProtection="0"/>
    <xf numFmtId="0" fontId="21" fillId="0" borderId="26"/>
    <xf numFmtId="0" fontId="21" fillId="0" borderId="26"/>
    <xf numFmtId="0" fontId="21" fillId="0" borderId="26"/>
    <xf numFmtId="0" fontId="21" fillId="0" borderId="26"/>
    <xf numFmtId="194" fontId="17" fillId="27" borderId="0" applyNumberFormat="0" applyAlignment="0" applyProtection="0">
      <alignment vertical="center"/>
    </xf>
    <xf numFmtId="247" fontId="138" fillId="0" borderId="24" applyFill="0" applyBorder="0" applyProtection="0">
      <alignment vertical="center"/>
    </xf>
    <xf numFmtId="325" fontId="17" fillId="37" borderId="1" applyBorder="0"/>
    <xf numFmtId="325" fontId="17" fillId="64" borderId="0">
      <alignment vertical="center"/>
    </xf>
    <xf numFmtId="0" fontId="59" fillId="0" borderId="51" applyFont="0" applyFill="0" applyAlignment="0" applyProtection="0"/>
    <xf numFmtId="0" fontId="174" fillId="0" borderId="52"/>
    <xf numFmtId="0" fontId="174" fillId="0" borderId="19"/>
    <xf numFmtId="173" fontId="17" fillId="0" borderId="0" applyFont="0" applyFill="0" applyBorder="0" applyAlignment="0" applyProtection="0"/>
    <xf numFmtId="175" fontId="17" fillId="0" borderId="0" applyFont="0" applyFill="0" applyBorder="0" applyAlignment="0" applyProtection="0"/>
    <xf numFmtId="274" fontId="17" fillId="0" borderId="0">
      <alignment horizontal="left"/>
      <protection locked="0"/>
    </xf>
    <xf numFmtId="0" fontId="139" fillId="0" borderId="0">
      <alignment horizontal="fill"/>
    </xf>
    <xf numFmtId="0" fontId="28" fillId="0" borderId="0" applyNumberFormat="0" applyFont="0" applyBorder="0" applyAlignment="0" applyProtection="0">
      <alignment vertical="center"/>
    </xf>
    <xf numFmtId="0" fontId="17" fillId="0" borderId="0"/>
    <xf numFmtId="0" fontId="28" fillId="0" borderId="0" applyNumberFormat="0" applyFont="0" applyAlignment="0" applyProtection="0">
      <alignment vertical="center"/>
    </xf>
    <xf numFmtId="2" fontId="106" fillId="0" borderId="0"/>
    <xf numFmtId="172" fontId="17" fillId="0" borderId="0" applyFont="0" applyFill="0" applyBorder="0" applyAlignment="0" applyProtection="0"/>
    <xf numFmtId="174" fontId="17" fillId="0" borderId="0" applyFont="0" applyFill="0" applyBorder="0" applyAlignment="0" applyProtection="0"/>
    <xf numFmtId="0" fontId="34" fillId="30" borderId="12" applyNumberFormat="0" applyAlignment="0" applyProtection="0"/>
    <xf numFmtId="168" fontId="17" fillId="0" borderId="0" applyFont="0" applyFill="0" applyBorder="0" applyAlignment="0" applyProtection="0"/>
    <xf numFmtId="174" fontId="147" fillId="0" borderId="0" applyFont="0" applyFill="0" applyBorder="0" applyAlignment="0" applyProtection="0"/>
    <xf numFmtId="279" fontId="17" fillId="0" borderId="0" applyFont="0" applyFill="0" applyBorder="0" applyAlignment="0" applyProtection="0"/>
    <xf numFmtId="0" fontId="51" fillId="0" borderId="0" applyNumberFormat="0" applyFill="0" applyBorder="0" applyAlignment="0" applyProtection="0"/>
    <xf numFmtId="281" fontId="206" fillId="0" borderId="0" applyNumberFormat="0" applyFill="0" applyBorder="0" applyAlignment="0" applyProtection="0"/>
    <xf numFmtId="0" fontId="64" fillId="0" borderId="0" applyNumberFormat="0" applyFill="0" applyBorder="0" applyAlignment="0"/>
    <xf numFmtId="0" fontId="212" fillId="0" borderId="0"/>
    <xf numFmtId="0" fontId="184" fillId="32" borderId="0" applyNumberFormat="0" applyBorder="0" applyProtection="0">
      <alignment horizontal="left"/>
    </xf>
    <xf numFmtId="0" fontId="247" fillId="0" borderId="0" applyNumberFormat="0" applyFont="0" applyFill="0" applyBorder="0" applyProtection="0">
      <alignment horizontal="center" wrapText="1"/>
    </xf>
    <xf numFmtId="40" fontId="131" fillId="0" borderId="0">
      <alignment horizontal="left" wrapText="1"/>
    </xf>
    <xf numFmtId="302" fontId="17" fillId="0" borderId="0" applyFont="0" applyFill="0" applyBorder="0" applyAlignment="0" applyProtection="0"/>
    <xf numFmtId="269" fontId="108" fillId="0" borderId="0" applyFont="0" applyFill="0" applyBorder="0" applyAlignment="0" applyProtection="0"/>
    <xf numFmtId="225" fontId="19" fillId="0" borderId="0" applyFont="0" applyFill="0" applyBorder="0" applyAlignment="0" applyProtection="0"/>
    <xf numFmtId="0" fontId="207" fillId="70" borderId="53" applyNumberFormat="0" applyFont="0" applyBorder="0" applyAlignment="0" applyProtection="0">
      <alignment horizontal="right"/>
    </xf>
    <xf numFmtId="0" fontId="66" fillId="0" borderId="0" applyFill="0" applyBorder="0">
      <alignment horizontal="right"/>
    </xf>
    <xf numFmtId="0" fontId="17" fillId="0" borderId="0"/>
    <xf numFmtId="0" fontId="21" fillId="0" borderId="0"/>
    <xf numFmtId="0" fontId="17" fillId="0" borderId="0"/>
    <xf numFmtId="175"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66" fillId="0" borderId="0"/>
    <xf numFmtId="0" fontId="17" fillId="0" borderId="0"/>
    <xf numFmtId="0" fontId="17" fillId="0" borderId="0"/>
    <xf numFmtId="0" fontId="9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1" fillId="0" borderId="0"/>
    <xf numFmtId="0" fontId="17" fillId="0" borderId="0"/>
    <xf numFmtId="0" fontId="17" fillId="0" borderId="0"/>
    <xf numFmtId="0" fontId="17" fillId="0" borderId="0"/>
    <xf numFmtId="0" fontId="17" fillId="0" borderId="0"/>
    <xf numFmtId="0" fontId="17" fillId="0" borderId="0"/>
    <xf numFmtId="0" fontId="91" fillId="0" borderId="0"/>
    <xf numFmtId="0" fontId="17" fillId="0" borderId="0"/>
    <xf numFmtId="0" fontId="17" fillId="0" borderId="0"/>
    <xf numFmtId="0" fontId="17" fillId="0" borderId="0"/>
    <xf numFmtId="0" fontId="17" fillId="0" borderId="0"/>
    <xf numFmtId="0" fontId="17" fillId="0" borderId="0"/>
    <xf numFmtId="0" fontId="17" fillId="0" borderId="0"/>
    <xf numFmtId="0" fontId="91" fillId="0" borderId="0"/>
    <xf numFmtId="0" fontId="9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ont="0" applyFill="0" applyBorder="0" applyAlignment="0" applyProtection="0"/>
    <xf numFmtId="0" fontId="17" fillId="0" borderId="0" applyFont="0" applyFill="0" applyBorder="0" applyAlignment="0" applyProtection="0"/>
    <xf numFmtId="10" fontId="17" fillId="0" borderId="0"/>
    <xf numFmtId="0" fontId="17" fillId="0" borderId="0"/>
    <xf numFmtId="0" fontId="16" fillId="0" borderId="0"/>
    <xf numFmtId="0"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1" fillId="0" borderId="0"/>
    <xf numFmtId="0" fontId="9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1" fillId="0" borderId="0"/>
    <xf numFmtId="0" fontId="9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1" fontId="17" fillId="0" borderId="0" applyFont="0" applyFill="0" applyBorder="0" applyAlignment="0" applyProtection="0"/>
    <xf numFmtId="43"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alignment vertical="center"/>
    </xf>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68" fontId="17" fillId="0" borderId="0" applyFont="0" applyFill="0" applyBorder="0" applyAlignment="0" applyProtection="0"/>
    <xf numFmtId="43" fontId="252"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xf numFmtId="9" fontId="15" fillId="0" borderId="0" applyFont="0" applyFill="0" applyBorder="0" applyAlignment="0" applyProtection="0"/>
    <xf numFmtId="0" fontId="18" fillId="0" borderId="0" applyNumberFormat="0" applyFill="0" applyBorder="0" applyAlignment="0" applyProtection="0"/>
    <xf numFmtId="0" fontId="17" fillId="0" borderId="0" applyNumberFormat="0" applyFont="0" applyFill="0" applyBorder="0" applyAlignment="0" applyProtection="0"/>
    <xf numFmtId="333"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7" fillId="0" borderId="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333" fontId="17" fillId="0" borderId="0"/>
    <xf numFmtId="333" fontId="17" fillId="0" borderId="0"/>
    <xf numFmtId="0" fontId="17" fillId="0" borderId="0"/>
    <xf numFmtId="0" fontId="91" fillId="0" borderId="0"/>
    <xf numFmtId="0" fontId="91" fillId="0" borderId="0"/>
    <xf numFmtId="0" fontId="91" fillId="0" borderId="0"/>
    <xf numFmtId="0" fontId="17" fillId="0" borderId="0"/>
    <xf numFmtId="0" fontId="91" fillId="0" borderId="0"/>
    <xf numFmtId="0" fontId="91" fillId="0" borderId="0"/>
    <xf numFmtId="0" fontId="91" fillId="0" borderId="0"/>
    <xf numFmtId="0" fontId="91" fillId="0" borderId="0"/>
    <xf numFmtId="0" fontId="91" fillId="0" borderId="0"/>
    <xf numFmtId="0" fontId="17" fillId="0" borderId="0"/>
    <xf numFmtId="0" fontId="17" fillId="0" borderId="0"/>
    <xf numFmtId="0" fontId="17" fillId="0" borderId="0"/>
    <xf numFmtId="0" fontId="17" fillId="0" borderId="0"/>
    <xf numFmtId="0" fontId="91" fillId="0" borderId="0"/>
    <xf numFmtId="0" fontId="9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vertical="top"/>
    </xf>
    <xf numFmtId="0" fontId="17" fillId="0" borderId="0"/>
    <xf numFmtId="0" fontId="66" fillId="0" borderId="0"/>
    <xf numFmtId="0" fontId="48" fillId="0" borderId="0">
      <alignment vertical="top"/>
    </xf>
    <xf numFmtId="0" fontId="17" fillId="0" borderId="0" applyFont="0" applyFill="0" applyBorder="0" applyAlignment="0" applyProtection="0"/>
    <xf numFmtId="0" fontId="17"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66" fillId="0" borderId="0"/>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48" fillId="0" borderId="0">
      <alignment vertical="top"/>
    </xf>
    <xf numFmtId="0" fontId="48" fillId="0" borderId="0">
      <alignment vertical="top"/>
    </xf>
    <xf numFmtId="0" fontId="73"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66" fillId="0" borderId="0"/>
    <xf numFmtId="0" fontId="66" fillId="0" borderId="0"/>
    <xf numFmtId="0" fontId="66" fillId="0" borderId="0"/>
    <xf numFmtId="0" fontId="66" fillId="0" borderId="0"/>
    <xf numFmtId="333" fontId="66" fillId="0" borderId="0"/>
    <xf numFmtId="0" fontId="66" fillId="0" borderId="0"/>
    <xf numFmtId="0" fontId="66" fillId="0" borderId="0"/>
    <xf numFmtId="0" fontId="248" fillId="0" borderId="0"/>
    <xf numFmtId="0" fontId="66" fillId="0" borderId="0"/>
    <xf numFmtId="0" fontId="66" fillId="0" borderId="0"/>
    <xf numFmtId="333" fontId="66" fillId="0" borderId="0"/>
    <xf numFmtId="333" fontId="66" fillId="0" borderId="0"/>
    <xf numFmtId="0" fontId="66" fillId="0" borderId="0"/>
    <xf numFmtId="0" fontId="66" fillId="0" borderId="0"/>
    <xf numFmtId="0" fontId="66" fillId="0" borderId="0"/>
    <xf numFmtId="0" fontId="66" fillId="0" borderId="0"/>
    <xf numFmtId="333" fontId="66" fillId="0" borderId="0"/>
    <xf numFmtId="333" fontId="66" fillId="0" borderId="0"/>
    <xf numFmtId="333" fontId="66" fillId="0" borderId="0"/>
    <xf numFmtId="333" fontId="66" fillId="0" borderId="0"/>
    <xf numFmtId="0" fontId="66" fillId="0" borderId="0"/>
    <xf numFmtId="0" fontId="66" fillId="0" borderId="0"/>
    <xf numFmtId="333" fontId="66" fillId="0" borderId="0"/>
    <xf numFmtId="0" fontId="248" fillId="0" borderId="0"/>
    <xf numFmtId="333" fontId="66" fillId="0" borderId="0"/>
    <xf numFmtId="0" fontId="66" fillId="0" borderId="0"/>
    <xf numFmtId="333" fontId="66" fillId="0" borderId="0"/>
    <xf numFmtId="333"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333" fontId="66" fillId="0" borderId="0"/>
    <xf numFmtId="333" fontId="66" fillId="0" borderId="0"/>
    <xf numFmtId="0" fontId="66" fillId="0" borderId="0"/>
    <xf numFmtId="0" fontId="66" fillId="0" borderId="0"/>
    <xf numFmtId="0" fontId="66" fillId="0" borderId="0"/>
    <xf numFmtId="333" fontId="66" fillId="0" borderId="0"/>
    <xf numFmtId="0" fontId="248" fillId="0" borderId="0"/>
    <xf numFmtId="0" fontId="248" fillId="0" borderId="0"/>
    <xf numFmtId="0" fontId="66" fillId="0" borderId="0"/>
    <xf numFmtId="333" fontId="66" fillId="0" borderId="0"/>
    <xf numFmtId="0" fontId="66" fillId="0" borderId="0"/>
    <xf numFmtId="0" fontId="17" fillId="0" borderId="0"/>
    <xf numFmtId="0" fontId="17" fillId="0" borderId="0"/>
    <xf numFmtId="0" fontId="17" fillId="0" borderId="0"/>
    <xf numFmtId="0" fontId="17" fillId="0" borderId="0"/>
    <xf numFmtId="0" fontId="17" fillId="0" borderId="0" applyFont="0" applyFill="0" applyBorder="0" applyAlignment="0" applyProtection="0"/>
    <xf numFmtId="0" fontId="17"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Font="0" applyFill="0" applyBorder="0" applyAlignment="0" applyProtection="0"/>
    <xf numFmtId="0" fontId="17" fillId="0" borderId="0" applyFont="0" applyFill="0" applyBorder="0" applyAlignment="0" applyProtection="0"/>
    <xf numFmtId="0" fontId="66" fillId="0" borderId="0"/>
    <xf numFmtId="0" fontId="48" fillId="0" borderId="0">
      <alignment vertical="top"/>
    </xf>
    <xf numFmtId="0" fontId="66" fillId="0" borderId="0"/>
    <xf numFmtId="0" fontId="66" fillId="0" borderId="0"/>
    <xf numFmtId="0" fontId="66" fillId="0" borderId="0"/>
    <xf numFmtId="0" fontId="48" fillId="0" borderId="0">
      <alignment vertical="top"/>
    </xf>
    <xf numFmtId="0" fontId="48" fillId="0" borderId="0">
      <alignment vertical="top"/>
    </xf>
    <xf numFmtId="0" fontId="48" fillId="0" borderId="0">
      <alignment vertical="top"/>
    </xf>
    <xf numFmtId="0" fontId="17" fillId="0" borderId="0"/>
    <xf numFmtId="0" fontId="17" fillId="0" borderId="0"/>
    <xf numFmtId="0" fontId="17" fillId="0" borderId="0"/>
    <xf numFmtId="0" fontId="17" fillId="0" borderId="0"/>
    <xf numFmtId="0" fontId="145" fillId="0" borderId="0"/>
    <xf numFmtId="0" fontId="66"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248" fillId="0" borderId="0"/>
    <xf numFmtId="0" fontId="48" fillId="0" borderId="0">
      <alignment vertical="top"/>
    </xf>
    <xf numFmtId="0" fontId="48" fillId="0" borderId="0">
      <alignment vertical="top"/>
    </xf>
    <xf numFmtId="0" fontId="66" fillId="0" borderId="0"/>
    <xf numFmtId="0" fontId="66" fillId="0" borderId="0"/>
    <xf numFmtId="0" fontId="66" fillId="0" borderId="0"/>
    <xf numFmtId="0" fontId="66" fillId="0" borderId="0"/>
    <xf numFmtId="0" fontId="66" fillId="0" borderId="0"/>
    <xf numFmtId="0" fontId="66" fillId="0" borderId="0"/>
    <xf numFmtId="0" fontId="17" fillId="0" borderId="0" applyFont="0" applyFill="0" applyBorder="0" applyAlignment="0" applyProtection="0"/>
    <xf numFmtId="0" fontId="248" fillId="0" borderId="0"/>
    <xf numFmtId="0" fontId="248" fillId="0" borderId="0"/>
    <xf numFmtId="0" fontId="248" fillId="0" borderId="0"/>
    <xf numFmtId="0" fontId="248" fillId="0" borderId="0"/>
    <xf numFmtId="0" fontId="17" fillId="0" borderId="0"/>
    <xf numFmtId="0" fontId="17" fillId="0" borderId="0"/>
    <xf numFmtId="0" fontId="17" fillId="0" borderId="0"/>
    <xf numFmtId="0" fontId="17"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248" fillId="0" borderId="0"/>
    <xf numFmtId="0" fontId="248" fillId="0" borderId="0"/>
    <xf numFmtId="0" fontId="248" fillId="0" borderId="0"/>
    <xf numFmtId="0" fontId="248" fillId="0" borderId="0"/>
    <xf numFmtId="0" fontId="17" fillId="0" borderId="0"/>
    <xf numFmtId="0" fontId="17" fillId="0" borderId="0"/>
    <xf numFmtId="0" fontId="17" fillId="0" borderId="0"/>
    <xf numFmtId="0" fontId="17"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333"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333"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333"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333" fontId="48" fillId="0" borderId="0">
      <alignment vertical="top"/>
    </xf>
    <xf numFmtId="333"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333" fontId="48" fillId="0" borderId="0">
      <alignment vertical="top"/>
    </xf>
    <xf numFmtId="333"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333" fontId="48" fillId="0" borderId="0">
      <alignment vertical="top"/>
    </xf>
    <xf numFmtId="0" fontId="48" fillId="0" borderId="0">
      <alignment vertical="top"/>
    </xf>
    <xf numFmtId="0" fontId="48" fillId="0" borderId="0">
      <alignment vertical="top"/>
    </xf>
    <xf numFmtId="333" fontId="48" fillId="0" borderId="0">
      <alignment vertical="top"/>
    </xf>
    <xf numFmtId="0" fontId="48" fillId="0" borderId="0">
      <alignment vertical="top"/>
    </xf>
    <xf numFmtId="333" fontId="48" fillId="0" borderId="0">
      <alignment vertical="top"/>
    </xf>
    <xf numFmtId="333"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333" fontId="48" fillId="0" borderId="0">
      <alignment vertical="top"/>
    </xf>
    <xf numFmtId="333" fontId="48" fillId="0" borderId="0">
      <alignment vertical="top"/>
    </xf>
    <xf numFmtId="0" fontId="48" fillId="0" borderId="0">
      <alignment vertical="top"/>
    </xf>
    <xf numFmtId="0" fontId="48" fillId="0" borderId="0">
      <alignment vertical="top"/>
    </xf>
    <xf numFmtId="0" fontId="48" fillId="0" borderId="0">
      <alignment vertical="top"/>
    </xf>
    <xf numFmtId="333"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333"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66" fillId="0" borderId="0"/>
    <xf numFmtId="0" fontId="17" fillId="0" borderId="0" applyFont="0" applyFill="0" applyBorder="0" applyAlignment="0" applyProtection="0"/>
    <xf numFmtId="0" fontId="248" fillId="0" borderId="0"/>
    <xf numFmtId="0" fontId="248" fillId="0" borderId="0"/>
    <xf numFmtId="0" fontId="248" fillId="0" borderId="0"/>
    <xf numFmtId="0" fontId="248" fillId="0" borderId="0"/>
    <xf numFmtId="0" fontId="66" fillId="0" borderId="0"/>
    <xf numFmtId="0" fontId="66" fillId="0" borderId="0"/>
    <xf numFmtId="0" fontId="66" fillId="0" borderId="0"/>
    <xf numFmtId="333" fontId="66" fillId="0" borderId="0"/>
    <xf numFmtId="0" fontId="66" fillId="0" borderId="0"/>
    <xf numFmtId="0" fontId="248" fillId="0" borderId="0"/>
    <xf numFmtId="0" fontId="66" fillId="0" borderId="0"/>
    <xf numFmtId="0" fontId="66" fillId="0" borderId="0"/>
    <xf numFmtId="333" fontId="66" fillId="0" borderId="0"/>
    <xf numFmtId="333" fontId="66" fillId="0" borderId="0"/>
    <xf numFmtId="0" fontId="66" fillId="0" borderId="0"/>
    <xf numFmtId="0" fontId="66" fillId="0" borderId="0"/>
    <xf numFmtId="0" fontId="66" fillId="0" borderId="0"/>
    <xf numFmtId="0" fontId="66" fillId="0" borderId="0"/>
    <xf numFmtId="333" fontId="66" fillId="0" borderId="0"/>
    <xf numFmtId="333" fontId="66" fillId="0" borderId="0"/>
    <xf numFmtId="333" fontId="66" fillId="0" borderId="0"/>
    <xf numFmtId="333" fontId="66" fillId="0" borderId="0"/>
    <xf numFmtId="0" fontId="66" fillId="0" borderId="0"/>
    <xf numFmtId="0" fontId="66" fillId="0" borderId="0"/>
    <xf numFmtId="333" fontId="66" fillId="0" borderId="0"/>
    <xf numFmtId="0" fontId="248" fillId="0" borderId="0"/>
    <xf numFmtId="333" fontId="66" fillId="0" borderId="0"/>
    <xf numFmtId="0" fontId="66" fillId="0" borderId="0"/>
    <xf numFmtId="333" fontId="66" fillId="0" borderId="0"/>
    <xf numFmtId="333"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333" fontId="66" fillId="0" borderId="0"/>
    <xf numFmtId="333" fontId="66" fillId="0" borderId="0"/>
    <xf numFmtId="0" fontId="66" fillId="0" borderId="0"/>
    <xf numFmtId="0" fontId="66" fillId="0" borderId="0"/>
    <xf numFmtId="0" fontId="66" fillId="0" borderId="0"/>
    <xf numFmtId="333" fontId="66" fillId="0" borderId="0"/>
    <xf numFmtId="0" fontId="248" fillId="0" borderId="0"/>
    <xf numFmtId="0" fontId="248" fillId="0" borderId="0"/>
    <xf numFmtId="0" fontId="66" fillId="0" borderId="0"/>
    <xf numFmtId="333" fontId="66" fillId="0" borderId="0"/>
    <xf numFmtId="0" fontId="66" fillId="0" borderId="0"/>
    <xf numFmtId="0" fontId="66" fillId="0" borderId="0"/>
    <xf numFmtId="0" fontId="66" fillId="0" borderId="0"/>
    <xf numFmtId="0" fontId="66" fillId="0" borderId="0"/>
    <xf numFmtId="0" fontId="66"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17" fillId="0" borderId="0"/>
    <xf numFmtId="0" fontId="248" fillId="0" borderId="0"/>
    <xf numFmtId="0" fontId="248" fillId="0" borderId="0"/>
    <xf numFmtId="0" fontId="248" fillId="0" borderId="0"/>
    <xf numFmtId="0" fontId="248" fillId="0" borderId="0"/>
    <xf numFmtId="0" fontId="48" fillId="0" borderId="0">
      <alignment vertical="top"/>
    </xf>
    <xf numFmtId="0" fontId="66" fillId="0" borderId="0"/>
    <xf numFmtId="0" fontId="17" fillId="0" borderId="0" applyFont="0" applyFill="0" applyBorder="0" applyAlignment="0" applyProtection="0"/>
    <xf numFmtId="0" fontId="66" fillId="0" borderId="0"/>
    <xf numFmtId="0" fontId="17" fillId="0" borderId="0"/>
    <xf numFmtId="0" fontId="17" fillId="0" borderId="0"/>
    <xf numFmtId="0" fontId="17" fillId="0" borderId="0"/>
    <xf numFmtId="0" fontId="248" fillId="0" borderId="0"/>
    <xf numFmtId="0" fontId="248" fillId="0" borderId="0"/>
    <xf numFmtId="0" fontId="248" fillId="0" borderId="0"/>
    <xf numFmtId="0" fontId="248" fillId="0" borderId="0"/>
    <xf numFmtId="0" fontId="66" fillId="0" borderId="0"/>
    <xf numFmtId="0" fontId="66" fillId="0" borderId="0"/>
    <xf numFmtId="0" fontId="17" fillId="0" borderId="0" applyFont="0" applyFill="0" applyBorder="0" applyAlignment="0" applyProtection="0"/>
    <xf numFmtId="0" fontId="17" fillId="0" borderId="0" applyFont="0" applyFill="0" applyBorder="0" applyAlignment="0" applyProtection="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7" fillId="0" borderId="0" applyFont="0" applyFill="0" applyBorder="0" applyAlignment="0" applyProtection="0"/>
    <xf numFmtId="0" fontId="248" fillId="0" borderId="0"/>
    <xf numFmtId="0" fontId="248" fillId="0" borderId="0"/>
    <xf numFmtId="0" fontId="248" fillId="0" borderId="0"/>
    <xf numFmtId="0" fontId="248" fillId="0" borderId="0"/>
    <xf numFmtId="0" fontId="48" fillId="0" borderId="0">
      <alignment vertical="top"/>
    </xf>
    <xf numFmtId="0" fontId="48" fillId="0" borderId="0">
      <alignment vertical="top"/>
    </xf>
    <xf numFmtId="0" fontId="48" fillId="0" borderId="0">
      <alignment vertical="top"/>
    </xf>
    <xf numFmtId="0" fontId="248" fillId="0" borderId="0"/>
    <xf numFmtId="0" fontId="248" fillId="0" borderId="0"/>
    <xf numFmtId="0" fontId="248" fillId="0" borderId="0"/>
    <xf numFmtId="0" fontId="248" fillId="0" borderId="0"/>
    <xf numFmtId="0" fontId="66" fillId="0" borderId="0"/>
    <xf numFmtId="0"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48" fillId="0" borderId="0">
      <alignment vertical="top"/>
    </xf>
    <xf numFmtId="0" fontId="248" fillId="0" borderId="0"/>
    <xf numFmtId="0" fontId="248" fillId="0" borderId="0"/>
    <xf numFmtId="0" fontId="248" fillId="0" borderId="0"/>
    <xf numFmtId="0" fontId="248" fillId="0" borderId="0"/>
    <xf numFmtId="0" fontId="48" fillId="0" borderId="0">
      <alignment vertical="top"/>
    </xf>
    <xf numFmtId="0" fontId="48" fillId="0" borderId="0">
      <alignment vertical="top"/>
    </xf>
    <xf numFmtId="0" fontId="17" fillId="0" borderId="0" applyFont="0" applyFill="0" applyBorder="0" applyAlignment="0" applyProtection="0"/>
    <xf numFmtId="333" fontId="17" fillId="0" borderId="0" applyFont="0" applyFill="0" applyBorder="0" applyAlignment="0" applyProtection="0"/>
    <xf numFmtId="333" fontId="17" fillId="0" borderId="0" applyFont="0" applyFill="0" applyBorder="0" applyAlignment="0" applyProtection="0"/>
    <xf numFmtId="333" fontId="17" fillId="0" borderId="0" applyFont="0" applyFill="0" applyBorder="0" applyAlignment="0" applyProtection="0"/>
    <xf numFmtId="0" fontId="66" fillId="0" borderId="0"/>
    <xf numFmtId="0" fontId="66" fillId="0" borderId="0"/>
    <xf numFmtId="0" fontId="248" fillId="0" borderId="0"/>
    <xf numFmtId="0" fontId="248" fillId="0" borderId="0"/>
    <xf numFmtId="0" fontId="248" fillId="0" borderId="0"/>
    <xf numFmtId="0" fontId="248" fillId="0" borderId="0"/>
    <xf numFmtId="0" fontId="48" fillId="0" borderId="0">
      <alignment vertical="top"/>
    </xf>
    <xf numFmtId="0" fontId="66" fillId="0" borderId="0"/>
    <xf numFmtId="0" fontId="17" fillId="0" borderId="0"/>
    <xf numFmtId="0" fontId="17" fillId="0" borderId="0"/>
    <xf numFmtId="0" fontId="17" fillId="0" borderId="0"/>
    <xf numFmtId="0" fontId="66" fillId="0" borderId="0"/>
    <xf numFmtId="0" fontId="48" fillId="0" borderId="0">
      <alignment vertical="top"/>
    </xf>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48" fillId="0" borderId="0">
      <alignment vertical="top"/>
    </xf>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66" fillId="0" borderId="0"/>
    <xf numFmtId="0" fontId="66" fillId="0" borderId="0"/>
    <xf numFmtId="0" fontId="66" fillId="0" borderId="0"/>
    <xf numFmtId="0" fontId="66" fillId="0" borderId="0"/>
    <xf numFmtId="0" fontId="248" fillId="0" borderId="0"/>
    <xf numFmtId="0" fontId="48" fillId="0" borderId="0">
      <alignment vertical="top"/>
    </xf>
    <xf numFmtId="0" fontId="17" fillId="0" borderId="0"/>
    <xf numFmtId="0" fontId="17" fillId="0" borderId="0"/>
    <xf numFmtId="0" fontId="17" fillId="0" borderId="0"/>
    <xf numFmtId="0" fontId="48" fillId="0" borderId="0">
      <alignment vertical="top"/>
    </xf>
    <xf numFmtId="0" fontId="48" fillId="0" borderId="0">
      <alignment vertical="top"/>
    </xf>
    <xf numFmtId="0" fontId="66" fillId="0" borderId="0"/>
    <xf numFmtId="0" fontId="48" fillId="0" borderId="0">
      <alignment vertical="top"/>
    </xf>
    <xf numFmtId="0" fontId="48" fillId="0" borderId="0">
      <alignment vertical="top"/>
    </xf>
    <xf numFmtId="0" fontId="17" fillId="0" borderId="0" applyFont="0" applyFill="0" applyBorder="0" applyAlignment="0" applyProtection="0"/>
    <xf numFmtId="0" fontId="48" fillId="0" borderId="0">
      <alignment vertical="top"/>
    </xf>
    <xf numFmtId="0" fontId="48" fillId="0" borderId="0">
      <alignment vertical="top"/>
    </xf>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66" fillId="0" borderId="0"/>
    <xf numFmtId="0" fontId="17" fillId="0" borderId="0" applyFont="0" applyFill="0" applyBorder="0" applyAlignment="0" applyProtection="0"/>
    <xf numFmtId="0" fontId="17" fillId="0" borderId="0" applyFont="0" applyFill="0" applyBorder="0" applyAlignment="0" applyProtection="0"/>
    <xf numFmtId="0" fontId="48" fillId="0" borderId="0">
      <alignment vertical="top"/>
    </xf>
    <xf numFmtId="0" fontId="48" fillId="0" borderId="0">
      <alignment vertical="top"/>
    </xf>
    <xf numFmtId="0" fontId="48" fillId="0" borderId="0">
      <alignment vertical="top"/>
    </xf>
    <xf numFmtId="0" fontId="66" fillId="0" borderId="0"/>
    <xf numFmtId="0" fontId="17" fillId="0" borderId="0" applyFont="0" applyFill="0" applyBorder="0" applyAlignment="0" applyProtection="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333"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333"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333"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333" fontId="48" fillId="0" borderId="0">
      <alignment vertical="top"/>
    </xf>
    <xf numFmtId="333"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333" fontId="48" fillId="0" borderId="0">
      <alignment vertical="top"/>
    </xf>
    <xf numFmtId="333"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333" fontId="48" fillId="0" borderId="0">
      <alignment vertical="top"/>
    </xf>
    <xf numFmtId="0" fontId="48" fillId="0" borderId="0">
      <alignment vertical="top"/>
    </xf>
    <xf numFmtId="0" fontId="48" fillId="0" borderId="0">
      <alignment vertical="top"/>
    </xf>
    <xf numFmtId="333" fontId="48" fillId="0" borderId="0">
      <alignment vertical="top"/>
    </xf>
    <xf numFmtId="0" fontId="48" fillId="0" borderId="0">
      <alignment vertical="top"/>
    </xf>
    <xf numFmtId="333" fontId="48" fillId="0" borderId="0">
      <alignment vertical="top"/>
    </xf>
    <xf numFmtId="333"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333" fontId="48" fillId="0" borderId="0">
      <alignment vertical="top"/>
    </xf>
    <xf numFmtId="333" fontId="48" fillId="0" borderId="0">
      <alignment vertical="top"/>
    </xf>
    <xf numFmtId="0" fontId="48" fillId="0" borderId="0">
      <alignment vertical="top"/>
    </xf>
    <xf numFmtId="0" fontId="48" fillId="0" borderId="0">
      <alignment vertical="top"/>
    </xf>
    <xf numFmtId="0" fontId="48" fillId="0" borderId="0">
      <alignment vertical="top"/>
    </xf>
    <xf numFmtId="333"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333" fontId="48" fillId="0" borderId="0">
      <alignment vertical="top"/>
    </xf>
    <xf numFmtId="0" fontId="48" fillId="0" borderId="0">
      <alignment vertical="top"/>
    </xf>
    <xf numFmtId="0" fontId="48" fillId="0" borderId="0">
      <alignment vertical="top"/>
    </xf>
    <xf numFmtId="0" fontId="48" fillId="0" borderId="0">
      <alignment vertical="top"/>
    </xf>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248" fillId="0" borderId="0"/>
    <xf numFmtId="0" fontId="248" fillId="0" borderId="0"/>
    <xf numFmtId="0" fontId="248" fillId="0" borderId="0"/>
    <xf numFmtId="0" fontId="248" fillId="0" borderId="0"/>
    <xf numFmtId="0" fontId="248" fillId="0" borderId="0"/>
    <xf numFmtId="0" fontId="17" fillId="0" borderId="0" applyFont="0" applyFill="0" applyBorder="0" applyAlignment="0" applyProtection="0"/>
    <xf numFmtId="0" fontId="66" fillId="0" borderId="0"/>
    <xf numFmtId="0" fontId="248" fillId="0" borderId="0"/>
    <xf numFmtId="0" fontId="248" fillId="0" borderId="0"/>
    <xf numFmtId="0" fontId="248" fillId="0" borderId="0"/>
    <xf numFmtId="0" fontId="248" fillId="0" borderId="0"/>
    <xf numFmtId="0" fontId="66" fillId="0" borderId="0"/>
    <xf numFmtId="0" fontId="48" fillId="0" borderId="0">
      <alignment vertical="top"/>
    </xf>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66" fillId="0" borderId="0"/>
    <xf numFmtId="0" fontId="17" fillId="0" borderId="0"/>
    <xf numFmtId="0" fontId="17" fillId="0" borderId="0"/>
    <xf numFmtId="0" fontId="17" fillId="0" borderId="0"/>
    <xf numFmtId="0" fontId="17" fillId="0" borderId="0"/>
    <xf numFmtId="0" fontId="17" fillId="0" borderId="0"/>
    <xf numFmtId="0" fontId="248" fillId="0" borderId="0"/>
    <xf numFmtId="0" fontId="248" fillId="0" borderId="0"/>
    <xf numFmtId="0" fontId="248" fillId="0" borderId="0"/>
    <xf numFmtId="0" fontId="248" fillId="0" borderId="0"/>
    <xf numFmtId="0" fontId="66"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73" fillId="0" borderId="0"/>
    <xf numFmtId="0" fontId="17" fillId="0" borderId="0" applyFont="0" applyFill="0" applyBorder="0" applyAlignment="0" applyProtection="0"/>
    <xf numFmtId="0" fontId="66" fillId="0" borderId="0"/>
    <xf numFmtId="0" fontId="66" fillId="0" borderId="0"/>
    <xf numFmtId="0" fontId="66" fillId="0" borderId="0"/>
    <xf numFmtId="0" fontId="66" fillId="0" borderId="0"/>
    <xf numFmtId="0" fontId="73" fillId="0" borderId="0"/>
    <xf numFmtId="0" fontId="73" fillId="0" borderId="0"/>
    <xf numFmtId="0" fontId="48" fillId="0" borderId="0">
      <alignment vertical="top"/>
    </xf>
    <xf numFmtId="0" fontId="17" fillId="0" borderId="0" applyNumberForma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66" fillId="0" borderId="0"/>
    <xf numFmtId="0" fontId="248" fillId="0" borderId="0"/>
    <xf numFmtId="0" fontId="248" fillId="0" borderId="0"/>
    <xf numFmtId="0" fontId="248" fillId="0" borderId="0"/>
    <xf numFmtId="0" fontId="248" fillId="0" borderId="0"/>
    <xf numFmtId="0" fontId="66" fillId="0" borderId="0"/>
    <xf numFmtId="0" fontId="248" fillId="0" borderId="0"/>
    <xf numFmtId="0" fontId="248" fillId="0" borderId="0"/>
    <xf numFmtId="0" fontId="248" fillId="0" borderId="0"/>
    <xf numFmtId="0" fontId="248" fillId="0" borderId="0"/>
    <xf numFmtId="0" fontId="66" fillId="0" borderId="0"/>
    <xf numFmtId="0" fontId="48" fillId="0" borderId="0">
      <alignment vertical="top"/>
    </xf>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xf numFmtId="0" fontId="17" fillId="0" borderId="0"/>
    <xf numFmtId="0" fontId="66" fillId="0" borderId="0"/>
    <xf numFmtId="0" fontId="66" fillId="0" borderId="0"/>
    <xf numFmtId="0" fontId="17" fillId="0" borderId="0" applyFont="0" applyFill="0" applyBorder="0" applyAlignment="0" applyProtection="0"/>
    <xf numFmtId="0" fontId="17" fillId="0" borderId="0" applyFont="0" applyFill="0" applyBorder="0" applyAlignment="0" applyProtection="0"/>
    <xf numFmtId="0" fontId="73" fillId="0" borderId="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248" fillId="0" borderId="0"/>
    <xf numFmtId="0" fontId="248" fillId="0" borderId="0"/>
    <xf numFmtId="0" fontId="248" fillId="0" borderId="0"/>
    <xf numFmtId="0" fontId="248" fillId="0" borderId="0"/>
    <xf numFmtId="0" fontId="66" fillId="0" borderId="0"/>
    <xf numFmtId="0" fontId="17" fillId="0" borderId="0" applyFont="0" applyFill="0" applyBorder="0" applyAlignment="0" applyProtection="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59" fillId="0" borderId="0" applyNumberFormat="0" applyFill="0" applyBorder="0" applyAlignment="0" applyProtection="0"/>
    <xf numFmtId="0" fontId="29" fillId="12" borderId="0" applyNumberFormat="0" applyBorder="0" applyAlignment="0" applyProtection="0"/>
    <xf numFmtId="0" fontId="29" fillId="9"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8" borderId="0" applyNumberFormat="0" applyBorder="0" applyAlignment="0" applyProtection="0"/>
    <xf numFmtId="0" fontId="29" fillId="14"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3" borderId="0" applyNumberFormat="0" applyBorder="0" applyAlignment="0" applyProtection="0"/>
    <xf numFmtId="0" fontId="29" fillId="9" borderId="0" applyNumberFormat="0" applyBorder="0" applyAlignment="0" applyProtection="0"/>
    <xf numFmtId="0" fontId="250" fillId="21" borderId="0" applyNumberFormat="0" applyBorder="0" applyAlignment="0" applyProtection="0"/>
    <xf numFmtId="0" fontId="250" fillId="14" borderId="0" applyNumberFormat="0" applyBorder="0" applyAlignment="0" applyProtection="0"/>
    <xf numFmtId="0" fontId="250" fillId="17" borderId="0" applyNumberFormat="0" applyBorder="0" applyAlignment="0" applyProtection="0"/>
    <xf numFmtId="0" fontId="250" fillId="18" borderId="0" applyNumberFormat="0" applyBorder="0" applyAlignment="0" applyProtection="0"/>
    <xf numFmtId="0" fontId="250" fillId="21" borderId="0" applyNumberFormat="0" applyBorder="0" applyAlignment="0" applyProtection="0"/>
    <xf numFmtId="0" fontId="250" fillId="9" borderId="0" applyNumberFormat="0" applyBorder="0" applyAlignment="0" applyProtection="0"/>
    <xf numFmtId="0" fontId="250" fillId="21" borderId="0" applyNumberFormat="0" applyBorder="0" applyAlignment="0" applyProtection="0"/>
    <xf numFmtId="0" fontId="250" fillId="24" borderId="0" applyNumberFormat="0" applyBorder="0" applyAlignment="0" applyProtection="0"/>
    <xf numFmtId="0" fontId="250" fillId="25" borderId="0" applyNumberFormat="0" applyBorder="0" applyAlignment="0" applyProtection="0"/>
    <xf numFmtId="0" fontId="250" fillId="38" borderId="0" applyNumberFormat="0" applyBorder="0" applyAlignment="0" applyProtection="0"/>
    <xf numFmtId="0" fontId="250" fillId="21" borderId="0" applyNumberFormat="0" applyBorder="0" applyAlignment="0" applyProtection="0"/>
    <xf numFmtId="0" fontId="250" fillId="26" borderId="0" applyNumberFormat="0" applyBorder="0" applyAlignment="0" applyProtection="0"/>
    <xf numFmtId="0" fontId="149" fillId="0" borderId="0" applyFill="0" applyBorder="0" applyAlignment="0" applyProtection="0"/>
    <xf numFmtId="0" fontId="149" fillId="28" borderId="3" applyFill="0" applyBorder="0" applyAlignment="0" applyProtection="0"/>
    <xf numFmtId="0" fontId="149" fillId="28" borderId="3" applyFill="0" applyBorder="0" applyAlignment="0" applyProtection="0"/>
    <xf numFmtId="0" fontId="149" fillId="28" borderId="3" applyFill="0" applyBorder="0" applyAlignment="0" applyProtection="0"/>
    <xf numFmtId="0" fontId="149" fillId="28" borderId="3" applyFill="0" applyBorder="0" applyAlignment="0" applyProtection="0"/>
    <xf numFmtId="0" fontId="149" fillId="0" borderId="0" applyFill="0" applyBorder="0" applyAlignment="0" applyProtection="0"/>
    <xf numFmtId="0" fontId="149" fillId="0" borderId="0" applyFill="0" applyBorder="0" applyAlignment="0" applyProtection="0"/>
    <xf numFmtId="0" fontId="149" fillId="0" borderId="0" applyFill="0" applyBorder="0" applyAlignment="0" applyProtection="0"/>
    <xf numFmtId="0" fontId="32" fillId="5" borderId="0" applyNumberFormat="0" applyBorder="0" applyAlignment="0" applyProtection="0"/>
    <xf numFmtId="170" fontId="17" fillId="0" borderId="0" applyFont="0" applyFill="0" applyBorder="0" applyAlignment="0" applyProtection="0"/>
    <xf numFmtId="171" fontId="17" fillId="62" borderId="54" applyFont="0" applyFill="0" applyBorder="0" applyAlignment="0" applyProtection="0"/>
    <xf numFmtId="274" fontId="17" fillId="2" borderId="0"/>
    <xf numFmtId="0" fontId="33" fillId="12" borderId="11" applyNumberFormat="0" applyAlignment="0" applyProtection="0"/>
    <xf numFmtId="0" fontId="251" fillId="30" borderId="12" applyNumberFormat="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175" fontId="17" fillId="0" borderId="0" applyFont="0" applyFill="0" applyBorder="0" applyAlignment="0" applyProtection="0"/>
    <xf numFmtId="43" fontId="17" fillId="0" borderId="0" applyFont="0" applyFill="0" applyBorder="0" applyAlignment="0" applyProtection="0"/>
    <xf numFmtId="175" fontId="17" fillId="0" borderId="0" applyFont="0" applyFill="0" applyBorder="0" applyAlignment="0" applyProtection="0"/>
    <xf numFmtId="9" fontId="14" fillId="0" borderId="0" applyFont="0" applyFill="0" applyBorder="0" applyAlignment="0" applyProtection="0"/>
    <xf numFmtId="0" fontId="13" fillId="0" borderId="0"/>
    <xf numFmtId="175" fontId="13" fillId="0" borderId="0" applyFont="0" applyFill="0" applyBorder="0" applyAlignment="0" applyProtection="0"/>
    <xf numFmtId="0" fontId="17" fillId="0" borderId="0" applyNumberFormat="0" applyFont="0" applyFill="0" applyBorder="0" applyAlignment="0" applyProtection="0"/>
    <xf numFmtId="0" fontId="17" fillId="0" borderId="0"/>
    <xf numFmtId="0" fontId="17" fillId="0" borderId="0"/>
    <xf numFmtId="0" fontId="248" fillId="0" borderId="0"/>
    <xf numFmtId="0" fontId="17" fillId="0" borderId="0" applyFont="0" applyFill="0" applyBorder="0" applyAlignment="0" applyProtection="0"/>
    <xf numFmtId="0" fontId="248" fillId="0" borderId="0"/>
    <xf numFmtId="0" fontId="34" fillId="30" borderId="12" applyNumberFormat="0" applyAlignment="0" applyProtection="0"/>
    <xf numFmtId="334" fontId="17" fillId="0" borderId="0" applyFont="0" applyFill="0" applyBorder="0" applyAlignment="0" applyProtection="0"/>
    <xf numFmtId="217" fontId="78" fillId="0" borderId="0">
      <protection locked="0"/>
    </xf>
    <xf numFmtId="265" fontId="17" fillId="0" borderId="0" applyFont="0" applyFill="0" applyBorder="0" applyAlignment="0" applyProtection="0"/>
    <xf numFmtId="177" fontId="17" fillId="0" borderId="0" applyFont="0" applyFill="0" applyBorder="0" applyAlignment="0" applyProtection="0"/>
    <xf numFmtId="335" fontId="17" fillId="0" borderId="0" applyFont="0" applyFill="0" applyBorder="0" applyAlignment="0" applyProtection="0"/>
    <xf numFmtId="0" fontId="68" fillId="0" borderId="0" applyFill="0" applyBorder="0" applyAlignment="0"/>
    <xf numFmtId="336" fontId="71" fillId="0" borderId="0" applyFont="0" applyFill="0" applyBorder="0" applyAlignment="0" applyProtection="0"/>
    <xf numFmtId="37" fontId="71" fillId="0" borderId="0" applyFont="0" applyFill="0" applyBorder="0" applyAlignment="0" applyProtection="0"/>
    <xf numFmtId="167" fontId="17" fillId="0" borderId="0" applyFont="0" applyFill="0" applyBorder="0" applyAlignment="0" applyProtection="0"/>
    <xf numFmtId="0" fontId="87" fillId="0" borderId="0" applyFill="0" applyBorder="0" applyProtection="0">
      <alignment horizontal="left"/>
    </xf>
    <xf numFmtId="228" fontId="17" fillId="0" borderId="0" applyFont="0" applyFill="0" applyBorder="0" applyAlignment="0" applyProtection="0"/>
    <xf numFmtId="0" fontId="61" fillId="0" borderId="0" applyNumberFormat="0" applyFill="0" applyBorder="0" applyAlignment="0" applyProtection="0">
      <alignment vertical="top"/>
      <protection locked="0"/>
    </xf>
    <xf numFmtId="274" fontId="17" fillId="0" borderId="0"/>
    <xf numFmtId="0" fontId="61" fillId="0" borderId="0" applyNumberFormat="0" applyFill="0" applyBorder="0" applyAlignment="0" applyProtection="0">
      <alignment vertical="top"/>
      <protection locked="0"/>
    </xf>
    <xf numFmtId="166" fontId="17" fillId="0" borderId="0" applyFont="0" applyFill="0" applyBorder="0" applyAlignment="0" applyProtection="0"/>
    <xf numFmtId="337" fontId="17" fillId="0" borderId="0" applyFont="0" applyFill="0" applyBorder="0" applyAlignment="0" applyProtection="0"/>
    <xf numFmtId="338" fontId="17" fillId="0" borderId="0" applyFont="0" applyFill="0" applyBorder="0" applyAlignment="0" applyProtection="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20" fillId="0" borderId="0">
      <alignment horizontal="left"/>
    </xf>
    <xf numFmtId="0" fontId="17" fillId="0" borderId="0"/>
    <xf numFmtId="0" fontId="12" fillId="0" borderId="0"/>
    <xf numFmtId="0" fontId="17" fillId="0" borderId="0" applyNumberFormat="0" applyFont="0" applyFill="0" applyBorder="0" applyAlignment="0" applyProtection="0"/>
    <xf numFmtId="0" fontId="17" fillId="0" borderId="0"/>
    <xf numFmtId="0" fontId="17" fillId="0" borderId="0"/>
    <xf numFmtId="0" fontId="17" fillId="0" borderId="0">
      <alignment vertical="top"/>
    </xf>
    <xf numFmtId="0" fontId="12" fillId="0" borderId="0"/>
    <xf numFmtId="0" fontId="18" fillId="0" borderId="0" applyNumberFormat="0" applyFill="0" applyBorder="0" applyAlignment="0" applyProtection="0"/>
    <xf numFmtId="339" fontId="31" fillId="0" borderId="0" applyFont="0" applyFill="0" applyBorder="0" applyAlignment="0" applyProtection="0"/>
    <xf numFmtId="340"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7" fillId="0" borderId="0" applyFont="0" applyFill="0" applyBorder="0" applyAlignment="0" applyProtection="0"/>
    <xf numFmtId="9" fontId="12" fillId="0" borderId="0" applyFont="0" applyFill="0" applyBorder="0" applyAlignment="0" applyProtection="0"/>
    <xf numFmtId="0" fontId="253" fillId="0" borderId="0" applyFont="0" applyFill="0" applyBorder="0" applyAlignment="0" applyProtection="0"/>
    <xf numFmtId="0" fontId="17" fillId="0" borderId="0" applyNumberFormat="0" applyProtection="0">
      <alignment wrapText="1"/>
    </xf>
    <xf numFmtId="0" fontId="18" fillId="0" borderId="0" applyNumberFormat="0">
      <alignment vertical="top" wrapText="1" shrinkToFit="1"/>
    </xf>
    <xf numFmtId="0" fontId="87" fillId="0" borderId="0" applyNumberFormat="0" applyFill="0" applyBorder="0" applyProtection="0">
      <alignment horizontal="left" vertical="top" wrapText="1"/>
    </xf>
    <xf numFmtId="0" fontId="122" fillId="0" borderId="0"/>
    <xf numFmtId="341" fontId="17" fillId="0" borderId="0" applyFont="0" applyFill="0" applyBorder="0" applyAlignment="0" applyProtection="0"/>
    <xf numFmtId="2" fontId="20" fillId="0" borderId="0"/>
    <xf numFmtId="2" fontId="20" fillId="0" borderId="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93" fontId="17" fillId="0" borderId="0" applyFont="0" applyFill="0" applyBorder="0" applyAlignment="0" applyProtection="0"/>
    <xf numFmtId="0" fontId="11" fillId="0" borderId="0"/>
    <xf numFmtId="0" fontId="11" fillId="0" borderId="0"/>
    <xf numFmtId="173" fontId="254" fillId="0" borderId="0"/>
    <xf numFmtId="0" fontId="255" fillId="0" borderId="0" applyNumberFormat="0" applyFill="0" applyBorder="0" applyAlignment="0" applyProtection="0"/>
    <xf numFmtId="0" fontId="17" fillId="0" borderId="0"/>
    <xf numFmtId="0" fontId="48" fillId="0" borderId="0">
      <alignment vertical="top"/>
    </xf>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349" fontId="17" fillId="0" borderId="0" applyFont="0" applyFill="0" applyBorder="0" applyAlignment="0" applyProtection="0"/>
    <xf numFmtId="3" fontId="17" fillId="0" borderId="0"/>
    <xf numFmtId="0" fontId="17"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38" fillId="0" borderId="0">
      <alignment horizontal="center"/>
    </xf>
    <xf numFmtId="0" fontId="18" fillId="0" borderId="0" applyNumberFormat="0" applyFill="0" applyBorder="0" applyAlignment="0" applyProtection="0"/>
    <xf numFmtId="0" fontId="138" fillId="0" borderId="0">
      <alignment horizontal="center"/>
    </xf>
    <xf numFmtId="0" fontId="18" fillId="0" borderId="0" applyNumberFormat="0" applyFill="0" applyBorder="0" applyAlignment="0" applyProtection="0"/>
    <xf numFmtId="0" fontId="138" fillId="0" borderId="0">
      <alignment horizontal="center"/>
    </xf>
    <xf numFmtId="0" fontId="18" fillId="0" borderId="0" applyNumberFormat="0" applyFill="0" applyBorder="0" applyAlignment="0" applyProtection="0"/>
    <xf numFmtId="0" fontId="138" fillId="0" borderId="0">
      <alignment horizontal="center"/>
    </xf>
    <xf numFmtId="0" fontId="18" fillId="0" borderId="0" applyNumberFormat="0" applyFill="0" applyBorder="0" applyAlignment="0" applyProtection="0"/>
    <xf numFmtId="0" fontId="138" fillId="0" borderId="0">
      <alignment horizontal="center"/>
    </xf>
    <xf numFmtId="0" fontId="138" fillId="0" borderId="0">
      <alignment horizontal="center"/>
    </xf>
    <xf numFmtId="0" fontId="48" fillId="0" borderId="0">
      <alignment vertical="top"/>
    </xf>
    <xf numFmtId="0" fontId="48" fillId="0" borderId="0">
      <alignment vertical="top"/>
    </xf>
    <xf numFmtId="0" fontId="138" fillId="0" borderId="0">
      <alignment horizontal="center"/>
    </xf>
    <xf numFmtId="0" fontId="18" fillId="0" borderId="0" applyNumberFormat="0" applyFill="0" applyBorder="0" applyAlignment="0" applyProtection="0"/>
    <xf numFmtId="0" fontId="138" fillId="0" borderId="0">
      <alignment horizontal="center"/>
    </xf>
    <xf numFmtId="0" fontId="18" fillId="0" borderId="0" applyNumberFormat="0" applyFill="0" applyBorder="0" applyAlignment="0" applyProtection="0"/>
    <xf numFmtId="0" fontId="18" fillId="0" borderId="0" applyNumberFormat="0" applyFill="0" applyBorder="0" applyAlignment="0" applyProtection="0"/>
    <xf numFmtId="0" fontId="77" fillId="0" borderId="0" applyNumberFormat="0">
      <alignment horizontal="right"/>
    </xf>
    <xf numFmtId="217" fontId="78" fillId="0" borderId="0">
      <protection locked="0"/>
    </xf>
    <xf numFmtId="0" fontId="18" fillId="0" borderId="0" applyNumberFormat="0" applyFill="0" applyBorder="0" applyAlignment="0" applyProtection="0"/>
    <xf numFmtId="0" fontId="77" fillId="0" borderId="0" applyNumberFormat="0">
      <alignment horizontal="right"/>
    </xf>
    <xf numFmtId="217" fontId="78" fillId="0" borderId="0">
      <protection locked="0"/>
    </xf>
    <xf numFmtId="0" fontId="138" fillId="0" borderId="0">
      <alignment horizontal="center"/>
    </xf>
    <xf numFmtId="0" fontId="77" fillId="0" borderId="0" applyNumberFormat="0">
      <alignment horizontal="right"/>
    </xf>
    <xf numFmtId="217" fontId="78" fillId="0" borderId="0">
      <protection locked="0"/>
    </xf>
    <xf numFmtId="0" fontId="138" fillId="0" borderId="0">
      <alignment horizontal="center"/>
    </xf>
    <xf numFmtId="0" fontId="77" fillId="0" borderId="0" applyNumberFormat="0">
      <alignment horizontal="right"/>
    </xf>
    <xf numFmtId="217" fontId="78" fillId="0" borderId="0">
      <protection locked="0"/>
    </xf>
    <xf numFmtId="0" fontId="138" fillId="0" borderId="0">
      <alignment horizontal="center"/>
    </xf>
    <xf numFmtId="0" fontId="77" fillId="0" borderId="0" applyNumberFormat="0">
      <alignment horizontal="right"/>
    </xf>
    <xf numFmtId="217" fontId="78" fillId="0" borderId="0">
      <protection locked="0"/>
    </xf>
    <xf numFmtId="0" fontId="17" fillId="0" borderId="0" applyFont="0" applyFill="0" applyBorder="0" applyAlignment="0" applyProtection="0"/>
    <xf numFmtId="0" fontId="138" fillId="0" borderId="0">
      <alignment horizontal="center"/>
    </xf>
    <xf numFmtId="0" fontId="77" fillId="0" borderId="0" applyNumberFormat="0">
      <alignment horizontal="right"/>
    </xf>
    <xf numFmtId="217" fontId="78" fillId="0" borderId="0">
      <protection locked="0"/>
    </xf>
    <xf numFmtId="0" fontId="77" fillId="0" borderId="0" applyNumberFormat="0">
      <alignment horizontal="right"/>
    </xf>
    <xf numFmtId="217" fontId="78" fillId="0" borderId="0">
      <protection locked="0"/>
    </xf>
    <xf numFmtId="0" fontId="48" fillId="0" borderId="0">
      <alignment vertical="top"/>
    </xf>
    <xf numFmtId="0" fontId="77" fillId="0" borderId="0" applyNumberFormat="0">
      <alignment horizontal="right"/>
    </xf>
    <xf numFmtId="217" fontId="78" fillId="0" borderId="0">
      <protection locked="0"/>
    </xf>
    <xf numFmtId="0" fontId="77" fillId="0" borderId="0" applyNumberFormat="0">
      <alignment horizontal="right"/>
    </xf>
    <xf numFmtId="217" fontId="78" fillId="0" borderId="0">
      <protection locked="0"/>
    </xf>
    <xf numFmtId="0" fontId="77" fillId="0" borderId="0" applyNumberFormat="0">
      <alignment horizontal="right"/>
    </xf>
    <xf numFmtId="217" fontId="78" fillId="0" borderId="0">
      <protection locked="0"/>
    </xf>
    <xf numFmtId="0" fontId="77" fillId="0" borderId="0" applyNumberFormat="0">
      <alignment horizontal="right"/>
    </xf>
    <xf numFmtId="217" fontId="78" fillId="0" borderId="0">
      <protection locked="0"/>
    </xf>
    <xf numFmtId="217" fontId="78" fillId="0" borderId="0">
      <protection locked="0"/>
    </xf>
    <xf numFmtId="0" fontId="77" fillId="0" borderId="0" applyNumberFormat="0">
      <alignment horizontal="right"/>
    </xf>
    <xf numFmtId="217" fontId="78" fillId="0" borderId="0">
      <protection locked="0"/>
    </xf>
    <xf numFmtId="0" fontId="77" fillId="0" borderId="0" applyNumberFormat="0">
      <alignment horizontal="right"/>
    </xf>
    <xf numFmtId="217" fontId="78" fillId="0" borderId="0">
      <protection locked="0"/>
    </xf>
    <xf numFmtId="0" fontId="77" fillId="0" borderId="0" applyNumberFormat="0">
      <alignment horizontal="right"/>
    </xf>
    <xf numFmtId="217" fontId="78" fillId="0" borderId="0">
      <protection locked="0"/>
    </xf>
    <xf numFmtId="0" fontId="77" fillId="0" borderId="0" applyNumberFormat="0">
      <alignment horizontal="right"/>
    </xf>
    <xf numFmtId="217" fontId="78" fillId="0" borderId="0">
      <protection locked="0"/>
    </xf>
    <xf numFmtId="0" fontId="77" fillId="0" borderId="0" applyNumberFormat="0">
      <alignment horizontal="right"/>
    </xf>
    <xf numFmtId="217" fontId="78" fillId="0" borderId="0">
      <protection locked="0"/>
    </xf>
    <xf numFmtId="0" fontId="77" fillId="0" borderId="0" applyNumberFormat="0">
      <alignment horizontal="right"/>
    </xf>
    <xf numFmtId="217" fontId="78" fillId="0" borderId="0">
      <protection locked="0"/>
    </xf>
    <xf numFmtId="204" fontId="59" fillId="0" borderId="0" applyFont="0" applyFill="0" applyBorder="0" applyAlignment="0" applyProtection="0"/>
    <xf numFmtId="205" fontId="59" fillId="0" borderId="0" applyFont="0" applyFill="0" applyBorder="0" applyAlignment="0" applyProtection="0"/>
    <xf numFmtId="9" fontId="17" fillId="3" borderId="0"/>
    <xf numFmtId="0" fontId="77" fillId="0" borderId="0" applyNumberFormat="0">
      <alignment horizontal="right"/>
    </xf>
    <xf numFmtId="217" fontId="78" fillId="0" borderId="0">
      <protection locked="0"/>
    </xf>
    <xf numFmtId="0" fontId="77" fillId="0" borderId="0" applyNumberFormat="0">
      <alignment horizontal="right"/>
    </xf>
    <xf numFmtId="217" fontId="78" fillId="0" borderId="0">
      <protection locked="0"/>
    </xf>
    <xf numFmtId="0" fontId="77" fillId="0" borderId="0" applyNumberFormat="0">
      <alignment horizontal="right"/>
    </xf>
    <xf numFmtId="217" fontId="78" fillId="0" borderId="0">
      <protection locked="0"/>
    </xf>
    <xf numFmtId="0" fontId="77" fillId="0" borderId="0" applyNumberFormat="0">
      <alignment horizontal="right"/>
    </xf>
    <xf numFmtId="217" fontId="78" fillId="0" borderId="0">
      <protection locked="0"/>
    </xf>
    <xf numFmtId="0" fontId="77" fillId="0" borderId="0" applyNumberFormat="0">
      <alignment horizontal="right"/>
    </xf>
    <xf numFmtId="217" fontId="78" fillId="0" borderId="0">
      <protection locked="0"/>
    </xf>
    <xf numFmtId="0" fontId="77" fillId="0" borderId="0" applyNumberFormat="0">
      <alignment horizontal="right"/>
    </xf>
    <xf numFmtId="0" fontId="138" fillId="0" borderId="0">
      <alignment horizontal="center"/>
    </xf>
    <xf numFmtId="0" fontId="138" fillId="0" borderId="0">
      <alignment horizontal="center"/>
    </xf>
    <xf numFmtId="0" fontId="138" fillId="0" borderId="0">
      <alignment horizontal="center"/>
    </xf>
    <xf numFmtId="0" fontId="138" fillId="0" borderId="0">
      <alignment horizontal="center"/>
    </xf>
    <xf numFmtId="0" fontId="138" fillId="0" borderId="0">
      <alignment horizontal="center"/>
    </xf>
    <xf numFmtId="0" fontId="138" fillId="0" borderId="0">
      <alignment horizontal="center"/>
    </xf>
    <xf numFmtId="0" fontId="18" fillId="0" borderId="0" applyNumberFormat="0" applyFill="0" applyBorder="0" applyAlignment="0" applyProtection="0"/>
    <xf numFmtId="0" fontId="138" fillId="0" borderId="0">
      <alignment horizontal="center"/>
    </xf>
    <xf numFmtId="207" fontId="59" fillId="0" borderId="0" applyFont="0" applyFill="0" applyBorder="0" applyAlignment="0" applyProtection="0"/>
    <xf numFmtId="0" fontId="18" fillId="0" borderId="0" applyNumberFormat="0" applyFill="0" applyBorder="0" applyAlignment="0" applyProtection="0"/>
    <xf numFmtId="0" fontId="138" fillId="0" borderId="0">
      <alignment horizontal="center"/>
    </xf>
    <xf numFmtId="0" fontId="17" fillId="0" borderId="0" applyFill="0" applyBorder="0" applyAlignment="0"/>
    <xf numFmtId="0" fontId="18" fillId="0" borderId="0" applyNumberFormat="0" applyFill="0" applyBorder="0" applyAlignment="0" applyProtection="0"/>
    <xf numFmtId="0" fontId="18" fillId="0" borderId="0" applyNumberFormat="0" applyFill="0" applyBorder="0" applyAlignment="0" applyProtection="0"/>
    <xf numFmtId="0" fontId="138" fillId="0" borderId="0">
      <alignment horizontal="center"/>
    </xf>
    <xf numFmtId="0" fontId="18" fillId="0" borderId="0" applyNumberFormat="0" applyFill="0" applyBorder="0" applyAlignment="0" applyProtection="0"/>
    <xf numFmtId="200" fontId="63" fillId="0" borderId="0" applyFill="0" applyBorder="0" applyAlignment="0"/>
    <xf numFmtId="0" fontId="18" fillId="0" borderId="0" applyNumberFormat="0" applyFill="0" applyBorder="0" applyAlignment="0" applyProtection="0"/>
    <xf numFmtId="0" fontId="138" fillId="0" borderId="0">
      <alignment horizontal="center"/>
    </xf>
    <xf numFmtId="0" fontId="18" fillId="0" borderId="0" applyNumberFormat="0" applyFill="0" applyBorder="0" applyAlignment="0" applyProtection="0"/>
    <xf numFmtId="0" fontId="138" fillId="0" borderId="0">
      <alignment horizontal="center"/>
    </xf>
    <xf numFmtId="0" fontId="77" fillId="0" borderId="0" applyFont="0" applyFill="0" applyBorder="0" applyAlignment="0" applyProtection="0">
      <alignment horizontal="right"/>
    </xf>
    <xf numFmtId="0" fontId="18" fillId="0" borderId="0" applyNumberFormat="0" applyFill="0" applyBorder="0" applyAlignment="0" applyProtection="0"/>
    <xf numFmtId="0" fontId="2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77" fillId="0" borderId="0" applyFont="0" applyFill="0" applyBorder="0" applyAlignment="0" applyProtection="0">
      <alignment horizontal="right"/>
    </xf>
    <xf numFmtId="0" fontId="77" fillId="0" borderId="0" applyFont="0" applyFill="0" applyBorder="0" applyAlignment="0" applyProtection="0">
      <alignment horizontal="right"/>
    </xf>
    <xf numFmtId="214" fontId="59" fillId="0" borderId="0" applyFont="0" applyFill="0" applyBorder="0" applyAlignment="0" applyProtection="0"/>
    <xf numFmtId="0" fontId="77" fillId="0" borderId="0" applyNumberFormat="0">
      <alignment horizontal="right"/>
    </xf>
    <xf numFmtId="217" fontId="78" fillId="0" borderId="0">
      <protection locked="0"/>
    </xf>
    <xf numFmtId="345" fontId="17" fillId="0" borderId="0" applyFont="0" applyFill="0" applyBorder="0" applyAlignment="0" applyProtection="0"/>
    <xf numFmtId="0" fontId="18" fillId="0" borderId="0" applyNumberFormat="0" applyFill="0" applyBorder="0" applyAlignment="0" applyProtection="0"/>
    <xf numFmtId="0" fontId="77" fillId="0" borderId="0" applyFont="0" applyFill="0" applyBorder="0" applyAlignment="0" applyProtection="0"/>
    <xf numFmtId="0" fontId="77" fillId="0" borderId="24" applyNumberFormat="0" applyFont="0" applyFill="0" applyAlignment="0" applyProtection="0"/>
    <xf numFmtId="0" fontId="17" fillId="0" borderId="0"/>
    <xf numFmtId="0" fontId="66" fillId="0" borderId="0"/>
    <xf numFmtId="14" fontId="17" fillId="0" borderId="0"/>
    <xf numFmtId="2" fontId="17" fillId="0" borderId="0"/>
    <xf numFmtId="0" fontId="77" fillId="0" borderId="0" applyFont="0" applyFill="0" applyBorder="0" applyAlignment="0" applyProtection="0">
      <alignment horizontal="right"/>
    </xf>
    <xf numFmtId="0" fontId="138" fillId="0" borderId="0">
      <alignment horizontal="center"/>
    </xf>
    <xf numFmtId="0" fontId="138" fillId="0" borderId="0">
      <alignment horizontal="center"/>
    </xf>
    <xf numFmtId="217" fontId="256" fillId="0" borderId="0">
      <protection locked="0"/>
    </xf>
    <xf numFmtId="217" fontId="256" fillId="0" borderId="0">
      <protection locked="0"/>
    </xf>
    <xf numFmtId="195" fontId="17" fillId="0" borderId="30" applyFill="0" applyBorder="0">
      <alignment horizontal="right"/>
    </xf>
    <xf numFmtId="0" fontId="22" fillId="0" borderId="0" applyNumberFormat="0" applyFill="0" applyBorder="0" applyAlignment="0">
      <protection locked="0"/>
    </xf>
    <xf numFmtId="1" fontId="18" fillId="0" borderId="0"/>
    <xf numFmtId="0" fontId="18" fillId="0" borderId="0" applyNumberFormat="0" applyFill="0" applyBorder="0" applyAlignment="0" applyProtection="0"/>
    <xf numFmtId="0" fontId="131" fillId="0" borderId="0" applyNumberFormat="0" applyFill="0" applyBorder="0" applyAlignment="0" applyProtection="0"/>
    <xf numFmtId="0" fontId="130" fillId="0" borderId="0"/>
    <xf numFmtId="349" fontId="17" fillId="0" borderId="0" applyFont="0" applyFill="0" applyBorder="0" applyAlignment="0" applyProtection="0"/>
    <xf numFmtId="349" fontId="17" fillId="0" borderId="0" applyFont="0" applyFill="0" applyBorder="0" applyAlignment="0" applyProtection="0"/>
    <xf numFmtId="346" fontId="52" fillId="0" borderId="0" applyFill="0" applyBorder="0" applyProtection="0"/>
    <xf numFmtId="349" fontId="17" fillId="0" borderId="0" applyFont="0" applyFill="0" applyBorder="0" applyAlignment="0" applyProtection="0"/>
    <xf numFmtId="349" fontId="17" fillId="0" borderId="0" applyFont="0" applyFill="0" applyBorder="0" applyAlignment="0" applyProtection="0"/>
    <xf numFmtId="37" fontId="28" fillId="0" borderId="0" applyFont="0" applyFill="0" applyBorder="0" applyAlignment="0" applyProtection="0"/>
    <xf numFmtId="305" fontId="71" fillId="0" borderId="0" applyFont="0" applyFill="0" applyBorder="0" applyAlignment="0" applyProtection="0"/>
    <xf numFmtId="347" fontId="28" fillId="0" borderId="0" applyFont="0" applyFill="0" applyBorder="0" applyAlignment="0" applyProtection="0"/>
    <xf numFmtId="164" fontId="17" fillId="0" borderId="0"/>
    <xf numFmtId="0" fontId="28" fillId="0" borderId="0" applyFont="0" applyFill="0" applyBorder="0" applyAlignment="0" applyProtection="0"/>
    <xf numFmtId="348" fontId="71" fillId="0" borderId="0" applyFont="0" applyFill="0" applyBorder="0" applyAlignment="0" applyProtection="0"/>
    <xf numFmtId="349" fontId="17" fillId="0" borderId="0" applyFont="0" applyFill="0" applyBorder="0" applyAlignment="0" applyProtection="0"/>
    <xf numFmtId="349" fontId="17" fillId="0" borderId="0" applyFont="0" applyFill="0" applyBorder="0" applyAlignment="0" applyProtection="0"/>
    <xf numFmtId="0" fontId="17" fillId="0" borderId="0"/>
    <xf numFmtId="0" fontId="17" fillId="0" borderId="0">
      <alignment vertical="top"/>
    </xf>
    <xf numFmtId="0" fontId="17" fillId="0" borderId="0">
      <alignment vertical="top"/>
    </xf>
    <xf numFmtId="333" fontId="17" fillId="0" borderId="0">
      <alignment vertical="top"/>
    </xf>
    <xf numFmtId="333" fontId="17" fillId="0" borderId="0">
      <alignment vertical="top"/>
    </xf>
    <xf numFmtId="333" fontId="17" fillId="0" borderId="0">
      <alignment vertical="top"/>
    </xf>
    <xf numFmtId="333" fontId="17" fillId="0" borderId="0"/>
    <xf numFmtId="333" fontId="17" fillId="0" borderId="0">
      <alignment vertical="top"/>
    </xf>
    <xf numFmtId="0" fontId="17" fillId="11" borderId="39" applyNumberFormat="0" applyFont="0" applyAlignment="0" applyProtection="0"/>
    <xf numFmtId="349" fontId="17" fillId="0" borderId="0" applyFont="0" applyFill="0" applyBorder="0" applyAlignment="0" applyProtection="0"/>
    <xf numFmtId="184" fontId="17" fillId="0" borderId="0" applyNumberFormat="0" applyFill="0" applyBorder="0" applyAlignment="0" applyProtection="0"/>
    <xf numFmtId="349" fontId="17" fillId="0" borderId="0" applyFont="0" applyFill="0" applyBorder="0" applyAlignment="0" applyProtection="0"/>
    <xf numFmtId="3" fontId="17" fillId="0" borderId="0"/>
    <xf numFmtId="3" fontId="17" fillId="0" borderId="0"/>
    <xf numFmtId="349" fontId="17" fillId="0" borderId="0" applyFont="0" applyFill="0" applyBorder="0" applyAlignment="0" applyProtection="0"/>
    <xf numFmtId="0" fontId="181" fillId="2" borderId="0"/>
    <xf numFmtId="349" fontId="17" fillId="0" borderId="0" applyFont="0" applyFill="0" applyBorder="0" applyAlignment="0" applyProtection="0"/>
    <xf numFmtId="350" fontId="17" fillId="0" borderId="0" applyFont="0" applyFill="0" applyBorder="0" applyAlignment="0" applyProtection="0"/>
    <xf numFmtId="3" fontId="17" fillId="0" borderId="0"/>
    <xf numFmtId="10" fontId="20" fillId="0" borderId="0" applyFont="0" applyFill="0" applyBorder="0" applyAlignment="0" applyProtection="0">
      <alignment horizontal="center"/>
    </xf>
    <xf numFmtId="9" fontId="17" fillId="0" borderId="0" applyFont="0" applyFill="0" applyBorder="0" applyAlignment="0" applyProtection="0"/>
    <xf numFmtId="9" fontId="17" fillId="0" borderId="0" applyFont="0" applyFill="0" applyBorder="0" applyAlignment="0" applyProtection="0"/>
    <xf numFmtId="9" fontId="48" fillId="0" borderId="0" applyFont="0" applyFill="0" applyBorder="0" applyAlignment="0" applyProtection="0"/>
    <xf numFmtId="351" fontId="28" fillId="0" borderId="0" applyFont="0" applyFill="0" applyBorder="0" applyAlignment="0" applyProtection="0"/>
    <xf numFmtId="3" fontId="17" fillId="0" borderId="0"/>
    <xf numFmtId="3" fontId="17" fillId="0" borderId="0"/>
    <xf numFmtId="9" fontId="17" fillId="0" borderId="0" applyFont="0" applyFill="0" applyBorder="0" applyAlignment="0" applyProtection="0"/>
    <xf numFmtId="9" fontId="17" fillId="0" borderId="0" applyFont="0" applyFill="0" applyBorder="0" applyAlignment="0" applyProtection="0"/>
    <xf numFmtId="0" fontId="122" fillId="0" borderId="0" applyFont="0" applyFill="0" applyBorder="0" applyAlignment="0" applyProtection="0"/>
    <xf numFmtId="0" fontId="81" fillId="0" borderId="0" applyNumberFormat="0" applyFont="0" applyFill="0" applyBorder="0" applyAlignment="0" applyProtection="0">
      <alignment horizontal="left"/>
    </xf>
    <xf numFmtId="15" fontId="81" fillId="0" borderId="0" applyFont="0" applyFill="0" applyBorder="0" applyAlignment="0" applyProtection="0"/>
    <xf numFmtId="4" fontId="81" fillId="0" borderId="0" applyFont="0" applyFill="0" applyBorder="0" applyAlignment="0" applyProtection="0"/>
    <xf numFmtId="0" fontId="67" fillId="0" borderId="5">
      <alignment horizontal="center"/>
    </xf>
    <xf numFmtId="3" fontId="81" fillId="0" borderId="0" applyFont="0" applyFill="0" applyBorder="0" applyAlignment="0" applyProtection="0"/>
    <xf numFmtId="0" fontId="81" fillId="54" borderId="0" applyNumberFormat="0" applyFont="0" applyBorder="0" applyAlignment="0" applyProtection="0"/>
    <xf numFmtId="4" fontId="17" fillId="0" borderId="0"/>
    <xf numFmtId="3" fontId="17" fillId="0" borderId="0"/>
    <xf numFmtId="0" fontId="71" fillId="0" borderId="0">
      <alignment vertical="top"/>
    </xf>
    <xf numFmtId="3" fontId="17" fillId="0" borderId="0"/>
    <xf numFmtId="3" fontId="17" fillId="0" borderId="0"/>
    <xf numFmtId="3" fontId="17" fillId="0" borderId="0"/>
    <xf numFmtId="3" fontId="17" fillId="0" borderId="0"/>
    <xf numFmtId="0" fontId="17" fillId="35" borderId="40" applyNumberFormat="0" applyProtection="0">
      <alignment horizontal="left" vertical="center" indent="1"/>
    </xf>
    <xf numFmtId="3" fontId="17" fillId="0" borderId="0"/>
    <xf numFmtId="0" fontId="17" fillId="64" borderId="40" applyNumberFormat="0" applyProtection="0">
      <alignment horizontal="left" vertical="center" indent="1"/>
    </xf>
    <xf numFmtId="0" fontId="17" fillId="53" borderId="40" applyNumberFormat="0" applyProtection="0">
      <alignment horizontal="left" vertical="center" indent="1"/>
    </xf>
    <xf numFmtId="0" fontId="17" fillId="37" borderId="40" applyNumberFormat="0" applyProtection="0">
      <alignment horizontal="left" vertical="center" indent="1"/>
    </xf>
    <xf numFmtId="0" fontId="17" fillId="35" borderId="40" applyNumberFormat="0" applyProtection="0">
      <alignment horizontal="left" vertical="center" indent="1"/>
    </xf>
    <xf numFmtId="352" fontId="28" fillId="0" borderId="0" applyFill="0" applyBorder="0" applyProtection="0"/>
    <xf numFmtId="0" fontId="48" fillId="0" borderId="0">
      <alignment vertical="top"/>
    </xf>
    <xf numFmtId="0" fontId="48" fillId="0" borderId="0" applyNumberFormat="0" applyBorder="0" applyAlignment="0"/>
    <xf numFmtId="0" fontId="48" fillId="0" borderId="0" applyNumberFormat="0" applyBorder="0" applyAlignment="0"/>
    <xf numFmtId="0" fontId="55" fillId="0" borderId="0" applyNumberFormat="0" applyBorder="0" applyAlignment="0"/>
    <xf numFmtId="0" fontId="48" fillId="0" borderId="0" applyNumberFormat="0" applyBorder="0" applyAlignment="0"/>
    <xf numFmtId="0" fontId="88" fillId="0" borderId="2" applyBorder="0" applyProtection="0">
      <alignment horizontal="right" vertical="center"/>
    </xf>
    <xf numFmtId="174" fontId="17" fillId="0" borderId="0">
      <alignment horizontal="center"/>
    </xf>
    <xf numFmtId="0" fontId="9" fillId="0" borderId="0"/>
    <xf numFmtId="0" fontId="165" fillId="70" borderId="53" applyNumberFormat="0" applyFont="0" applyBorder="0" applyAlignment="0" applyProtection="0">
      <alignment horizontal="right"/>
    </xf>
    <xf numFmtId="349" fontId="17" fillId="0" borderId="0" applyFont="0" applyFill="0" applyBorder="0" applyAlignment="0" applyProtection="0"/>
    <xf numFmtId="349" fontId="17" fillId="0" borderId="0" applyFont="0" applyFill="0" applyBorder="0" applyAlignment="0" applyProtection="0"/>
    <xf numFmtId="349" fontId="17" fillId="0" borderId="0" applyFont="0" applyFill="0" applyBorder="0" applyAlignment="0" applyProtection="0"/>
    <xf numFmtId="349" fontId="17" fillId="0" borderId="0" applyFont="0" applyFill="0" applyBorder="0" applyAlignment="0" applyProtection="0"/>
    <xf numFmtId="349" fontId="17" fillId="0" borderId="0" applyFont="0" applyFill="0" applyBorder="0" applyAlignment="0" applyProtection="0"/>
    <xf numFmtId="349" fontId="17" fillId="0" borderId="0" applyFont="0" applyFill="0" applyBorder="0" applyAlignment="0" applyProtection="0"/>
    <xf numFmtId="3" fontId="17" fillId="0" borderId="0"/>
    <xf numFmtId="349" fontId="17" fillId="0" borderId="0" applyFont="0" applyFill="0" applyBorder="0" applyAlignment="0" applyProtection="0"/>
    <xf numFmtId="3" fontId="17" fillId="0" borderId="0"/>
    <xf numFmtId="349" fontId="17" fillId="0" borderId="0" applyFont="0" applyFill="0" applyBorder="0" applyAlignment="0" applyProtection="0"/>
    <xf numFmtId="3" fontId="17" fillId="0" borderId="0"/>
    <xf numFmtId="3" fontId="17" fillId="0" borderId="0"/>
    <xf numFmtId="349" fontId="17" fillId="0" borderId="0" applyFont="0" applyFill="0" applyBorder="0" applyAlignment="0" applyProtection="0"/>
    <xf numFmtId="349" fontId="17" fillId="0" borderId="0" applyFont="0" applyFill="0" applyBorder="0" applyAlignment="0" applyProtection="0"/>
    <xf numFmtId="349" fontId="17" fillId="0" borderId="0" applyFont="0" applyFill="0" applyBorder="0" applyAlignment="0" applyProtection="0"/>
    <xf numFmtId="3" fontId="17" fillId="0" borderId="0"/>
    <xf numFmtId="349" fontId="17" fillId="0" borderId="0" applyFont="0" applyFill="0" applyBorder="0" applyAlignment="0" applyProtection="0"/>
    <xf numFmtId="3" fontId="17" fillId="0" borderId="0"/>
    <xf numFmtId="3" fontId="17" fillId="0" borderId="0"/>
    <xf numFmtId="3" fontId="17" fillId="0" borderId="0"/>
    <xf numFmtId="3" fontId="17" fillId="0" borderId="0"/>
    <xf numFmtId="3" fontId="17" fillId="0" borderId="0"/>
    <xf numFmtId="3" fontId="17" fillId="0" borderId="0"/>
    <xf numFmtId="3" fontId="17" fillId="0" borderId="0"/>
    <xf numFmtId="0" fontId="9" fillId="0" borderId="0"/>
    <xf numFmtId="0" fontId="9" fillId="0" borderId="0"/>
    <xf numFmtId="0" fontId="9" fillId="0" borderId="0"/>
    <xf numFmtId="0" fontId="9" fillId="0" borderId="0"/>
    <xf numFmtId="0" fontId="9" fillId="0" borderId="0"/>
    <xf numFmtId="0" fontId="9" fillId="0" borderId="0"/>
    <xf numFmtId="349" fontId="1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3" fontId="17" fillId="0" borderId="0"/>
    <xf numFmtId="349" fontId="17" fillId="0" borderId="0" applyFont="0" applyFill="0" applyBorder="0" applyAlignment="0" applyProtection="0"/>
    <xf numFmtId="0" fontId="18" fillId="0" borderId="0" applyNumberFormat="0" applyFill="0" applyBorder="0" applyAlignment="0" applyProtection="0"/>
    <xf numFmtId="0" fontId="138" fillId="0" borderId="0">
      <alignment horizontal="center"/>
    </xf>
    <xf numFmtId="0" fontId="77" fillId="0" borderId="0" applyNumberFormat="0">
      <alignment horizontal="right"/>
    </xf>
    <xf numFmtId="217" fontId="78" fillId="0" borderId="0">
      <protection locked="0"/>
    </xf>
    <xf numFmtId="0" fontId="77" fillId="0" borderId="0" applyNumberFormat="0">
      <alignment horizontal="right"/>
    </xf>
    <xf numFmtId="217" fontId="78" fillId="0" borderId="0">
      <protection locked="0"/>
    </xf>
    <xf numFmtId="217" fontId="78" fillId="0" borderId="0">
      <protection locked="0"/>
    </xf>
    <xf numFmtId="0" fontId="77" fillId="0" borderId="0" applyNumberFormat="0">
      <alignment horizontal="right"/>
    </xf>
    <xf numFmtId="0" fontId="138" fillId="0" borderId="0">
      <alignment horizontal="center"/>
    </xf>
    <xf numFmtId="0" fontId="138" fillId="0" borderId="0">
      <alignment horizontal="center"/>
    </xf>
    <xf numFmtId="0" fontId="18" fillId="0" borderId="0" applyNumberFormat="0" applyFill="0" applyBorder="0" applyAlignment="0" applyProtection="0"/>
    <xf numFmtId="0" fontId="18" fillId="0" borderId="0" applyNumberFormat="0" applyFill="0" applyBorder="0" applyAlignment="0" applyProtection="0"/>
    <xf numFmtId="349" fontId="17" fillId="0" borderId="0" applyFont="0" applyFill="0" applyBorder="0" applyAlignment="0" applyProtection="0"/>
    <xf numFmtId="349" fontId="17" fillId="0" borderId="0" applyFont="0" applyFill="0" applyBorder="0" applyAlignment="0" applyProtection="0"/>
    <xf numFmtId="3" fontId="17" fillId="0" borderId="0"/>
    <xf numFmtId="3" fontId="17" fillId="0" borderId="0"/>
    <xf numFmtId="0" fontId="8" fillId="0" borderId="0"/>
    <xf numFmtId="0" fontId="8" fillId="0" borderId="0"/>
    <xf numFmtId="0" fontId="7" fillId="0" borderId="0"/>
    <xf numFmtId="175" fontId="6" fillId="0" borderId="0" applyFont="0" applyFill="0" applyBorder="0" applyAlignment="0" applyProtection="0"/>
    <xf numFmtId="0" fontId="6" fillId="0" borderId="0"/>
    <xf numFmtId="3" fontId="17" fillId="0" borderId="0"/>
    <xf numFmtId="349" fontId="17" fillId="0" borderId="0" applyFont="0" applyFill="0" applyBorder="0" applyAlignment="0" applyProtection="0"/>
    <xf numFmtId="0" fontId="18" fillId="0" borderId="0" applyNumberFormat="0" applyFill="0" applyBorder="0" applyAlignment="0" applyProtection="0"/>
    <xf numFmtId="0" fontId="138" fillId="0" borderId="0">
      <alignment horizontal="center"/>
    </xf>
    <xf numFmtId="0" fontId="77" fillId="0" borderId="0" applyNumberFormat="0">
      <alignment horizontal="right"/>
    </xf>
    <xf numFmtId="217" fontId="78" fillId="0" borderId="0">
      <protection locked="0"/>
    </xf>
    <xf numFmtId="217" fontId="78" fillId="0" borderId="0">
      <protection locked="0"/>
    </xf>
    <xf numFmtId="0" fontId="77" fillId="0" borderId="0" applyNumberFormat="0">
      <alignment horizontal="right"/>
    </xf>
    <xf numFmtId="0" fontId="138" fillId="0" borderId="0">
      <alignment horizontal="center"/>
    </xf>
    <xf numFmtId="0" fontId="18" fillId="0" borderId="0" applyNumberFormat="0" applyFill="0" applyBorder="0" applyAlignment="0" applyProtection="0"/>
    <xf numFmtId="349" fontId="17" fillId="0" borderId="0" applyFont="0" applyFill="0" applyBorder="0" applyAlignment="0" applyProtection="0"/>
    <xf numFmtId="3" fontId="17" fillId="0" borderId="0"/>
    <xf numFmtId="0" fontId="6" fillId="0" borderId="0"/>
    <xf numFmtId="0" fontId="5" fillId="0" borderId="0"/>
    <xf numFmtId="0" fontId="5" fillId="0" borderId="0"/>
    <xf numFmtId="0" fontId="4" fillId="0" borderId="0"/>
    <xf numFmtId="9" fontId="4" fillId="0" borderId="0" applyFont="0" applyFill="0" applyBorder="0" applyAlignment="0" applyProtection="0"/>
    <xf numFmtId="175" fontId="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168" fontId="3" fillId="0" borderId="0" applyFont="0" applyFill="0" applyBorder="0" applyAlignment="0" applyProtection="0"/>
    <xf numFmtId="0" fontId="2" fillId="0" borderId="0"/>
    <xf numFmtId="175" fontId="2" fillId="0" borderId="0" applyFont="0" applyFill="0" applyBorder="0" applyAlignment="0" applyProtection="0"/>
    <xf numFmtId="9" fontId="2" fillId="0" borderId="0" applyFont="0" applyFill="0" applyBorder="0" applyAlignment="0" applyProtection="0"/>
    <xf numFmtId="10" fontId="17" fillId="0" borderId="0"/>
    <xf numFmtId="0" fontId="1" fillId="0" borderId="0"/>
  </cellStyleXfs>
  <cellXfs count="785">
    <xf numFmtId="0" fontId="0" fillId="0" borderId="0" xfId="0"/>
    <xf numFmtId="0" fontId="114" fillId="0" borderId="0" xfId="3679" applyFont="1"/>
    <xf numFmtId="0" fontId="114" fillId="0" borderId="0" xfId="23" applyFont="1" applyFill="1" applyBorder="1"/>
    <xf numFmtId="0" fontId="187" fillId="0" borderId="0" xfId="23" applyFont="1" applyFill="1" applyBorder="1"/>
    <xf numFmtId="0" fontId="114" fillId="0" borderId="0" xfId="23" applyFont="1" applyFill="1"/>
    <xf numFmtId="178" fontId="114" fillId="0" borderId="0" xfId="23" applyNumberFormat="1" applyFont="1" applyFill="1" applyBorder="1" applyAlignment="1">
      <alignment horizontal="left"/>
    </xf>
    <xf numFmtId="0" fontId="114" fillId="0" borderId="0" xfId="23" applyFont="1" applyAlignment="1">
      <alignment horizontal="left"/>
    </xf>
    <xf numFmtId="0" fontId="114" fillId="0" borderId="0" xfId="23" applyFont="1" applyBorder="1"/>
    <xf numFmtId="0" fontId="114" fillId="0" borderId="0" xfId="23" applyNumberFormat="1" applyFont="1" applyFill="1" applyBorder="1" applyAlignment="1">
      <alignment horizontal="left"/>
    </xf>
    <xf numFmtId="1" fontId="114" fillId="72" borderId="0" xfId="23" applyNumberFormat="1" applyFont="1" applyFill="1" applyBorder="1" applyAlignment="1"/>
    <xf numFmtId="0" fontId="114" fillId="0" borderId="0" xfId="23" applyFont="1" applyFill="1" applyAlignment="1">
      <alignment horizontal="left"/>
    </xf>
    <xf numFmtId="176" fontId="114" fillId="72" borderId="0" xfId="23" applyNumberFormat="1" applyFont="1" applyFill="1"/>
    <xf numFmtId="0" fontId="114" fillId="0" borderId="0" xfId="3679" applyFont="1" applyFill="1" applyBorder="1"/>
    <xf numFmtId="0" fontId="257" fillId="0" borderId="0" xfId="3679" applyFont="1" applyFill="1" applyBorder="1"/>
    <xf numFmtId="0" fontId="114" fillId="0" borderId="0" xfId="3679" applyFont="1" applyFill="1"/>
    <xf numFmtId="0" fontId="114" fillId="0" borderId="0" xfId="23" applyFont="1"/>
    <xf numFmtId="0" fontId="114" fillId="0" borderId="0" xfId="23" applyFont="1" applyAlignment="1">
      <alignment horizontal="center"/>
    </xf>
    <xf numFmtId="0" fontId="187" fillId="0" borderId="0" xfId="23" applyFont="1"/>
    <xf numFmtId="354" fontId="114" fillId="0" borderId="0" xfId="23" applyNumberFormat="1" applyFont="1"/>
    <xf numFmtId="0" fontId="258" fillId="2" borderId="37" xfId="23" applyFont="1" applyFill="1" applyBorder="1"/>
    <xf numFmtId="0" fontId="114" fillId="2" borderId="70" xfId="23" applyFont="1" applyFill="1" applyBorder="1"/>
    <xf numFmtId="0" fontId="114" fillId="2" borderId="4" xfId="23" applyFont="1" applyFill="1" applyBorder="1"/>
    <xf numFmtId="173" fontId="114" fillId="2" borderId="4" xfId="23" applyNumberFormat="1" applyFont="1" applyFill="1" applyBorder="1"/>
    <xf numFmtId="173" fontId="114" fillId="2" borderId="57" xfId="23" applyNumberFormat="1" applyFont="1" applyFill="1" applyBorder="1"/>
    <xf numFmtId="0" fontId="114" fillId="2" borderId="61" xfId="23" applyFont="1" applyFill="1" applyBorder="1"/>
    <xf numFmtId="0" fontId="114" fillId="2" borderId="71" xfId="23" applyFont="1" applyFill="1" applyBorder="1"/>
    <xf numFmtId="0" fontId="114" fillId="2" borderId="72" xfId="23" applyFont="1" applyFill="1" applyBorder="1"/>
    <xf numFmtId="173" fontId="114" fillId="2" borderId="72" xfId="23" applyNumberFormat="1" applyFont="1" applyFill="1" applyBorder="1"/>
    <xf numFmtId="0" fontId="114" fillId="2" borderId="0" xfId="23" applyFont="1" applyFill="1" applyBorder="1"/>
    <xf numFmtId="173" fontId="114" fillId="2" borderId="0" xfId="23" applyNumberFormat="1" applyFont="1" applyFill="1" applyBorder="1"/>
    <xf numFmtId="0" fontId="259" fillId="2" borderId="0" xfId="23" applyFont="1" applyFill="1" applyBorder="1"/>
    <xf numFmtId="0" fontId="259" fillId="37" borderId="63" xfId="23" applyFont="1" applyFill="1" applyBorder="1"/>
    <xf numFmtId="0" fontId="259" fillId="37" borderId="74" xfId="23" applyFont="1" applyFill="1" applyBorder="1"/>
    <xf numFmtId="0" fontId="259" fillId="37" borderId="64" xfId="23" applyFont="1" applyFill="1" applyBorder="1"/>
    <xf numFmtId="173" fontId="259" fillId="37" borderId="64" xfId="23" applyNumberFormat="1" applyFont="1" applyFill="1" applyBorder="1"/>
    <xf numFmtId="0" fontId="259" fillId="37" borderId="66" xfId="23" applyFont="1" applyFill="1" applyBorder="1"/>
    <xf numFmtId="0" fontId="259" fillId="37" borderId="59" xfId="23" applyFont="1" applyFill="1" applyBorder="1"/>
    <xf numFmtId="173" fontId="259" fillId="37" borderId="59" xfId="23" applyNumberFormat="1" applyFont="1" applyFill="1" applyBorder="1"/>
    <xf numFmtId="0" fontId="259" fillId="37" borderId="55" xfId="23" applyFont="1" applyFill="1" applyBorder="1"/>
    <xf numFmtId="0" fontId="259" fillId="37" borderId="67" xfId="23" applyFont="1" applyFill="1" applyBorder="1"/>
    <xf numFmtId="0" fontId="259" fillId="37" borderId="68" xfId="23" applyFont="1" applyFill="1" applyBorder="1"/>
    <xf numFmtId="173" fontId="259" fillId="37" borderId="68" xfId="23" applyNumberFormat="1" applyFont="1" applyFill="1" applyBorder="1"/>
    <xf numFmtId="10" fontId="114" fillId="0" borderId="0" xfId="3679" applyNumberFormat="1" applyFont="1" applyFill="1" applyBorder="1"/>
    <xf numFmtId="173" fontId="114" fillId="2" borderId="0" xfId="23" applyNumberFormat="1" applyFont="1" applyFill="1"/>
    <xf numFmtId="0" fontId="261" fillId="0" borderId="0" xfId="23" applyFont="1" applyFill="1" applyBorder="1"/>
    <xf numFmtId="0" fontId="114" fillId="0" borderId="0" xfId="23" applyFont="1" applyFill="1" applyBorder="1" applyAlignment="1">
      <alignment horizontal="right"/>
    </xf>
    <xf numFmtId="0" fontId="114" fillId="0" borderId="56" xfId="23" applyFont="1" applyBorder="1"/>
    <xf numFmtId="0" fontId="114" fillId="0" borderId="0" xfId="0" applyFont="1"/>
    <xf numFmtId="0" fontId="114" fillId="0" borderId="0" xfId="0" applyFont="1" applyFill="1"/>
    <xf numFmtId="0" fontId="114" fillId="0" borderId="0" xfId="23" applyFont="1" applyFill="1" applyBorder="1" applyAlignment="1">
      <alignment horizontal="left"/>
    </xf>
    <xf numFmtId="0" fontId="114" fillId="0" borderId="0" xfId="23" applyFont="1" applyFill="1" applyAlignment="1">
      <alignment horizontal="right"/>
    </xf>
    <xf numFmtId="0" fontId="114" fillId="0" borderId="0" xfId="23" applyFont="1" applyFill="1" applyBorder="1" applyAlignment="1">
      <alignment horizontal="center"/>
    </xf>
    <xf numFmtId="0" fontId="187" fillId="0" borderId="0" xfId="23" applyFont="1" applyFill="1" applyBorder="1" applyAlignment="1">
      <alignment horizontal="left"/>
    </xf>
    <xf numFmtId="0" fontId="114" fillId="0" borderId="0" xfId="0" applyFont="1" applyAlignment="1">
      <alignment horizontal="center"/>
    </xf>
    <xf numFmtId="0" fontId="114" fillId="71" borderId="0" xfId="0" applyFont="1" applyFill="1"/>
    <xf numFmtId="0" fontId="114" fillId="74" borderId="0" xfId="0" applyFont="1" applyFill="1"/>
    <xf numFmtId="0" fontId="114" fillId="0" borderId="0" xfId="0" applyFont="1" applyBorder="1"/>
    <xf numFmtId="0" fontId="114" fillId="0" borderId="0" xfId="0" applyFont="1" applyFill="1" applyBorder="1"/>
    <xf numFmtId="0" fontId="114" fillId="0" borderId="2" xfId="0" applyFont="1" applyBorder="1"/>
    <xf numFmtId="0" fontId="187" fillId="71" borderId="0" xfId="23" applyFont="1" applyFill="1" applyBorder="1"/>
    <xf numFmtId="0" fontId="114" fillId="71" borderId="0" xfId="23" applyFont="1" applyFill="1" applyBorder="1"/>
    <xf numFmtId="0" fontId="114" fillId="0" borderId="0" xfId="0" applyFont="1" applyAlignment="1">
      <alignment vertical="center"/>
    </xf>
    <xf numFmtId="0" fontId="114" fillId="0" borderId="0" xfId="0" applyFont="1" applyAlignment="1">
      <alignment horizontal="left"/>
    </xf>
    <xf numFmtId="0" fontId="258" fillId="0" borderId="0" xfId="3679" applyFont="1" applyFill="1" applyBorder="1" applyAlignment="1">
      <alignment horizontal="center"/>
    </xf>
    <xf numFmtId="1" fontId="114" fillId="0" borderId="0" xfId="3679" applyNumberFormat="1" applyFont="1" applyFill="1" applyBorder="1" applyAlignment="1">
      <alignment horizontal="center"/>
    </xf>
    <xf numFmtId="10" fontId="114" fillId="0" borderId="0" xfId="2583" applyFont="1"/>
    <xf numFmtId="176" fontId="114" fillId="71" borderId="0" xfId="23" applyNumberFormat="1" applyFont="1" applyFill="1" applyBorder="1"/>
    <xf numFmtId="0" fontId="114" fillId="71" borderId="0" xfId="0" applyFont="1" applyFill="1" applyBorder="1"/>
    <xf numFmtId="0" fontId="187" fillId="0" borderId="4" xfId="0" applyFont="1" applyBorder="1"/>
    <xf numFmtId="0" fontId="187" fillId="0" borderId="0" xfId="0" applyFont="1" applyBorder="1"/>
    <xf numFmtId="1" fontId="114" fillId="0" borderId="0" xfId="0" applyNumberFormat="1" applyFont="1"/>
    <xf numFmtId="176" fontId="114" fillId="0" borderId="0" xfId="23" applyNumberFormat="1" applyFont="1" applyFill="1" applyBorder="1"/>
    <xf numFmtId="0" fontId="114" fillId="0" borderId="2" xfId="23" applyFont="1" applyFill="1" applyBorder="1" applyAlignment="1">
      <alignment horizontal="right"/>
    </xf>
    <xf numFmtId="0" fontId="114" fillId="0" borderId="0" xfId="0" applyFont="1" applyAlignment="1">
      <alignment horizontal="right"/>
    </xf>
    <xf numFmtId="0" fontId="270" fillId="0" borderId="0" xfId="0" applyFont="1" applyAlignment="1">
      <alignment horizontal="right"/>
    </xf>
    <xf numFmtId="10" fontId="114" fillId="0" borderId="0" xfId="2250" applyFont="1"/>
    <xf numFmtId="0" fontId="114" fillId="0" borderId="0" xfId="23" applyFont="1" applyFill="1" applyAlignment="1">
      <alignment vertical="center"/>
    </xf>
    <xf numFmtId="0" fontId="187" fillId="0" borderId="0" xfId="0" applyFont="1"/>
    <xf numFmtId="0" fontId="266" fillId="0" borderId="0" xfId="23" applyFont="1" applyFill="1" applyBorder="1" applyAlignment="1">
      <alignment vertical="center"/>
    </xf>
    <xf numFmtId="0" fontId="271" fillId="0" borderId="0" xfId="23" applyFont="1" applyFill="1" applyAlignment="1">
      <alignment vertical="center"/>
    </xf>
    <xf numFmtId="2" fontId="114" fillId="0" borderId="0" xfId="0" applyNumberFormat="1" applyFont="1" applyBorder="1"/>
    <xf numFmtId="2" fontId="114" fillId="0" borderId="0" xfId="0" applyNumberFormat="1" applyFont="1"/>
    <xf numFmtId="0" fontId="114" fillId="71" borderId="0" xfId="0" applyFont="1" applyFill="1" applyAlignment="1">
      <alignment horizontal="right"/>
    </xf>
    <xf numFmtId="0" fontId="187" fillId="71" borderId="0" xfId="0" applyFont="1" applyFill="1"/>
    <xf numFmtId="0" fontId="187" fillId="71" borderId="0" xfId="0" applyFont="1" applyFill="1" applyAlignment="1">
      <alignment horizontal="right"/>
    </xf>
    <xf numFmtId="0" fontId="271" fillId="0" borderId="0" xfId="23" applyFont="1" applyFill="1" applyBorder="1" applyAlignment="1">
      <alignment vertical="center"/>
    </xf>
    <xf numFmtId="0" fontId="114" fillId="71" borderId="0" xfId="23" applyFont="1" applyFill="1"/>
    <xf numFmtId="0" fontId="187" fillId="71" borderId="0" xfId="23" applyFont="1" applyFill="1" applyBorder="1" applyAlignment="1"/>
    <xf numFmtId="0" fontId="187" fillId="71" borderId="0" xfId="23" applyFont="1" applyFill="1" applyBorder="1" applyAlignment="1">
      <alignment horizontal="left"/>
    </xf>
    <xf numFmtId="4" fontId="114" fillId="0" borderId="0" xfId="0" applyNumberFormat="1" applyFont="1" applyBorder="1"/>
    <xf numFmtId="4" fontId="114" fillId="0" borderId="0" xfId="0" applyNumberFormat="1" applyFont="1"/>
    <xf numFmtId="4" fontId="187" fillId="0" borderId="4" xfId="0" applyNumberFormat="1" applyFont="1" applyBorder="1"/>
    <xf numFmtId="4" fontId="114" fillId="0" borderId="0" xfId="0" applyNumberFormat="1" applyFont="1" applyBorder="1" applyAlignment="1">
      <alignment vertical="center"/>
    </xf>
    <xf numFmtId="0" fontId="270" fillId="0" borderId="0" xfId="0" applyFont="1" applyAlignment="1">
      <alignment horizontal="right" vertical="center"/>
    </xf>
    <xf numFmtId="0" fontId="114" fillId="0" borderId="0" xfId="0" applyFont="1" applyFill="1" applyAlignment="1">
      <alignment vertical="center"/>
    </xf>
    <xf numFmtId="0" fontId="187" fillId="0" borderId="4" xfId="0" applyFont="1" applyFill="1" applyBorder="1"/>
    <xf numFmtId="179" fontId="114" fillId="2" borderId="59" xfId="23" applyNumberFormat="1" applyFont="1" applyFill="1" applyBorder="1"/>
    <xf numFmtId="179" fontId="114" fillId="2" borderId="72" xfId="23" applyNumberFormat="1" applyFont="1" applyFill="1" applyBorder="1"/>
    <xf numFmtId="179" fontId="114" fillId="2" borderId="73" xfId="23" applyNumberFormat="1" applyFont="1" applyFill="1" applyBorder="1"/>
    <xf numFmtId="179" fontId="114" fillId="2" borderId="0" xfId="23" applyNumberFormat="1" applyFont="1" applyFill="1" applyBorder="1"/>
    <xf numFmtId="179" fontId="114" fillId="0" borderId="0" xfId="23" applyNumberFormat="1" applyFont="1" applyBorder="1"/>
    <xf numFmtId="179" fontId="259" fillId="2" borderId="0" xfId="23" applyNumberFormat="1" applyFont="1" applyFill="1" applyBorder="1"/>
    <xf numFmtId="179" fontId="259" fillId="37" borderId="64" xfId="23" applyNumberFormat="1" applyFont="1" applyFill="1" applyBorder="1"/>
    <xf numFmtId="179" fontId="259" fillId="37" borderId="65" xfId="23" applyNumberFormat="1" applyFont="1" applyFill="1" applyBorder="1"/>
    <xf numFmtId="179" fontId="259" fillId="37" borderId="59" xfId="23" applyNumberFormat="1" applyFont="1" applyFill="1" applyBorder="1"/>
    <xf numFmtId="179" fontId="259" fillId="37" borderId="62" xfId="23" applyNumberFormat="1" applyFont="1" applyFill="1" applyBorder="1"/>
    <xf numFmtId="179" fontId="259" fillId="37" borderId="68" xfId="23" applyNumberFormat="1" applyFont="1" applyFill="1" applyBorder="1"/>
    <xf numFmtId="179" fontId="259" fillId="37" borderId="69" xfId="23" applyNumberFormat="1" applyFont="1" applyFill="1" applyBorder="1"/>
    <xf numFmtId="0" fontId="114" fillId="0" borderId="0" xfId="0" applyFont="1" applyAlignment="1">
      <alignment horizontal="left" indent="1"/>
    </xf>
    <xf numFmtId="0" fontId="187" fillId="0" borderId="0" xfId="0" applyFont="1" applyBorder="1" applyAlignment="1">
      <alignment horizontal="left"/>
    </xf>
    <xf numFmtId="0" fontId="187" fillId="0" borderId="1" xfId="0" applyFont="1" applyBorder="1"/>
    <xf numFmtId="0" fontId="114" fillId="0" borderId="1" xfId="0" applyFont="1" applyBorder="1"/>
    <xf numFmtId="2" fontId="187" fillId="0" borderId="1" xfId="0" applyNumberFormat="1" applyFont="1" applyBorder="1"/>
    <xf numFmtId="0" fontId="271" fillId="0" borderId="0" xfId="0" applyFont="1" applyFill="1" applyBorder="1"/>
    <xf numFmtId="0" fontId="187" fillId="0" borderId="0" xfId="0" applyFont="1" applyFill="1" applyBorder="1"/>
    <xf numFmtId="1" fontId="114" fillId="0" borderId="0" xfId="23" applyNumberFormat="1" applyFont="1" applyFill="1" applyBorder="1" applyAlignment="1"/>
    <xf numFmtId="176" fontId="114" fillId="0" borderId="0" xfId="23" applyNumberFormat="1" applyFont="1" applyFill="1"/>
    <xf numFmtId="1" fontId="114" fillId="0" borderId="0" xfId="23" applyNumberFormat="1" applyFont="1" applyFill="1" applyBorder="1" applyAlignment="1">
      <alignment horizontal="center"/>
    </xf>
    <xf numFmtId="173" fontId="114" fillId="0" borderId="0" xfId="23" applyNumberFormat="1" applyFont="1" applyFill="1" applyBorder="1"/>
    <xf numFmtId="0" fontId="266" fillId="0" borderId="0" xfId="0" applyFont="1" applyFill="1"/>
    <xf numFmtId="173" fontId="187" fillId="0" borderId="0" xfId="23" applyNumberFormat="1" applyFont="1" applyFill="1" applyBorder="1" applyAlignment="1">
      <alignment horizontal="right"/>
    </xf>
    <xf numFmtId="4" fontId="114" fillId="0" borderId="2" xfId="23" applyNumberFormat="1" applyFont="1" applyFill="1" applyBorder="1"/>
    <xf numFmtId="3" fontId="187" fillId="0" borderId="0" xfId="23" applyNumberFormat="1" applyFont="1" applyFill="1" applyBorder="1"/>
    <xf numFmtId="0" fontId="187" fillId="0" borderId="0" xfId="23" applyFont="1" applyFill="1"/>
    <xf numFmtId="3" fontId="114" fillId="0" borderId="0" xfId="23" applyNumberFormat="1" applyFont="1" applyFill="1" applyBorder="1"/>
    <xf numFmtId="173" fontId="114" fillId="0" borderId="0" xfId="23" applyNumberFormat="1" applyFont="1" applyFill="1" applyAlignment="1">
      <alignment horizontal="right"/>
    </xf>
    <xf numFmtId="0" fontId="114" fillId="0" borderId="0" xfId="23" applyFont="1" applyFill="1" applyAlignment="1">
      <alignment horizontal="left" indent="1"/>
    </xf>
    <xf numFmtId="0" fontId="114" fillId="0" borderId="0" xfId="23" applyFont="1" applyFill="1" applyBorder="1" applyAlignment="1">
      <alignment horizontal="left" indent="1"/>
    </xf>
    <xf numFmtId="0" fontId="114" fillId="0" borderId="2" xfId="23" applyFont="1" applyFill="1" applyBorder="1" applyAlignment="1">
      <alignment horizontal="left" indent="1"/>
    </xf>
    <xf numFmtId="3" fontId="114" fillId="0" borderId="0" xfId="23" applyNumberFormat="1" applyFont="1" applyFill="1"/>
    <xf numFmtId="0" fontId="187" fillId="0" borderId="0" xfId="23" applyFont="1" applyFill="1" applyAlignment="1">
      <alignment horizontal="left"/>
    </xf>
    <xf numFmtId="173" fontId="187" fillId="0" borderId="4" xfId="23" applyNumberFormat="1" applyFont="1" applyFill="1" applyBorder="1" applyAlignment="1">
      <alignment horizontal="right"/>
    </xf>
    <xf numFmtId="0" fontId="263" fillId="0" borderId="0" xfId="23" applyFont="1" applyFill="1"/>
    <xf numFmtId="0" fontId="187" fillId="0" borderId="0" xfId="23" applyFont="1" applyFill="1" applyBorder="1" applyAlignment="1">
      <alignment horizontal="right"/>
    </xf>
    <xf numFmtId="4" fontId="114" fillId="0" borderId="0" xfId="23" applyNumberFormat="1" applyFont="1" applyFill="1" applyBorder="1"/>
    <xf numFmtId="0" fontId="187" fillId="0" borderId="4" xfId="23" applyFont="1" applyFill="1" applyBorder="1"/>
    <xf numFmtId="1" fontId="114" fillId="71" borderId="0" xfId="23" applyNumberFormat="1" applyFont="1" applyFill="1"/>
    <xf numFmtId="0" fontId="187" fillId="74" borderId="0" xfId="0" applyFont="1" applyFill="1" applyBorder="1"/>
    <xf numFmtId="4" fontId="114" fillId="71" borderId="0" xfId="0" applyNumberFormat="1" applyFont="1" applyFill="1" applyBorder="1"/>
    <xf numFmtId="0" fontId="271" fillId="0" borderId="0" xfId="0" applyFont="1" applyFill="1" applyAlignment="1">
      <alignment vertical="center"/>
    </xf>
    <xf numFmtId="0" fontId="271" fillId="0" borderId="0" xfId="23" applyFont="1" applyFill="1" applyBorder="1" applyAlignment="1">
      <alignment horizontal="right" vertical="center"/>
    </xf>
    <xf numFmtId="0" fontId="271" fillId="0" borderId="0" xfId="23" applyFont="1" applyFill="1" applyBorder="1" applyAlignment="1">
      <alignment horizontal="center" vertical="center"/>
    </xf>
    <xf numFmtId="4" fontId="114" fillId="71" borderId="0" xfId="0" applyNumberFormat="1" applyFont="1" applyFill="1"/>
    <xf numFmtId="0" fontId="114" fillId="71" borderId="0" xfId="23" applyFont="1" applyFill="1" applyBorder="1" applyAlignment="1">
      <alignment horizontal="left"/>
    </xf>
    <xf numFmtId="0" fontId="114" fillId="71" borderId="0" xfId="23" applyFont="1" applyFill="1" applyBorder="1" applyAlignment="1">
      <alignment horizontal="right" vertical="center"/>
    </xf>
    <xf numFmtId="0" fontId="261" fillId="71" borderId="0" xfId="23" applyFont="1" applyFill="1" applyAlignment="1">
      <alignment vertical="center"/>
    </xf>
    <xf numFmtId="0" fontId="187" fillId="71" borderId="0" xfId="23" applyFont="1" applyFill="1" applyBorder="1" applyAlignment="1">
      <alignment vertical="center"/>
    </xf>
    <xf numFmtId="0" fontId="114" fillId="71" borderId="0" xfId="0" applyFont="1" applyFill="1" applyAlignment="1">
      <alignment vertical="center"/>
    </xf>
    <xf numFmtId="0" fontId="187" fillId="71" borderId="0" xfId="23" applyFont="1" applyFill="1" applyBorder="1" applyAlignment="1">
      <alignment horizontal="right" vertical="center"/>
    </xf>
    <xf numFmtId="0" fontId="187" fillId="71" borderId="0" xfId="23" applyFont="1" applyFill="1" applyBorder="1" applyAlignment="1">
      <alignment horizontal="center" vertical="center"/>
    </xf>
    <xf numFmtId="0" fontId="114" fillId="71" borderId="0" xfId="23" applyFont="1" applyFill="1" applyAlignment="1">
      <alignment vertical="center"/>
    </xf>
    <xf numFmtId="0" fontId="114" fillId="71" borderId="0" xfId="0" applyFont="1" applyFill="1" applyBorder="1" applyAlignment="1">
      <alignment vertical="center"/>
    </xf>
    <xf numFmtId="0" fontId="114" fillId="71" borderId="0" xfId="23" applyFont="1" applyFill="1" applyBorder="1" applyAlignment="1">
      <alignment vertical="center"/>
    </xf>
    <xf numFmtId="0" fontId="114" fillId="71" borderId="0" xfId="23" applyFont="1" applyFill="1" applyBorder="1" applyAlignment="1">
      <alignment horizontal="center" vertical="center"/>
    </xf>
    <xf numFmtId="0" fontId="266" fillId="0" borderId="0" xfId="0" applyFont="1" applyFill="1" applyBorder="1"/>
    <xf numFmtId="0" fontId="187" fillId="0" borderId="0" xfId="23" applyFont="1" applyFill="1" applyBorder="1" applyAlignment="1">
      <alignment horizontal="right" vertical="center"/>
    </xf>
    <xf numFmtId="0" fontId="271" fillId="0" borderId="0" xfId="0" applyFont="1" applyFill="1" applyBorder="1" applyAlignment="1">
      <alignment horizontal="right"/>
    </xf>
    <xf numFmtId="0" fontId="187" fillId="0" borderId="0" xfId="23" applyFont="1" applyFill="1" applyBorder="1" applyAlignment="1">
      <alignment vertical="center"/>
    </xf>
    <xf numFmtId="0" fontId="187" fillId="0" borderId="4" xfId="23" applyFont="1" applyFill="1" applyBorder="1" applyAlignment="1">
      <alignment horizontal="right"/>
    </xf>
    <xf numFmtId="0" fontId="266" fillId="0" borderId="0" xfId="23" applyFont="1" applyFill="1" applyAlignment="1">
      <alignment horizontal="right"/>
    </xf>
    <xf numFmtId="175" fontId="114" fillId="0" borderId="0" xfId="23" applyNumberFormat="1" applyFont="1" applyFill="1" applyAlignment="1">
      <alignment horizontal="right"/>
    </xf>
    <xf numFmtId="4" fontId="114" fillId="0" borderId="0" xfId="23" applyNumberFormat="1" applyFont="1" applyFill="1"/>
    <xf numFmtId="4" fontId="187" fillId="0" borderId="4" xfId="23" applyNumberFormat="1" applyFont="1" applyFill="1" applyBorder="1"/>
    <xf numFmtId="0" fontId="266" fillId="0" borderId="0" xfId="23" applyFont="1" applyFill="1" applyBorder="1" applyAlignment="1">
      <alignment horizontal="right" vertical="center"/>
    </xf>
    <xf numFmtId="0" fontId="266" fillId="0" borderId="0" xfId="23" applyFont="1" applyFill="1" applyBorder="1" applyAlignment="1">
      <alignment horizontal="center" vertical="center"/>
    </xf>
    <xf numFmtId="4" fontId="187" fillId="0" borderId="0" xfId="23" applyNumberFormat="1" applyFont="1" applyFill="1" applyBorder="1"/>
    <xf numFmtId="0" fontId="187" fillId="0" borderId="2" xfId="0" applyFont="1" applyBorder="1"/>
    <xf numFmtId="0" fontId="187" fillId="0" borderId="2" xfId="23" applyFont="1" applyFill="1" applyBorder="1" applyAlignment="1">
      <alignment horizontal="right"/>
    </xf>
    <xf numFmtId="0" fontId="187" fillId="74" borderId="0" xfId="23" applyFont="1" applyFill="1" applyBorder="1" applyAlignment="1">
      <alignment horizontal="left"/>
    </xf>
    <xf numFmtId="0" fontId="187" fillId="74" borderId="0" xfId="23" applyFont="1" applyFill="1" applyBorder="1" applyAlignment="1">
      <alignment horizontal="right"/>
    </xf>
    <xf numFmtId="190" fontId="187" fillId="74" borderId="0" xfId="1773" applyNumberFormat="1" applyFont="1" applyFill="1" applyBorder="1" applyAlignment="1">
      <alignment horizontal="left"/>
    </xf>
    <xf numFmtId="4" fontId="187" fillId="74" borderId="0" xfId="23" applyNumberFormat="1" applyFont="1" applyFill="1" applyBorder="1" applyAlignment="1">
      <alignment horizontal="right"/>
    </xf>
    <xf numFmtId="190" fontId="187" fillId="0" borderId="0" xfId="1773" applyNumberFormat="1" applyFont="1" applyFill="1" applyBorder="1" applyAlignment="1">
      <alignment horizontal="left"/>
    </xf>
    <xf numFmtId="4" fontId="187" fillId="0" borderId="0" xfId="23" applyNumberFormat="1" applyFont="1" applyFill="1" applyBorder="1" applyAlignment="1">
      <alignment horizontal="right"/>
    </xf>
    <xf numFmtId="0" fontId="114" fillId="0" borderId="0" xfId="0" applyFont="1" applyFill="1" applyBorder="1" applyAlignment="1">
      <alignment horizontal="left" indent="1"/>
    </xf>
    <xf numFmtId="4" fontId="114" fillId="0" borderId="0" xfId="23" applyNumberFormat="1" applyFont="1" applyFill="1" applyBorder="1" applyAlignment="1">
      <alignment horizontal="left" indent="1"/>
    </xf>
    <xf numFmtId="190" fontId="114" fillId="0" borderId="0" xfId="1773" applyNumberFormat="1" applyFont="1" applyFill="1" applyBorder="1" applyAlignment="1">
      <alignment horizontal="left" indent="1"/>
    </xf>
    <xf numFmtId="0" fontId="272" fillId="72" borderId="0" xfId="0" applyFont="1" applyFill="1"/>
    <xf numFmtId="0" fontId="267" fillId="72" borderId="0" xfId="0" applyFont="1" applyFill="1"/>
    <xf numFmtId="344" fontId="114" fillId="72" borderId="0" xfId="0" applyNumberFormat="1" applyFont="1" applyFill="1" applyBorder="1" applyAlignment="1">
      <alignment horizontal="center"/>
    </xf>
    <xf numFmtId="4" fontId="267" fillId="72" borderId="0" xfId="0" applyNumberFormat="1" applyFont="1" applyFill="1"/>
    <xf numFmtId="0" fontId="269" fillId="72" borderId="0" xfId="0" applyFont="1" applyFill="1"/>
    <xf numFmtId="3" fontId="269" fillId="72" borderId="0" xfId="0" applyNumberFormat="1" applyFont="1" applyFill="1" applyAlignment="1">
      <alignment horizontal="center"/>
    </xf>
    <xf numFmtId="0" fontId="267" fillId="72" borderId="0" xfId="0" applyFont="1" applyFill="1" applyAlignment="1"/>
    <xf numFmtId="355" fontId="273" fillId="72" borderId="0" xfId="61" applyNumberFormat="1" applyFont="1" applyFill="1" applyAlignment="1">
      <alignment horizontal="center"/>
    </xf>
    <xf numFmtId="343" fontId="187" fillId="0" borderId="4" xfId="0" applyNumberFormat="1" applyFont="1" applyBorder="1"/>
    <xf numFmtId="343" fontId="114" fillId="0" borderId="0" xfId="0" applyNumberFormat="1" applyFont="1" applyBorder="1"/>
    <xf numFmtId="0" fontId="114" fillId="0" borderId="0" xfId="0" applyFont="1" applyBorder="1" applyAlignment="1"/>
    <xf numFmtId="0" fontId="114" fillId="0" borderId="0" xfId="0" applyFont="1" applyFill="1" applyBorder="1" applyAlignment="1"/>
    <xf numFmtId="3" fontId="268" fillId="0" borderId="1" xfId="0" applyNumberFormat="1" applyFont="1" applyBorder="1"/>
    <xf numFmtId="0" fontId="269" fillId="0" borderId="1" xfId="0" applyFont="1" applyBorder="1"/>
    <xf numFmtId="0" fontId="187" fillId="0" borderId="0" xfId="0" applyFont="1" applyBorder="1" applyAlignment="1"/>
    <xf numFmtId="343" fontId="187" fillId="0" borderId="0" xfId="0" applyNumberFormat="1" applyFont="1" applyBorder="1"/>
    <xf numFmtId="9" fontId="187" fillId="0" borderId="0" xfId="23" applyNumberFormat="1" applyFont="1" applyFill="1" applyBorder="1"/>
    <xf numFmtId="356" fontId="114" fillId="0" borderId="0" xfId="0" applyNumberFormat="1" applyFont="1"/>
    <xf numFmtId="0" fontId="0" fillId="0" borderId="0" xfId="23" applyFont="1" applyFill="1"/>
    <xf numFmtId="0" fontId="0" fillId="0" borderId="0" xfId="23" applyFont="1"/>
    <xf numFmtId="0" fontId="0" fillId="0" borderId="0" xfId="0" applyFont="1"/>
    <xf numFmtId="0" fontId="0" fillId="0" borderId="0" xfId="0" applyFont="1" applyFill="1"/>
    <xf numFmtId="0" fontId="0" fillId="0" borderId="0" xfId="23" applyFont="1" applyBorder="1"/>
    <xf numFmtId="0" fontId="0" fillId="0" borderId="0" xfId="23" applyFont="1" applyAlignment="1">
      <alignment horizontal="left"/>
    </xf>
    <xf numFmtId="0" fontId="0" fillId="0" borderId="0" xfId="23" applyFont="1" applyFill="1" applyBorder="1"/>
    <xf numFmtId="0" fontId="0" fillId="0" borderId="0" xfId="23" applyFont="1" applyFill="1" applyBorder="1" applyAlignment="1">
      <alignment horizontal="left"/>
    </xf>
    <xf numFmtId="0" fontId="0" fillId="0" borderId="0" xfId="23" applyFont="1" applyFill="1" applyAlignment="1">
      <alignment horizontal="right"/>
    </xf>
    <xf numFmtId="0" fontId="274" fillId="0" borderId="0" xfId="23" applyFont="1" applyFill="1" applyBorder="1" applyAlignment="1">
      <alignment horizontal="left"/>
    </xf>
    <xf numFmtId="178" fontId="0" fillId="0" borderId="0" xfId="23" applyNumberFormat="1" applyFont="1" applyFill="1" applyBorder="1" applyAlignment="1">
      <alignment horizontal="left"/>
    </xf>
    <xf numFmtId="0" fontId="0" fillId="0" borderId="0" xfId="23" applyFont="1" applyAlignment="1"/>
    <xf numFmtId="0" fontId="0" fillId="0" borderId="0" xfId="0" applyFont="1" applyBorder="1"/>
    <xf numFmtId="0" fontId="0" fillId="0" borderId="0" xfId="0" applyFont="1" applyFill="1" applyBorder="1"/>
    <xf numFmtId="0" fontId="0" fillId="0" borderId="0" xfId="23" applyFont="1" applyBorder="1" applyAlignment="1"/>
    <xf numFmtId="0" fontId="0" fillId="0" borderId="2" xfId="0" applyFont="1" applyBorder="1"/>
    <xf numFmtId="0" fontId="0" fillId="0" borderId="2" xfId="23" applyFont="1" applyBorder="1"/>
    <xf numFmtId="0" fontId="0" fillId="0" borderId="2" xfId="23" applyFont="1" applyBorder="1" applyAlignment="1">
      <alignment horizontal="left"/>
    </xf>
    <xf numFmtId="0" fontId="0" fillId="0" borderId="0" xfId="0" applyNumberFormat="1" applyFont="1" applyFill="1" applyBorder="1"/>
    <xf numFmtId="0" fontId="274" fillId="0" borderId="0" xfId="0" applyFont="1" applyFill="1" applyBorder="1"/>
    <xf numFmtId="0" fontId="274" fillId="0" borderId="0" xfId="3" applyFont="1" applyFill="1" applyBorder="1" applyAlignment="1"/>
    <xf numFmtId="0" fontId="0" fillId="0" borderId="0" xfId="3644" applyFont="1"/>
    <xf numFmtId="0" fontId="0" fillId="0" borderId="0" xfId="3644" applyFont="1" applyBorder="1"/>
    <xf numFmtId="0" fontId="0" fillId="71" borderId="0" xfId="23" applyFont="1" applyFill="1" applyBorder="1"/>
    <xf numFmtId="0" fontId="274" fillId="71" borderId="0" xfId="23" applyFont="1" applyFill="1" applyBorder="1"/>
    <xf numFmtId="0" fontId="187" fillId="0" borderId="1" xfId="23" applyFont="1" applyFill="1" applyBorder="1" applyAlignment="1">
      <alignment horizontal="right"/>
    </xf>
    <xf numFmtId="342" fontId="114" fillId="0" borderId="0" xfId="23" applyNumberFormat="1" applyFont="1" applyFill="1" applyAlignment="1">
      <alignment horizontal="right"/>
    </xf>
    <xf numFmtId="203" fontId="114" fillId="0" borderId="0" xfId="0" applyNumberFormat="1" applyFont="1"/>
    <xf numFmtId="0" fontId="265" fillId="0" borderId="0" xfId="0" applyFont="1" applyFill="1" applyAlignment="1">
      <alignment vertical="center"/>
    </xf>
    <xf numFmtId="4" fontId="187" fillId="71" borderId="0" xfId="23" applyNumberFormat="1" applyFont="1" applyFill="1" applyBorder="1" applyAlignment="1"/>
    <xf numFmtId="0" fontId="262" fillId="0" borderId="0" xfId="0" applyFont="1"/>
    <xf numFmtId="342" fontId="187" fillId="0" borderId="1" xfId="0" applyNumberFormat="1" applyFont="1" applyBorder="1"/>
    <xf numFmtId="203" fontId="114" fillId="0" borderId="0" xfId="23" applyNumberFormat="1" applyFont="1" applyFill="1"/>
    <xf numFmtId="175" fontId="114" fillId="0" borderId="0" xfId="1773" applyFont="1" applyFill="1"/>
    <xf numFmtId="203" fontId="187" fillId="0" borderId="1" xfId="23" applyNumberFormat="1" applyFont="1" applyFill="1" applyBorder="1"/>
    <xf numFmtId="0" fontId="187" fillId="0" borderId="1" xfId="23" applyFont="1" applyFill="1" applyBorder="1"/>
    <xf numFmtId="3" fontId="187" fillId="0" borderId="1" xfId="23" applyNumberFormat="1" applyFont="1" applyFill="1" applyBorder="1"/>
    <xf numFmtId="203" fontId="265" fillId="0" borderId="0" xfId="23" applyNumberFormat="1" applyFont="1" applyFill="1"/>
    <xf numFmtId="203" fontId="187" fillId="0" borderId="0" xfId="23" applyNumberFormat="1" applyFont="1" applyFill="1"/>
    <xf numFmtId="168" fontId="114" fillId="0" borderId="0" xfId="23" applyNumberFormat="1" applyFont="1" applyFill="1" applyAlignment="1">
      <alignment vertical="center"/>
    </xf>
    <xf numFmtId="0" fontId="271" fillId="76" borderId="0" xfId="23" applyFont="1" applyFill="1" applyAlignment="1">
      <alignment vertical="center"/>
    </xf>
    <xf numFmtId="0" fontId="266" fillId="76" borderId="0" xfId="23" applyFont="1" applyFill="1" applyBorder="1" applyAlignment="1">
      <alignment vertical="center"/>
    </xf>
    <xf numFmtId="0" fontId="271" fillId="76" borderId="0" xfId="0" applyFont="1" applyFill="1" applyAlignment="1">
      <alignment vertical="center"/>
    </xf>
    <xf numFmtId="0" fontId="266" fillId="76" borderId="0" xfId="23" applyFont="1" applyFill="1" applyBorder="1" applyAlignment="1">
      <alignment horizontal="right" vertical="center"/>
    </xf>
    <xf numFmtId="0" fontId="266" fillId="76" borderId="0" xfId="23" applyFont="1" applyFill="1" applyBorder="1" applyAlignment="1">
      <alignment horizontal="center" vertical="center"/>
    </xf>
    <xf numFmtId="0" fontId="187" fillId="0" borderId="0" xfId="23" applyFont="1" applyFill="1" applyBorder="1" applyAlignment="1"/>
    <xf numFmtId="3" fontId="265" fillId="0" borderId="1" xfId="0" applyNumberFormat="1" applyFont="1" applyBorder="1"/>
    <xf numFmtId="2" fontId="114" fillId="0" borderId="1" xfId="0" applyNumberFormat="1" applyFont="1" applyBorder="1"/>
    <xf numFmtId="4" fontId="114" fillId="0" borderId="0" xfId="3679" applyNumberFormat="1" applyFont="1" applyFill="1" applyBorder="1"/>
    <xf numFmtId="3" fontId="114" fillId="0" borderId="0" xfId="0" applyNumberFormat="1" applyFont="1"/>
    <xf numFmtId="180" fontId="114" fillId="0" borderId="0" xfId="3679" applyNumberFormat="1" applyFont="1" applyFill="1" applyBorder="1"/>
    <xf numFmtId="165" fontId="266" fillId="76" borderId="0" xfId="23" applyNumberFormat="1" applyFont="1" applyFill="1" applyBorder="1" applyAlignment="1">
      <alignment horizontal="right" vertical="center"/>
    </xf>
    <xf numFmtId="0" fontId="114" fillId="0" borderId="0" xfId="3679" applyNumberFormat="1" applyFont="1" applyFill="1" applyBorder="1"/>
    <xf numFmtId="357" fontId="114" fillId="0" borderId="0" xfId="3679" applyNumberFormat="1" applyFont="1" applyFill="1" applyBorder="1"/>
    <xf numFmtId="10" fontId="265" fillId="0" borderId="0" xfId="2250" applyFont="1"/>
    <xf numFmtId="355" fontId="114" fillId="0" borderId="0" xfId="23" applyNumberFormat="1" applyFont="1" applyFill="1" applyAlignment="1">
      <alignment horizontal="right"/>
    </xf>
    <xf numFmtId="4" fontId="265" fillId="0" borderId="0" xfId="23" applyNumberFormat="1" applyFont="1" applyFill="1" applyBorder="1"/>
    <xf numFmtId="0" fontId="114" fillId="0" borderId="2" xfId="0" applyFont="1" applyFill="1" applyBorder="1" applyAlignment="1">
      <alignment horizontal="left" indent="1"/>
    </xf>
    <xf numFmtId="0" fontId="187" fillId="0" borderId="1" xfId="0" applyFont="1" applyBorder="1" applyAlignment="1"/>
    <xf numFmtId="343" fontId="187" fillId="0" borderId="1" xfId="0" applyNumberFormat="1" applyFont="1" applyBorder="1"/>
    <xf numFmtId="343" fontId="265" fillId="0" borderId="0" xfId="0" applyNumberFormat="1" applyFont="1" applyBorder="1"/>
    <xf numFmtId="4" fontId="114" fillId="0" borderId="0" xfId="0" applyNumberFormat="1" applyFont="1" applyBorder="1" applyAlignment="1">
      <alignment horizontal="left"/>
    </xf>
    <xf numFmtId="9" fontId="114" fillId="0" borderId="0" xfId="0" applyNumberFormat="1" applyFont="1"/>
    <xf numFmtId="4" fontId="265" fillId="0" borderId="0" xfId="0" applyNumberFormat="1" applyFont="1" applyBorder="1"/>
    <xf numFmtId="342" fontId="187" fillId="0" borderId="0" xfId="0" applyNumberFormat="1" applyFont="1" applyBorder="1"/>
    <xf numFmtId="0" fontId="258" fillId="0" borderId="0" xfId="0" applyFont="1"/>
    <xf numFmtId="203" fontId="114" fillId="0" borderId="15" xfId="0" applyNumberFormat="1" applyFont="1" applyBorder="1"/>
    <xf numFmtId="342" fontId="265" fillId="0" borderId="0" xfId="23" applyNumberFormat="1" applyFont="1" applyFill="1" applyBorder="1"/>
    <xf numFmtId="342" fontId="114" fillId="0" borderId="0" xfId="23" applyNumberFormat="1" applyFont="1" applyFill="1" applyBorder="1"/>
    <xf numFmtId="342" fontId="114" fillId="0" borderId="0" xfId="23" applyNumberFormat="1" applyFont="1" applyFill="1"/>
    <xf numFmtId="342" fontId="114" fillId="0" borderId="0" xfId="0" applyNumberFormat="1" applyFont="1" applyFill="1" applyBorder="1"/>
    <xf numFmtId="342" fontId="114" fillId="0" borderId="0" xfId="23" applyNumberFormat="1" applyFont="1" applyFill="1" applyBorder="1" applyAlignment="1">
      <alignment vertical="center"/>
    </xf>
    <xf numFmtId="342" fontId="266" fillId="0" borderId="0" xfId="23" applyNumberFormat="1" applyFont="1" applyFill="1" applyBorder="1"/>
    <xf numFmtId="342" fontId="114" fillId="71" borderId="0" xfId="23" applyNumberFormat="1" applyFont="1" applyFill="1" applyAlignment="1">
      <alignment vertical="center"/>
    </xf>
    <xf numFmtId="342" fontId="265" fillId="0" borderId="0" xfId="23" applyNumberFormat="1" applyFont="1" applyFill="1" applyBorder="1" applyAlignment="1">
      <alignment vertical="center"/>
    </xf>
    <xf numFmtId="342" fontId="187" fillId="0" borderId="4" xfId="23" applyNumberFormat="1" applyFont="1" applyFill="1" applyBorder="1" applyAlignment="1">
      <alignment vertical="center"/>
    </xf>
    <xf numFmtId="342" fontId="265" fillId="0" borderId="2" xfId="23" applyNumberFormat="1" applyFont="1" applyFill="1" applyBorder="1" applyAlignment="1">
      <alignment vertical="center"/>
    </xf>
    <xf numFmtId="342" fontId="114" fillId="0" borderId="2" xfId="23" applyNumberFormat="1" applyFont="1" applyFill="1" applyBorder="1" applyAlignment="1">
      <alignment vertical="center"/>
    </xf>
    <xf numFmtId="180" fontId="265" fillId="0" borderId="0" xfId="0" applyNumberFormat="1" applyFont="1" applyBorder="1"/>
    <xf numFmtId="3" fontId="114" fillId="0" borderId="2" xfId="0" applyNumberFormat="1" applyFont="1" applyBorder="1" applyAlignment="1">
      <alignment horizontal="left" indent="1"/>
    </xf>
    <xf numFmtId="343" fontId="114" fillId="0" borderId="0" xfId="0" applyNumberFormat="1" applyFont="1"/>
    <xf numFmtId="343" fontId="265" fillId="0" borderId="0" xfId="0" applyNumberFormat="1" applyFont="1"/>
    <xf numFmtId="342" fontId="187" fillId="0" borderId="0" xfId="23" applyNumberFormat="1" applyFont="1" applyFill="1" applyBorder="1" applyAlignment="1">
      <alignment vertical="center"/>
    </xf>
    <xf numFmtId="0" fontId="114" fillId="74" borderId="0" xfId="23" applyFont="1" applyFill="1" applyAlignment="1">
      <alignment vertical="center"/>
    </xf>
    <xf numFmtId="0" fontId="187" fillId="74" borderId="0" xfId="23" applyFont="1" applyFill="1" applyBorder="1" applyAlignment="1">
      <alignment vertical="center"/>
    </xf>
    <xf numFmtId="0" fontId="114" fillId="74" borderId="0" xfId="0" applyFont="1" applyFill="1" applyAlignment="1">
      <alignment vertical="center"/>
    </xf>
    <xf numFmtId="0" fontId="187" fillId="74" borderId="0" xfId="23" applyFont="1" applyFill="1" applyBorder="1" applyAlignment="1">
      <alignment horizontal="right" vertical="center"/>
    </xf>
    <xf numFmtId="4" fontId="187" fillId="0" borderId="0" xfId="0" applyNumberFormat="1" applyFont="1" applyBorder="1" applyAlignment="1">
      <alignment horizontal="left"/>
    </xf>
    <xf numFmtId="0" fontId="0" fillId="74" borderId="0" xfId="0" applyFill="1"/>
    <xf numFmtId="4" fontId="187" fillId="74" borderId="0" xfId="0" applyNumberFormat="1" applyFont="1" applyFill="1" applyBorder="1" applyAlignment="1">
      <alignment horizontal="left"/>
    </xf>
    <xf numFmtId="2" fontId="187" fillId="0" borderId="4" xfId="0" applyNumberFormat="1" applyFont="1" applyFill="1" applyBorder="1"/>
    <xf numFmtId="4" fontId="187" fillId="0" borderId="4" xfId="0" applyNumberFormat="1" applyFont="1" applyFill="1" applyBorder="1"/>
    <xf numFmtId="0" fontId="265" fillId="75" borderId="15" xfId="0" applyFont="1" applyFill="1" applyBorder="1" applyAlignment="1">
      <alignment horizontal="center"/>
    </xf>
    <xf numFmtId="0" fontId="114" fillId="2" borderId="76" xfId="23" applyFont="1" applyFill="1" applyBorder="1"/>
    <xf numFmtId="343" fontId="268" fillId="0" borderId="4" xfId="0" applyNumberFormat="1" applyFont="1" applyBorder="1"/>
    <xf numFmtId="176" fontId="265" fillId="0" borderId="0" xfId="23" applyNumberFormat="1" applyFont="1" applyFill="1"/>
    <xf numFmtId="342" fontId="187" fillId="0" borderId="1" xfId="23" applyNumberFormat="1" applyFont="1" applyFill="1" applyBorder="1"/>
    <xf numFmtId="180" fontId="114" fillId="0" borderId="0" xfId="0" applyNumberFormat="1" applyFont="1" applyBorder="1"/>
    <xf numFmtId="2" fontId="265" fillId="0" borderId="0" xfId="0" applyNumberFormat="1" applyFont="1" applyBorder="1"/>
    <xf numFmtId="4" fontId="0" fillId="0" borderId="0" xfId="0" applyNumberFormat="1"/>
    <xf numFmtId="203" fontId="268" fillId="0" borderId="1" xfId="23" applyNumberFormat="1" applyFont="1" applyFill="1" applyBorder="1"/>
    <xf numFmtId="355" fontId="114" fillId="0" borderId="0" xfId="23" applyNumberFormat="1" applyFont="1" applyFill="1" applyAlignment="1">
      <alignment horizontal="center"/>
    </xf>
    <xf numFmtId="4" fontId="114" fillId="76" borderId="0" xfId="23" applyNumberFormat="1" applyFont="1" applyFill="1"/>
    <xf numFmtId="0" fontId="187" fillId="76" borderId="0" xfId="23" applyFont="1" applyFill="1" applyBorder="1" applyAlignment="1">
      <alignment vertical="center"/>
    </xf>
    <xf numFmtId="203" fontId="265" fillId="0" borderId="0" xfId="23" applyNumberFormat="1" applyFont="1" applyFill="1" applyBorder="1"/>
    <xf numFmtId="203" fontId="114" fillId="0" borderId="0" xfId="23" applyNumberFormat="1" applyFont="1" applyFill="1" applyBorder="1"/>
    <xf numFmtId="203" fontId="187" fillId="0" borderId="4" xfId="23" applyNumberFormat="1" applyFont="1" applyFill="1" applyBorder="1"/>
    <xf numFmtId="203" fontId="187" fillId="0" borderId="0" xfId="23" applyNumberFormat="1" applyFont="1" applyFill="1" applyBorder="1"/>
    <xf numFmtId="203" fontId="114" fillId="0" borderId="2" xfId="23" applyNumberFormat="1" applyFont="1" applyFill="1" applyBorder="1"/>
    <xf numFmtId="203" fontId="187" fillId="74" borderId="0" xfId="23" applyNumberFormat="1" applyFont="1" applyFill="1" applyBorder="1" applyAlignment="1">
      <alignment horizontal="right"/>
    </xf>
    <xf numFmtId="203" fontId="187" fillId="0" borderId="0" xfId="23" applyNumberFormat="1" applyFont="1" applyFill="1" applyBorder="1" applyAlignment="1">
      <alignment horizontal="right"/>
    </xf>
    <xf numFmtId="203" fontId="114" fillId="0" borderId="0" xfId="23" applyNumberFormat="1" applyFont="1" applyFill="1" applyBorder="1" applyAlignment="1">
      <alignment horizontal="left" indent="1"/>
    </xf>
    <xf numFmtId="203" fontId="114" fillId="0" borderId="0" xfId="0" applyNumberFormat="1" applyFont="1" applyFill="1"/>
    <xf numFmtId="203" fontId="265" fillId="0" borderId="0" xfId="0" applyNumberFormat="1" applyFont="1" applyFill="1"/>
    <xf numFmtId="203" fontId="268" fillId="74" borderId="0" xfId="23" applyNumberFormat="1" applyFont="1" applyFill="1" applyBorder="1" applyAlignment="1">
      <alignment horizontal="right"/>
    </xf>
    <xf numFmtId="4" fontId="263" fillId="0" borderId="0" xfId="23" applyNumberFormat="1" applyFont="1" applyFill="1" applyBorder="1" applyAlignment="1">
      <alignment horizontal="center"/>
    </xf>
    <xf numFmtId="4" fontId="264" fillId="0" borderId="4" xfId="23" applyNumberFormat="1" applyFont="1" applyFill="1" applyBorder="1" applyAlignment="1">
      <alignment horizontal="center"/>
    </xf>
    <xf numFmtId="4" fontId="264" fillId="0" borderId="0" xfId="23" applyNumberFormat="1" applyFont="1" applyFill="1" applyBorder="1" applyAlignment="1">
      <alignment horizontal="center"/>
    </xf>
    <xf numFmtId="4" fontId="264" fillId="74" borderId="0" xfId="23" applyNumberFormat="1" applyFont="1" applyFill="1" applyBorder="1" applyAlignment="1">
      <alignment horizontal="center"/>
    </xf>
    <xf numFmtId="4" fontId="263" fillId="0" borderId="0" xfId="23" applyNumberFormat="1" applyFont="1" applyFill="1" applyAlignment="1">
      <alignment horizontal="center"/>
    </xf>
    <xf numFmtId="173" fontId="263" fillId="0" borderId="0" xfId="23" quotePrefix="1" applyNumberFormat="1" applyFont="1" applyFill="1" applyBorder="1" applyAlignment="1">
      <alignment horizontal="center"/>
    </xf>
    <xf numFmtId="0" fontId="53" fillId="0" borderId="0" xfId="0" applyFont="1" applyAlignment="1">
      <alignment horizontal="center"/>
    </xf>
    <xf numFmtId="0" fontId="263" fillId="74" borderId="0" xfId="0" applyFont="1" applyFill="1" applyAlignment="1">
      <alignment horizontal="center"/>
    </xf>
    <xf numFmtId="0" fontId="263" fillId="0" borderId="0" xfId="0" applyFont="1" applyAlignment="1">
      <alignment horizontal="center"/>
    </xf>
    <xf numFmtId="0" fontId="264" fillId="71" borderId="0" xfId="23" applyFont="1" applyFill="1" applyBorder="1" applyAlignment="1">
      <alignment horizontal="center"/>
    </xf>
    <xf numFmtId="173" fontId="264" fillId="0" borderId="4" xfId="23" quotePrefix="1" applyNumberFormat="1" applyFont="1" applyFill="1" applyBorder="1" applyAlignment="1">
      <alignment horizontal="center"/>
    </xf>
    <xf numFmtId="173" fontId="263" fillId="0" borderId="0" xfId="23" quotePrefix="1" applyNumberFormat="1" applyFont="1" applyFill="1" applyBorder="1" applyAlignment="1">
      <alignment horizontal="center" vertical="center"/>
    </xf>
    <xf numFmtId="173" fontId="264" fillId="0" borderId="0" xfId="23" quotePrefix="1" applyNumberFormat="1" applyFont="1" applyFill="1" applyBorder="1" applyAlignment="1">
      <alignment horizontal="center"/>
    </xf>
    <xf numFmtId="0" fontId="276" fillId="76" borderId="0" xfId="23" applyFont="1" applyFill="1" applyBorder="1" applyAlignment="1">
      <alignment horizontal="center" vertical="center"/>
    </xf>
    <xf numFmtId="173" fontId="263" fillId="0" borderId="1" xfId="23" quotePrefix="1" applyNumberFormat="1" applyFont="1" applyFill="1" applyBorder="1" applyAlignment="1">
      <alignment horizontal="center" vertical="center"/>
    </xf>
    <xf numFmtId="173" fontId="264" fillId="0" borderId="1" xfId="23" quotePrefix="1" applyNumberFormat="1" applyFont="1" applyFill="1" applyBorder="1" applyAlignment="1">
      <alignment horizontal="center" vertical="center"/>
    </xf>
    <xf numFmtId="0" fontId="263" fillId="0" borderId="0" xfId="0" applyFont="1"/>
    <xf numFmtId="0" fontId="263" fillId="0" borderId="2" xfId="0" applyFont="1" applyBorder="1"/>
    <xf numFmtId="0" fontId="264" fillId="0" borderId="0" xfId="0" applyFont="1"/>
    <xf numFmtId="0" fontId="187" fillId="0" borderId="1" xfId="0" applyFont="1" applyFill="1" applyBorder="1"/>
    <xf numFmtId="0" fontId="187" fillId="0" borderId="1" xfId="23" applyFont="1" applyFill="1" applyBorder="1" applyAlignment="1">
      <alignment vertical="center"/>
    </xf>
    <xf numFmtId="0" fontId="114" fillId="0" borderId="1" xfId="0" applyFont="1" applyFill="1" applyBorder="1"/>
    <xf numFmtId="173" fontId="114" fillId="0" borderId="1" xfId="23" quotePrefix="1" applyNumberFormat="1" applyFont="1" applyFill="1" applyBorder="1" applyAlignment="1">
      <alignment horizontal="right"/>
    </xf>
    <xf numFmtId="353" fontId="265" fillId="75" borderId="15" xfId="23" applyNumberFormat="1" applyFont="1" applyFill="1" applyBorder="1" applyAlignment="1">
      <alignment horizontal="center" vertical="center"/>
    </xf>
    <xf numFmtId="0" fontId="114" fillId="71" borderId="0" xfId="0" applyFont="1" applyFill="1" applyAlignment="1">
      <alignment horizontal="center"/>
    </xf>
    <xf numFmtId="342" fontId="265" fillId="75" borderId="0" xfId="23" applyNumberFormat="1" applyFont="1" applyFill="1" applyBorder="1" applyAlignment="1">
      <alignment vertical="center"/>
    </xf>
    <xf numFmtId="173" fontId="187" fillId="0" borderId="1" xfId="23" quotePrefix="1" applyNumberFormat="1" applyFont="1" applyFill="1" applyBorder="1" applyAlignment="1">
      <alignment horizontal="right"/>
    </xf>
    <xf numFmtId="3" fontId="187" fillId="0" borderId="1" xfId="23" applyNumberFormat="1" applyFont="1" applyFill="1" applyBorder="1" applyAlignment="1"/>
    <xf numFmtId="173" fontId="187" fillId="0" borderId="1" xfId="23" applyNumberFormat="1" applyFont="1" applyFill="1" applyBorder="1" applyAlignment="1">
      <alignment vertical="center"/>
    </xf>
    <xf numFmtId="342" fontId="187" fillId="0" borderId="1" xfId="23" applyNumberFormat="1" applyFont="1" applyFill="1" applyBorder="1" applyAlignment="1">
      <alignment vertical="center"/>
    </xf>
    <xf numFmtId="342" fontId="114" fillId="75" borderId="0" xfId="23" applyNumberFormat="1" applyFont="1" applyFill="1" applyBorder="1" applyAlignment="1">
      <alignment vertical="center"/>
    </xf>
    <xf numFmtId="0" fontId="263" fillId="71" borderId="0" xfId="23" applyFont="1" applyFill="1" applyBorder="1" applyAlignment="1">
      <alignment horizontal="center" vertical="center"/>
    </xf>
    <xf numFmtId="0" fontId="263" fillId="71" borderId="0" xfId="0" applyFont="1" applyFill="1" applyAlignment="1">
      <alignment horizontal="center"/>
    </xf>
    <xf numFmtId="4" fontId="264" fillId="0" borderId="1" xfId="23" quotePrefix="1" applyNumberFormat="1" applyFont="1" applyFill="1" applyBorder="1" applyAlignment="1"/>
    <xf numFmtId="4" fontId="187" fillId="0" borderId="0" xfId="0" applyNumberFormat="1" applyFont="1"/>
    <xf numFmtId="4" fontId="263" fillId="71" borderId="0" xfId="23" applyNumberFormat="1" applyFont="1" applyFill="1" applyBorder="1" applyAlignment="1">
      <alignment horizontal="center" vertical="center"/>
    </xf>
    <xf numFmtId="4" fontId="264" fillId="0" borderId="1" xfId="23" applyNumberFormat="1" applyFont="1" applyFill="1" applyBorder="1" applyAlignment="1">
      <alignment horizontal="center"/>
    </xf>
    <xf numFmtId="4" fontId="276" fillId="0" borderId="0" xfId="0" applyNumberFormat="1" applyFont="1" applyFill="1" applyAlignment="1">
      <alignment horizontal="center"/>
    </xf>
    <xf numFmtId="4" fontId="276" fillId="76" borderId="0" xfId="23" applyNumberFormat="1" applyFont="1" applyFill="1" applyBorder="1" applyAlignment="1">
      <alignment horizontal="center" vertical="center"/>
    </xf>
    <xf numFmtId="4" fontId="264" fillId="71" borderId="0" xfId="23" applyNumberFormat="1" applyFont="1" applyFill="1" applyBorder="1" applyAlignment="1">
      <alignment horizontal="center" vertical="center"/>
    </xf>
    <xf numFmtId="180" fontId="21" fillId="0" borderId="0" xfId="2250" applyNumberFormat="1"/>
    <xf numFmtId="203" fontId="21" fillId="0" borderId="0" xfId="2250" applyNumberFormat="1"/>
    <xf numFmtId="180" fontId="275" fillId="0" borderId="0" xfId="2250" applyNumberFormat="1" applyFont="1"/>
    <xf numFmtId="4" fontId="187" fillId="0" borderId="0" xfId="0" applyNumberFormat="1" applyFont="1" applyBorder="1"/>
    <xf numFmtId="0" fontId="262" fillId="0" borderId="0" xfId="0" applyFont="1" applyBorder="1" applyAlignment="1"/>
    <xf numFmtId="4" fontId="264" fillId="0" borderId="1" xfId="23" quotePrefix="1" applyNumberFormat="1" applyFont="1" applyFill="1" applyBorder="1" applyAlignment="1">
      <alignment horizontal="center"/>
    </xf>
    <xf numFmtId="342" fontId="268" fillId="71" borderId="1" xfId="23" applyNumberFormat="1" applyFont="1" applyFill="1" applyBorder="1"/>
    <xf numFmtId="0" fontId="114" fillId="0" borderId="2" xfId="0" applyFont="1" applyBorder="1" applyAlignment="1">
      <alignment horizontal="left" indent="1"/>
    </xf>
    <xf numFmtId="176" fontId="114" fillId="0" borderId="2" xfId="23" applyNumberFormat="1" applyFont="1" applyFill="1" applyBorder="1"/>
    <xf numFmtId="343" fontId="114" fillId="0" borderId="2" xfId="0" applyNumberFormat="1" applyFont="1" applyBorder="1"/>
    <xf numFmtId="4" fontId="114" fillId="0" borderId="2" xfId="0" applyNumberFormat="1" applyFont="1" applyBorder="1"/>
    <xf numFmtId="176" fontId="187" fillId="0" borderId="0" xfId="23" applyNumberFormat="1" applyFont="1" applyFill="1" applyBorder="1"/>
    <xf numFmtId="203" fontId="114" fillId="0" borderId="0" xfId="0" applyNumberFormat="1" applyFont="1" applyBorder="1"/>
    <xf numFmtId="203" fontId="187" fillId="0" borderId="4" xfId="0" applyNumberFormat="1" applyFont="1" applyFill="1" applyBorder="1"/>
    <xf numFmtId="203" fontId="114" fillId="0" borderId="1" xfId="0" applyNumberFormat="1" applyFont="1" applyBorder="1"/>
    <xf numFmtId="203" fontId="187" fillId="0" borderId="1" xfId="0" applyNumberFormat="1" applyFont="1" applyBorder="1"/>
    <xf numFmtId="358" fontId="114" fillId="0" borderId="0" xfId="0" applyNumberFormat="1" applyFont="1"/>
    <xf numFmtId="358" fontId="0" fillId="0" borderId="0" xfId="0" applyNumberFormat="1"/>
    <xf numFmtId="358" fontId="265" fillId="0" borderId="0" xfId="0" applyNumberFormat="1" applyFont="1" applyBorder="1"/>
    <xf numFmtId="358" fontId="114" fillId="0" borderId="0" xfId="0" applyNumberFormat="1" applyFont="1" applyBorder="1"/>
    <xf numFmtId="358" fontId="268" fillId="0" borderId="4" xfId="0" applyNumberFormat="1" applyFont="1" applyFill="1" applyBorder="1"/>
    <xf numFmtId="358" fontId="187" fillId="0" borderId="4" xfId="0" applyNumberFormat="1" applyFont="1" applyFill="1" applyBorder="1"/>
    <xf numFmtId="358" fontId="114" fillId="0" borderId="0" xfId="0" applyNumberFormat="1" applyFont="1" applyBorder="1" applyAlignment="1">
      <alignment vertical="center"/>
    </xf>
    <xf numFmtId="358" fontId="187" fillId="0" borderId="4" xfId="0" applyNumberFormat="1" applyFont="1" applyBorder="1"/>
    <xf numFmtId="358" fontId="187" fillId="0" borderId="0" xfId="0" applyNumberFormat="1" applyFont="1" applyBorder="1"/>
    <xf numFmtId="358" fontId="187" fillId="71" borderId="0" xfId="23" applyNumberFormat="1" applyFont="1" applyFill="1" applyBorder="1" applyAlignment="1"/>
    <xf numFmtId="358" fontId="114" fillId="71" borderId="0" xfId="23" applyNumberFormat="1" applyFont="1" applyFill="1" applyBorder="1"/>
    <xf numFmtId="9" fontId="114" fillId="0" borderId="0" xfId="23" applyNumberFormat="1" applyFont="1" applyFill="1" applyBorder="1"/>
    <xf numFmtId="10" fontId="114" fillId="0" borderId="0" xfId="23" applyNumberFormat="1" applyFont="1" applyFill="1" applyBorder="1"/>
    <xf numFmtId="0" fontId="17" fillId="0" borderId="0" xfId="0" applyFont="1"/>
    <xf numFmtId="0" fontId="277" fillId="0" borderId="0" xfId="2636" applyFont="1" applyAlignment="1">
      <alignment vertical="top"/>
    </xf>
    <xf numFmtId="0" fontId="278" fillId="0" borderId="0" xfId="2636" applyFont="1" applyAlignment="1">
      <alignment vertical="top"/>
    </xf>
    <xf numFmtId="0" fontId="187" fillId="0" borderId="1" xfId="23" applyFont="1" applyFill="1" applyBorder="1" applyAlignment="1">
      <alignment horizontal="left"/>
    </xf>
    <xf numFmtId="10" fontId="114" fillId="0" borderId="0" xfId="4016" applyNumberFormat="1" applyFont="1" applyBorder="1"/>
    <xf numFmtId="10" fontId="114" fillId="0" borderId="0" xfId="4016" applyNumberFormat="1" applyFont="1"/>
    <xf numFmtId="9" fontId="114" fillId="0" borderId="0" xfId="4016" applyFont="1"/>
    <xf numFmtId="10" fontId="114" fillId="0" borderId="0" xfId="2250" applyNumberFormat="1" applyFont="1"/>
    <xf numFmtId="0" fontId="267" fillId="0" borderId="0" xfId="4014" applyFont="1"/>
    <xf numFmtId="10" fontId="267" fillId="0" borderId="0" xfId="4014" applyNumberFormat="1" applyFont="1"/>
    <xf numFmtId="0" fontId="260" fillId="0" borderId="0" xfId="4014" applyFont="1"/>
    <xf numFmtId="0" fontId="114" fillId="0" borderId="0" xfId="4014" applyFont="1"/>
    <xf numFmtId="0" fontId="267" fillId="0" borderId="0" xfId="4014" applyFont="1" applyBorder="1"/>
    <xf numFmtId="2" fontId="267" fillId="0" borderId="0" xfId="4014" applyNumberFormat="1" applyFont="1" applyBorder="1"/>
    <xf numFmtId="3" fontId="267" fillId="0" borderId="0" xfId="4014" applyNumberFormat="1" applyFont="1"/>
    <xf numFmtId="2" fontId="267" fillId="0" borderId="0" xfId="4014" applyNumberFormat="1" applyFont="1"/>
    <xf numFmtId="0" fontId="279" fillId="0" borderId="0" xfId="4014" applyFont="1" applyBorder="1"/>
    <xf numFmtId="0" fontId="187" fillId="0" borderId="0" xfId="4014" applyFont="1"/>
    <xf numFmtId="356" fontId="267" fillId="0" borderId="0" xfId="4014" applyNumberFormat="1" applyFont="1"/>
    <xf numFmtId="175" fontId="267" fillId="0" borderId="0" xfId="4014" applyNumberFormat="1" applyFont="1"/>
    <xf numFmtId="3" fontId="267" fillId="0" borderId="0" xfId="4014" applyNumberFormat="1" applyFont="1" applyBorder="1"/>
    <xf numFmtId="0" fontId="267" fillId="0" borderId="2" xfId="4014" applyFont="1" applyBorder="1"/>
    <xf numFmtId="343" fontId="267" fillId="0" borderId="0" xfId="1773" applyNumberFormat="1" applyFont="1"/>
    <xf numFmtId="0" fontId="269" fillId="0" borderId="2" xfId="4014" applyFont="1" applyBorder="1"/>
    <xf numFmtId="0" fontId="114" fillId="0" borderId="2" xfId="4014" applyFont="1" applyBorder="1"/>
    <xf numFmtId="0" fontId="114" fillId="0" borderId="1" xfId="4014" applyFont="1" applyBorder="1"/>
    <xf numFmtId="0" fontId="267" fillId="0" borderId="1" xfId="4014" applyFont="1" applyBorder="1"/>
    <xf numFmtId="2" fontId="267" fillId="0" borderId="1" xfId="4014" applyNumberFormat="1" applyFont="1" applyBorder="1"/>
    <xf numFmtId="3" fontId="267" fillId="0" borderId="1" xfId="4014" applyNumberFormat="1" applyFont="1" applyBorder="1"/>
    <xf numFmtId="0" fontId="187" fillId="0" borderId="1" xfId="4014" applyFont="1" applyBorder="1"/>
    <xf numFmtId="0" fontId="269" fillId="0" borderId="1" xfId="4014" applyFont="1" applyBorder="1"/>
    <xf numFmtId="190" fontId="187" fillId="0" borderId="1" xfId="4015" applyNumberFormat="1" applyFont="1" applyBorder="1"/>
    <xf numFmtId="190" fontId="114" fillId="0" borderId="0" xfId="4015" applyNumberFormat="1" applyFont="1" applyAlignment="1"/>
    <xf numFmtId="1" fontId="267" fillId="0" borderId="0" xfId="4014" applyNumberFormat="1" applyFont="1" applyAlignment="1"/>
    <xf numFmtId="180" fontId="114" fillId="0" borderId="0" xfId="4016" applyNumberFormat="1" applyFont="1" applyAlignment="1"/>
    <xf numFmtId="177" fontId="267" fillId="0" borderId="2" xfId="4014" applyNumberFormat="1" applyFont="1" applyBorder="1" applyAlignment="1"/>
    <xf numFmtId="0" fontId="267" fillId="0" borderId="0" xfId="4014" applyFont="1" applyAlignment="1"/>
    <xf numFmtId="0" fontId="267" fillId="73" borderId="0" xfId="4014" applyFont="1" applyFill="1"/>
    <xf numFmtId="0" fontId="187" fillId="73" borderId="0" xfId="4014" applyFont="1" applyFill="1" applyBorder="1"/>
    <xf numFmtId="0" fontId="187" fillId="74" borderId="0" xfId="4014" applyFont="1" applyFill="1" applyBorder="1"/>
    <xf numFmtId="0" fontId="269" fillId="74" borderId="0" xfId="4014" applyFont="1" applyFill="1" applyBorder="1"/>
    <xf numFmtId="0" fontId="187" fillId="72" borderId="0" xfId="4014" applyFont="1" applyFill="1" applyBorder="1"/>
    <xf numFmtId="0" fontId="269" fillId="72" borderId="0" xfId="4014" applyFont="1" applyFill="1" applyBorder="1"/>
    <xf numFmtId="3" fontId="269" fillId="72" borderId="0" xfId="4014" applyNumberFormat="1" applyFont="1" applyFill="1" applyBorder="1"/>
    <xf numFmtId="3" fontId="187" fillId="74" borderId="0" xfId="4015" applyNumberFormat="1" applyFont="1" applyFill="1" applyBorder="1"/>
    <xf numFmtId="0" fontId="265" fillId="0" borderId="2" xfId="4014" applyFont="1" applyBorder="1"/>
    <xf numFmtId="4" fontId="280" fillId="0" borderId="0" xfId="4014" applyNumberFormat="1" applyFont="1" applyAlignment="1">
      <alignment horizontal="center"/>
    </xf>
    <xf numFmtId="4" fontId="280" fillId="0" borderId="1" xfId="4014" applyNumberFormat="1" applyFont="1" applyBorder="1" applyAlignment="1">
      <alignment horizontal="center"/>
    </xf>
    <xf numFmtId="4" fontId="267" fillId="0" borderId="0" xfId="4014" applyNumberFormat="1" applyFont="1" applyAlignment="1">
      <alignment horizontal="center"/>
    </xf>
    <xf numFmtId="4" fontId="281" fillId="0" borderId="1" xfId="4014" applyNumberFormat="1" applyFont="1" applyBorder="1" applyAlignment="1">
      <alignment horizontal="center"/>
    </xf>
    <xf numFmtId="4" fontId="281" fillId="72" borderId="0" xfId="4014" applyNumberFormat="1" applyFont="1" applyFill="1" applyBorder="1" applyAlignment="1">
      <alignment horizontal="center"/>
    </xf>
    <xf numFmtId="4" fontId="281" fillId="74" borderId="0" xfId="4014" applyNumberFormat="1" applyFont="1" applyFill="1" applyBorder="1" applyAlignment="1">
      <alignment horizontal="center"/>
    </xf>
    <xf numFmtId="180" fontId="187" fillId="0" borderId="15" xfId="4014" applyNumberFormat="1" applyFont="1" applyFill="1" applyBorder="1" applyAlignment="1">
      <alignment horizontal="center"/>
    </xf>
    <xf numFmtId="0" fontId="20" fillId="76" borderId="0" xfId="3" applyFont="1" applyFill="1" applyBorder="1" applyAlignment="1"/>
    <xf numFmtId="0" fontId="17" fillId="0" borderId="0" xfId="0" applyFont="1" applyFill="1" applyBorder="1"/>
    <xf numFmtId="0" fontId="17" fillId="0" borderId="0" xfId="0" applyNumberFormat="1" applyFont="1" applyFill="1" applyBorder="1"/>
    <xf numFmtId="0" fontId="17" fillId="0" borderId="0" xfId="0" applyFont="1" applyFill="1"/>
    <xf numFmtId="0" fontId="187" fillId="0" borderId="0" xfId="0" applyFont="1" applyFill="1" applyBorder="1" applyAlignment="1">
      <alignment horizontal="left"/>
    </xf>
    <xf numFmtId="0" fontId="114" fillId="0" borderId="2" xfId="0" applyFont="1" applyFill="1" applyBorder="1" applyAlignment="1">
      <alignment vertical="center"/>
    </xf>
    <xf numFmtId="0" fontId="114" fillId="0" borderId="1" xfId="0" applyFont="1" applyBorder="1" applyAlignment="1">
      <alignment horizontal="left"/>
    </xf>
    <xf numFmtId="0" fontId="187" fillId="0" borderId="1" xfId="0" applyFont="1" applyBorder="1" applyAlignment="1">
      <alignment horizontal="left"/>
    </xf>
    <xf numFmtId="0" fontId="263" fillId="0" borderId="2" xfId="0" applyFont="1" applyBorder="1" applyAlignment="1">
      <alignment horizontal="center"/>
    </xf>
    <xf numFmtId="0" fontId="264" fillId="0" borderId="0" xfId="0" applyFont="1" applyAlignment="1">
      <alignment horizontal="center"/>
    </xf>
    <xf numFmtId="0" fontId="264" fillId="0" borderId="1" xfId="0" applyFont="1" applyBorder="1" applyAlignment="1">
      <alignment horizontal="center"/>
    </xf>
    <xf numFmtId="0" fontId="263" fillId="0" borderId="0" xfId="0" applyFont="1" applyFill="1" applyAlignment="1">
      <alignment horizontal="center"/>
    </xf>
    <xf numFmtId="0" fontId="187" fillId="71" borderId="0" xfId="0" applyFont="1" applyFill="1" applyAlignment="1">
      <alignment horizontal="center"/>
    </xf>
    <xf numFmtId="4" fontId="263" fillId="0" borderId="0" xfId="23" quotePrefix="1" applyNumberFormat="1" applyFont="1" applyFill="1" applyAlignment="1">
      <alignment horizontal="center"/>
    </xf>
    <xf numFmtId="4" fontId="264" fillId="74" borderId="0" xfId="23" applyNumberFormat="1" applyFont="1" applyFill="1" applyBorder="1" applyAlignment="1">
      <alignment horizontal="center" vertical="center"/>
    </xf>
    <xf numFmtId="4" fontId="264" fillId="0" borderId="0" xfId="23" applyNumberFormat="1" applyFont="1" applyFill="1" applyBorder="1" applyAlignment="1">
      <alignment horizontal="center" vertical="center"/>
    </xf>
    <xf numFmtId="173" fontId="114" fillId="0" borderId="0" xfId="23" applyNumberFormat="1" applyFont="1" applyFill="1" applyBorder="1" applyAlignment="1"/>
    <xf numFmtId="173" fontId="187" fillId="0" borderId="1" xfId="23" applyNumberFormat="1" applyFont="1" applyFill="1" applyBorder="1" applyAlignment="1"/>
    <xf numFmtId="0" fontId="114" fillId="0" borderId="0" xfId="23" applyFont="1" applyFill="1" applyAlignment="1"/>
    <xf numFmtId="173" fontId="114" fillId="0" borderId="0" xfId="23" applyNumberFormat="1" applyFont="1" applyFill="1" applyAlignment="1"/>
    <xf numFmtId="173" fontId="266" fillId="0" borderId="0" xfId="23" applyNumberFormat="1" applyFont="1" applyFill="1" applyAlignment="1"/>
    <xf numFmtId="0" fontId="0" fillId="0" borderId="0" xfId="0" applyAlignment="1"/>
    <xf numFmtId="173" fontId="187" fillId="0" borderId="4" xfId="23" applyNumberFormat="1" applyFont="1" applyFill="1" applyBorder="1" applyAlignment="1"/>
    <xf numFmtId="173" fontId="187" fillId="0" borderId="0" xfId="23" applyNumberFormat="1" applyFont="1" applyFill="1" applyBorder="1" applyAlignment="1"/>
    <xf numFmtId="1" fontId="187" fillId="0" borderId="0" xfId="23" applyNumberFormat="1" applyFont="1" applyFill="1" applyBorder="1" applyAlignment="1">
      <alignment vertical="center"/>
    </xf>
    <xf numFmtId="3" fontId="114" fillId="0" borderId="0" xfId="23" applyNumberFormat="1" applyFont="1" applyFill="1" applyAlignment="1"/>
    <xf numFmtId="173" fontId="114" fillId="0" borderId="2" xfId="23" applyNumberFormat="1" applyFont="1" applyFill="1" applyBorder="1" applyAlignment="1"/>
    <xf numFmtId="10" fontId="0" fillId="0" borderId="0" xfId="0" applyNumberFormat="1"/>
    <xf numFmtId="203" fontId="114" fillId="0" borderId="0" xfId="0" applyNumberFormat="1" applyFont="1" applyBorder="1" applyAlignment="1">
      <alignment vertical="center"/>
    </xf>
    <xf numFmtId="203" fontId="187" fillId="0" borderId="4" xfId="0" applyNumberFormat="1" applyFont="1" applyBorder="1"/>
    <xf numFmtId="0" fontId="282" fillId="71" borderId="0" xfId="0" applyFont="1" applyFill="1" applyAlignment="1">
      <alignment horizontal="center"/>
    </xf>
    <xf numFmtId="190" fontId="114" fillId="0" borderId="0" xfId="0" applyNumberFormat="1" applyFont="1" applyBorder="1"/>
    <xf numFmtId="190" fontId="114" fillId="0" borderId="2" xfId="0" applyNumberFormat="1" applyFont="1" applyBorder="1"/>
    <xf numFmtId="190" fontId="114" fillId="0" borderId="0" xfId="0" applyNumberFormat="1" applyFont="1"/>
    <xf numFmtId="190" fontId="187" fillId="0" borderId="0" xfId="0" applyNumberFormat="1" applyFont="1"/>
    <xf numFmtId="190" fontId="266" fillId="76" borderId="0" xfId="23" applyNumberFormat="1" applyFont="1" applyFill="1" applyBorder="1" applyAlignment="1">
      <alignment horizontal="right" vertical="center"/>
    </xf>
    <xf numFmtId="190" fontId="114" fillId="0" borderId="1" xfId="0" applyNumberFormat="1" applyFont="1" applyBorder="1"/>
    <xf numFmtId="190" fontId="187" fillId="0" borderId="1" xfId="0" applyNumberFormat="1" applyFont="1" applyBorder="1"/>
    <xf numFmtId="190" fontId="0" fillId="0" borderId="0" xfId="0" applyNumberFormat="1"/>
    <xf numFmtId="190" fontId="187" fillId="71" borderId="0" xfId="23" applyNumberFormat="1" applyFont="1" applyFill="1" applyBorder="1" applyAlignment="1"/>
    <xf numFmtId="190" fontId="114" fillId="0" borderId="0" xfId="0" applyNumberFormat="1" applyFont="1" applyBorder="1" applyAlignment="1">
      <alignment vertical="center"/>
    </xf>
    <xf numFmtId="190" fontId="187" fillId="0" borderId="4" xfId="0" applyNumberFormat="1" applyFont="1" applyBorder="1"/>
    <xf numFmtId="190" fontId="187" fillId="0" borderId="4" xfId="0" applyNumberFormat="1" applyFont="1" applyFill="1" applyBorder="1"/>
    <xf numFmtId="190" fontId="187" fillId="0" borderId="0" xfId="0" applyNumberFormat="1" applyFont="1" applyBorder="1"/>
    <xf numFmtId="173" fontId="114" fillId="0" borderId="0" xfId="0" applyNumberFormat="1" applyFont="1"/>
    <xf numFmtId="3" fontId="114" fillId="0" borderId="0" xfId="0" applyNumberFormat="1" applyFont="1" applyFill="1"/>
    <xf numFmtId="3" fontId="187" fillId="74" borderId="0" xfId="23" applyNumberFormat="1" applyFont="1" applyFill="1" applyBorder="1" applyAlignment="1">
      <alignment horizontal="right"/>
    </xf>
    <xf numFmtId="3" fontId="267" fillId="0" borderId="0" xfId="4014" applyNumberFormat="1" applyFont="1" applyAlignment="1">
      <alignment horizontal="center"/>
    </xf>
    <xf numFmtId="176" fontId="114" fillId="76" borderId="0" xfId="23" applyNumberFormat="1" applyFont="1" applyFill="1" applyBorder="1"/>
    <xf numFmtId="4" fontId="114" fillId="76" borderId="0" xfId="23" applyNumberFormat="1" applyFont="1" applyFill="1" applyBorder="1"/>
    <xf numFmtId="0" fontId="114" fillId="76" borderId="0" xfId="0" applyFont="1" applyFill="1" applyBorder="1"/>
    <xf numFmtId="10" fontId="265" fillId="76" borderId="0" xfId="2250" applyFont="1" applyFill="1"/>
    <xf numFmtId="10" fontId="114" fillId="76" borderId="0" xfId="2250" applyFont="1" applyFill="1"/>
    <xf numFmtId="0" fontId="0" fillId="76" borderId="0" xfId="0" applyFill="1"/>
    <xf numFmtId="3" fontId="187" fillId="76" borderId="0" xfId="0" applyNumberFormat="1" applyFont="1" applyFill="1" applyBorder="1" applyAlignment="1"/>
    <xf numFmtId="3" fontId="187" fillId="74" borderId="0" xfId="0" applyNumberFormat="1" applyFont="1" applyFill="1" applyBorder="1" applyAlignment="1"/>
    <xf numFmtId="10" fontId="265" fillId="74" borderId="0" xfId="2250" applyFont="1" applyFill="1"/>
    <xf numFmtId="10" fontId="114" fillId="74" borderId="0" xfId="2250" applyFont="1" applyFill="1"/>
    <xf numFmtId="190" fontId="114" fillId="74" borderId="0" xfId="0" applyNumberFormat="1" applyFont="1" applyFill="1"/>
    <xf numFmtId="358" fontId="114" fillId="74" borderId="0" xfId="0" applyNumberFormat="1" applyFont="1" applyFill="1"/>
    <xf numFmtId="0" fontId="270" fillId="74" borderId="0" xfId="0" applyFont="1" applyFill="1" applyAlignment="1">
      <alignment horizontal="right"/>
    </xf>
    <xf numFmtId="0" fontId="283" fillId="37" borderId="59" xfId="23" applyFont="1" applyFill="1" applyBorder="1"/>
    <xf numFmtId="0" fontId="263" fillId="2" borderId="76" xfId="23" applyFont="1" applyFill="1" applyBorder="1" applyAlignment="1">
      <alignment horizontal="center"/>
    </xf>
    <xf numFmtId="0" fontId="114" fillId="2" borderId="72" xfId="23" applyFont="1" applyFill="1" applyBorder="1" applyAlignment="1">
      <alignment horizontal="center"/>
    </xf>
    <xf numFmtId="0" fontId="114" fillId="2" borderId="0" xfId="23" applyFont="1" applyFill="1" applyBorder="1" applyAlignment="1">
      <alignment horizontal="center"/>
    </xf>
    <xf numFmtId="0" fontId="114" fillId="0" borderId="0" xfId="23" applyFont="1" applyBorder="1" applyAlignment="1">
      <alignment horizontal="center"/>
    </xf>
    <xf numFmtId="0" fontId="259" fillId="2" borderId="0" xfId="23" applyFont="1" applyFill="1" applyBorder="1" applyAlignment="1">
      <alignment horizontal="center"/>
    </xf>
    <xf numFmtId="0" fontId="259" fillId="37" borderId="64" xfId="23" applyFont="1" applyFill="1" applyBorder="1" applyAlignment="1">
      <alignment horizontal="center"/>
    </xf>
    <xf numFmtId="0" fontId="283" fillId="37" borderId="76" xfId="23" applyFont="1" applyFill="1" applyBorder="1" applyAlignment="1">
      <alignment horizontal="center"/>
    </xf>
    <xf numFmtId="173" fontId="114" fillId="2" borderId="76" xfId="23" applyNumberFormat="1" applyFont="1" applyFill="1" applyBorder="1"/>
    <xf numFmtId="0" fontId="114" fillId="2" borderId="92" xfId="23" applyFont="1" applyFill="1" applyBorder="1"/>
    <xf numFmtId="203" fontId="0" fillId="0" borderId="0" xfId="0" applyNumberFormat="1"/>
    <xf numFmtId="9" fontId="17" fillId="0" borderId="0" xfId="0" applyNumberFormat="1" applyFont="1" applyFill="1" applyBorder="1" applyAlignment="1">
      <alignment horizontal="center"/>
    </xf>
    <xf numFmtId="176" fontId="17" fillId="0" borderId="0" xfId="23" applyNumberFormat="1" applyFont="1" applyFill="1" applyBorder="1" applyAlignment="1">
      <alignment horizontal="center"/>
    </xf>
    <xf numFmtId="4" fontId="274" fillId="0" borderId="0" xfId="3" applyNumberFormat="1" applyFont="1" applyFill="1" applyBorder="1" applyAlignment="1"/>
    <xf numFmtId="3" fontId="17" fillId="0" borderId="0" xfId="3" applyNumberFormat="1" applyFont="1" applyFill="1" applyBorder="1" applyAlignment="1">
      <alignment horizontal="center"/>
    </xf>
    <xf numFmtId="0" fontId="17" fillId="0" borderId="0" xfId="3" applyFont="1" applyFill="1" applyBorder="1" applyAlignment="1"/>
    <xf numFmtId="0" fontId="284" fillId="0" borderId="0" xfId="3" applyFont="1" applyFill="1" applyBorder="1" applyAlignment="1"/>
    <xf numFmtId="9" fontId="114" fillId="0" borderId="15" xfId="23" applyNumberFormat="1" applyFont="1" applyFill="1" applyBorder="1" applyAlignment="1">
      <alignment horizontal="center" vertical="center"/>
    </xf>
    <xf numFmtId="9" fontId="267" fillId="0" borderId="77" xfId="23" applyNumberFormat="1" applyFont="1" applyFill="1" applyBorder="1" applyAlignment="1">
      <alignment horizontal="center"/>
    </xf>
    <xf numFmtId="0" fontId="53" fillId="0" borderId="0" xfId="0" applyFont="1" applyFill="1" applyBorder="1"/>
    <xf numFmtId="0" fontId="53" fillId="0" borderId="0" xfId="3" applyFont="1" applyFill="1" applyBorder="1" applyAlignment="1"/>
    <xf numFmtId="180" fontId="17" fillId="0" borderId="0" xfId="0" applyNumberFormat="1" applyFont="1" applyFill="1" applyBorder="1" applyAlignment="1">
      <alignment horizontal="center"/>
    </xf>
    <xf numFmtId="10" fontId="17" fillId="0" borderId="0" xfId="0" applyNumberFormat="1" applyFont="1" applyFill="1" applyBorder="1" applyAlignment="1">
      <alignment horizontal="center"/>
    </xf>
    <xf numFmtId="362" fontId="17" fillId="0" borderId="0" xfId="23" applyNumberFormat="1" applyFont="1" applyFill="1" applyBorder="1" applyAlignment="1">
      <alignment horizontal="center"/>
    </xf>
    <xf numFmtId="180" fontId="114" fillId="0" borderId="15" xfId="0" applyNumberFormat="1" applyFont="1" applyFill="1" applyBorder="1" applyAlignment="1">
      <alignment horizontal="center"/>
    </xf>
    <xf numFmtId="0" fontId="17" fillId="71" borderId="0" xfId="23" applyFont="1" applyFill="1" applyBorder="1"/>
    <xf numFmtId="0" fontId="284" fillId="71" borderId="0" xfId="23" applyFont="1" applyFill="1" applyBorder="1"/>
    <xf numFmtId="9" fontId="114" fillId="0" borderId="15" xfId="0" applyNumberFormat="1" applyFont="1" applyFill="1" applyBorder="1"/>
    <xf numFmtId="9" fontId="114" fillId="0" borderId="15" xfId="0" applyNumberFormat="1" applyFont="1" applyFill="1" applyBorder="1" applyAlignment="1">
      <alignment horizontal="center"/>
    </xf>
    <xf numFmtId="0" fontId="114" fillId="0" borderId="15" xfId="0" applyFont="1" applyFill="1" applyBorder="1" applyAlignment="1">
      <alignment horizontal="center"/>
    </xf>
    <xf numFmtId="10" fontId="114" fillId="0" borderId="15" xfId="23" applyNumberFormat="1" applyFont="1" applyFill="1" applyBorder="1" applyAlignment="1">
      <alignment horizontal="center"/>
    </xf>
    <xf numFmtId="14" fontId="114" fillId="0" borderId="15" xfId="0" applyNumberFormat="1" applyFont="1" applyFill="1" applyBorder="1" applyAlignment="1">
      <alignment horizontal="center" vertical="center"/>
    </xf>
    <xf numFmtId="9" fontId="114" fillId="0" borderId="0" xfId="0" applyNumberFormat="1" applyFont="1" applyAlignment="1">
      <alignment horizontal="center"/>
    </xf>
    <xf numFmtId="4" fontId="17" fillId="0" borderId="0" xfId="0" applyNumberFormat="1" applyFont="1" applyFill="1" applyBorder="1" applyAlignment="1">
      <alignment horizontal="center"/>
    </xf>
    <xf numFmtId="363" fontId="17" fillId="0" borderId="0" xfId="3" applyNumberFormat="1" applyFont="1" applyFill="1" applyBorder="1" applyAlignment="1">
      <alignment horizontal="center"/>
    </xf>
    <xf numFmtId="0" fontId="114" fillId="0" borderId="29" xfId="2588" applyFont="1" applyFill="1" applyBorder="1" applyAlignment="1">
      <alignment horizontal="left"/>
    </xf>
    <xf numFmtId="4" fontId="114" fillId="0" borderId="38" xfId="2589" applyNumberFormat="1" applyFont="1" applyFill="1" applyBorder="1" applyAlignment="1">
      <alignment horizontal="center"/>
    </xf>
    <xf numFmtId="10" fontId="114" fillId="0" borderId="38" xfId="2588" applyNumberFormat="1" applyFont="1" applyFill="1" applyBorder="1" applyAlignment="1">
      <alignment horizontal="center"/>
    </xf>
    <xf numFmtId="4" fontId="114" fillId="0" borderId="38" xfId="2588" applyNumberFormat="1" applyFont="1" applyFill="1" applyBorder="1" applyAlignment="1">
      <alignment horizontal="center"/>
    </xf>
    <xf numFmtId="10" fontId="114" fillId="0" borderId="38" xfId="4014" applyNumberFormat="1" applyFont="1" applyFill="1" applyBorder="1" applyAlignment="1">
      <alignment horizontal="center"/>
    </xf>
    <xf numFmtId="0" fontId="114" fillId="0" borderId="54" xfId="2588" applyFont="1" applyFill="1" applyBorder="1" applyAlignment="1">
      <alignment horizontal="left"/>
    </xf>
    <xf numFmtId="10" fontId="114" fillId="0" borderId="94" xfId="4014" applyNumberFormat="1" applyFont="1" applyFill="1" applyBorder="1" applyAlignment="1">
      <alignment horizontal="center"/>
    </xf>
    <xf numFmtId="180" fontId="274" fillId="0" borderId="0" xfId="3" applyNumberFormat="1" applyFont="1" applyFill="1" applyBorder="1" applyAlignment="1"/>
    <xf numFmtId="180" fontId="114" fillId="0" borderId="15" xfId="4014" applyNumberFormat="1" applyFont="1" applyFill="1" applyBorder="1" applyAlignment="1">
      <alignment horizontal="center"/>
    </xf>
    <xf numFmtId="0" fontId="187" fillId="0" borderId="0" xfId="4014" applyFont="1" applyAlignment="1">
      <alignment horizontal="left"/>
    </xf>
    <xf numFmtId="3" fontId="17" fillId="0" borderId="0" xfId="0" applyNumberFormat="1" applyFont="1" applyFill="1" applyBorder="1" applyAlignment="1">
      <alignment horizontal="center"/>
    </xf>
    <xf numFmtId="0" fontId="20" fillId="0" borderId="1" xfId="0" applyFont="1" applyBorder="1"/>
    <xf numFmtId="0" fontId="285" fillId="0" borderId="1" xfId="0" applyFont="1" applyBorder="1" applyAlignment="1">
      <alignment horizontal="center"/>
    </xf>
    <xf numFmtId="0" fontId="20" fillId="0" borderId="0" xfId="0" applyFont="1" applyFill="1" applyBorder="1"/>
    <xf numFmtId="0" fontId="20" fillId="0" borderId="0" xfId="3" applyFont="1" applyFill="1" applyBorder="1" applyAlignment="1"/>
    <xf numFmtId="2" fontId="114" fillId="0" borderId="0" xfId="0" applyNumberFormat="1" applyFont="1" applyAlignment="1">
      <alignment horizontal="center"/>
    </xf>
    <xf numFmtId="173" fontId="264" fillId="0" borderId="1" xfId="23" quotePrefix="1" applyNumberFormat="1" applyFont="1" applyFill="1" applyBorder="1" applyAlignment="1">
      <alignment horizontal="center"/>
    </xf>
    <xf numFmtId="0" fontId="0" fillId="0" borderId="1" xfId="0" applyBorder="1"/>
    <xf numFmtId="203" fontId="20" fillId="0" borderId="1" xfId="0" applyNumberFormat="1" applyFont="1" applyBorder="1"/>
    <xf numFmtId="0" fontId="114" fillId="0" borderId="0" xfId="4014" applyFont="1" applyFill="1"/>
    <xf numFmtId="10" fontId="114" fillId="0" borderId="0" xfId="4015" applyNumberFormat="1" applyFont="1"/>
    <xf numFmtId="0" fontId="267" fillId="0" borderId="0" xfId="4018" applyFont="1" applyAlignment="1">
      <alignment vertical="center"/>
    </xf>
    <xf numFmtId="0" fontId="286" fillId="0" borderId="0" xfId="4018" applyFont="1" applyAlignment="1">
      <alignment vertical="center"/>
    </xf>
    <xf numFmtId="0" fontId="267" fillId="0" borderId="0" xfId="4018" applyFont="1" applyAlignment="1">
      <alignment horizontal="right" vertical="center"/>
    </xf>
    <xf numFmtId="0" fontId="267" fillId="0" borderId="0" xfId="4018" applyFont="1" applyFill="1" applyBorder="1" applyAlignment="1">
      <alignment horizontal="right" vertical="center"/>
    </xf>
    <xf numFmtId="0" fontId="287" fillId="0" borderId="0" xfId="1" applyNumberFormat="1" applyFont="1" applyFill="1" applyBorder="1" applyAlignment="1"/>
    <xf numFmtId="0" fontId="287" fillId="0" borderId="0" xfId="1" applyNumberFormat="1" applyFont="1" applyFill="1" applyBorder="1" applyAlignment="1" applyProtection="1">
      <protection locked="0" hidden="1"/>
    </xf>
    <xf numFmtId="0" fontId="287" fillId="0" borderId="0" xfId="1" applyNumberFormat="1" applyFont="1" applyFill="1" applyBorder="1" applyAlignment="1">
      <alignment horizontal="left"/>
    </xf>
    <xf numFmtId="0" fontId="267" fillId="0" borderId="0" xfId="4018" applyFont="1" applyBorder="1" applyAlignment="1">
      <alignment horizontal="right" vertical="center"/>
    </xf>
    <xf numFmtId="0" fontId="114" fillId="0" borderId="0" xfId="3681" applyFont="1"/>
    <xf numFmtId="0" fontId="114" fillId="2" borderId="0" xfId="2636" applyNumberFormat="1" applyFont="1" applyFill="1" applyBorder="1" applyAlignment="1"/>
    <xf numFmtId="0" fontId="267" fillId="0" borderId="0" xfId="4018" applyFont="1" applyFill="1" applyBorder="1" applyAlignment="1">
      <alignment vertical="center"/>
    </xf>
    <xf numFmtId="0" fontId="260" fillId="0" borderId="0" xfId="4018" applyFont="1" applyFill="1" applyBorder="1" applyAlignment="1">
      <alignment vertical="center"/>
    </xf>
    <xf numFmtId="0" fontId="262" fillId="0" borderId="0" xfId="4018" applyFont="1" applyFill="1" applyBorder="1" applyAlignment="1">
      <alignment vertical="center"/>
    </xf>
    <xf numFmtId="4" fontId="267" fillId="0" borderId="0" xfId="4018" applyNumberFormat="1" applyFont="1" applyAlignment="1">
      <alignment vertical="center"/>
    </xf>
    <xf numFmtId="0" fontId="267" fillId="0" borderId="0" xfId="4018" applyFont="1" applyFill="1" applyAlignment="1">
      <alignment vertical="center"/>
    </xf>
    <xf numFmtId="2" fontId="267" fillId="0" borderId="0" xfId="4018" applyNumberFormat="1" applyFont="1" applyAlignment="1">
      <alignment vertical="center"/>
    </xf>
    <xf numFmtId="0" fontId="267" fillId="0" borderId="0" xfId="4018" applyFont="1" applyFill="1" applyBorder="1" applyAlignment="1">
      <alignment horizontal="left" vertical="center"/>
    </xf>
    <xf numFmtId="0" fontId="267" fillId="0" borderId="0" xfId="4018" applyFont="1" applyFill="1" applyBorder="1" applyAlignment="1">
      <alignment horizontal="left" vertical="center" wrapText="1"/>
    </xf>
    <xf numFmtId="0" fontId="280" fillId="0" borderId="0" xfId="4018" quotePrefix="1" applyFont="1" applyFill="1" applyBorder="1" applyAlignment="1">
      <alignment horizontal="left" vertical="center"/>
    </xf>
    <xf numFmtId="2" fontId="267" fillId="0" borderId="0" xfId="4018" applyNumberFormat="1" applyFont="1" applyFill="1" applyBorder="1" applyAlignment="1">
      <alignment vertical="center"/>
    </xf>
    <xf numFmtId="0" fontId="267" fillId="0" borderId="0" xfId="4018" applyFont="1" applyBorder="1" applyAlignment="1">
      <alignment vertical="center"/>
    </xf>
    <xf numFmtId="0" fontId="260" fillId="0" borderId="0" xfId="4018" applyFont="1" applyAlignment="1">
      <alignment vertical="center"/>
    </xf>
    <xf numFmtId="2" fontId="267" fillId="0" borderId="0" xfId="4018" applyNumberFormat="1" applyFont="1" applyFill="1" applyAlignment="1">
      <alignment vertical="center"/>
    </xf>
    <xf numFmtId="0" fontId="267" fillId="0" borderId="80" xfId="4018" applyFont="1" applyFill="1" applyBorder="1" applyAlignment="1">
      <alignment horizontal="centerContinuous" vertical="center"/>
    </xf>
    <xf numFmtId="0" fontId="269" fillId="73" borderId="18" xfId="4018" applyFont="1" applyFill="1" applyBorder="1" applyAlignment="1">
      <alignment horizontal="centerContinuous" vertical="center" wrapText="1"/>
    </xf>
    <xf numFmtId="0" fontId="269" fillId="0" borderId="0" xfId="4018" applyFont="1" applyFill="1" applyBorder="1" applyAlignment="1">
      <alignment horizontal="centerContinuous" vertical="center"/>
    </xf>
    <xf numFmtId="0" fontId="269" fillId="0" borderId="0" xfId="4018" applyFont="1" applyFill="1" applyBorder="1" applyAlignment="1">
      <alignment horizontal="centerContinuous" vertical="center" wrapText="1"/>
    </xf>
    <xf numFmtId="4" fontId="269" fillId="0" borderId="0" xfId="4018" applyNumberFormat="1" applyFont="1" applyFill="1" applyBorder="1" applyAlignment="1">
      <alignment horizontal="centerContinuous" vertical="center"/>
    </xf>
    <xf numFmtId="0" fontId="187" fillId="0" borderId="0" xfId="4018" applyFont="1" applyFill="1" applyBorder="1" applyAlignment="1">
      <alignment horizontal="center" vertical="center" wrapText="1"/>
    </xf>
    <xf numFmtId="4" fontId="187" fillId="0" borderId="0" xfId="4018" applyNumberFormat="1" applyFont="1" applyFill="1" applyBorder="1" applyAlignment="1">
      <alignment horizontal="center" vertical="center" wrapText="1"/>
    </xf>
    <xf numFmtId="0" fontId="187" fillId="0" borderId="84" xfId="4018" applyFont="1" applyBorder="1" applyAlignment="1">
      <alignment horizontal="center" vertical="center"/>
    </xf>
    <xf numFmtId="361" fontId="114" fillId="0" borderId="86" xfId="4018" applyNumberFormat="1" applyFont="1" applyBorder="1" applyAlignment="1">
      <alignment horizontal="center" vertical="center"/>
    </xf>
    <xf numFmtId="361" fontId="114" fillId="0" borderId="88" xfId="4018" applyNumberFormat="1" applyFont="1" applyBorder="1" applyAlignment="1">
      <alignment horizontal="center" vertical="center"/>
    </xf>
    <xf numFmtId="361" fontId="114" fillId="0" borderId="75" xfId="4018" applyNumberFormat="1" applyFont="1" applyBorder="1" applyAlignment="1">
      <alignment horizontal="center" vertical="center"/>
    </xf>
    <xf numFmtId="361" fontId="267" fillId="0" borderId="0" xfId="4018" applyNumberFormat="1" applyFont="1" applyAlignment="1">
      <alignment horizontal="right" vertical="center"/>
    </xf>
    <xf numFmtId="361" fontId="114" fillId="0" borderId="90" xfId="4018" applyNumberFormat="1" applyFont="1" applyBorder="1" applyAlignment="1">
      <alignment horizontal="center" vertical="center"/>
    </xf>
    <xf numFmtId="361" fontId="114" fillId="0" borderId="38" xfId="4018" applyNumberFormat="1" applyFont="1" applyBorder="1" applyAlignment="1">
      <alignment horizontal="center" vertical="center"/>
    </xf>
    <xf numFmtId="361" fontId="114" fillId="0" borderId="34" xfId="4018" applyNumberFormat="1" applyFont="1" applyBorder="1" applyAlignment="1">
      <alignment horizontal="center" vertical="center"/>
    </xf>
    <xf numFmtId="361" fontId="114" fillId="0" borderId="91" xfId="4018" applyNumberFormat="1" applyFont="1" applyBorder="1" applyAlignment="1">
      <alignment horizontal="center" vertical="center"/>
    </xf>
    <xf numFmtId="361" fontId="267" fillId="0" borderId="0" xfId="4018" applyNumberFormat="1" applyFont="1" applyFill="1" applyAlignment="1">
      <alignment horizontal="center" vertical="center"/>
    </xf>
    <xf numFmtId="361" fontId="114" fillId="0" borderId="80" xfId="4018" applyNumberFormat="1" applyFont="1" applyBorder="1" applyAlignment="1">
      <alignment horizontal="center" vertical="center"/>
    </xf>
    <xf numFmtId="359" fontId="114" fillId="0" borderId="0" xfId="4018" applyNumberFormat="1" applyFont="1" applyFill="1" applyBorder="1" applyAlignment="1">
      <alignment horizontal="center" vertical="center"/>
    </xf>
    <xf numFmtId="0" fontId="267" fillId="0" borderId="0" xfId="4018" applyFont="1" applyFill="1" applyBorder="1" applyAlignment="1">
      <alignment horizontal="center" vertical="center"/>
    </xf>
    <xf numFmtId="4" fontId="267" fillId="0" borderId="0" xfId="4018" applyNumberFormat="1" applyFont="1" applyFill="1" applyBorder="1" applyAlignment="1">
      <alignment horizontal="center" vertical="center"/>
    </xf>
    <xf numFmtId="360" fontId="267" fillId="0" borderId="0" xfId="4018" applyNumberFormat="1" applyFont="1" applyFill="1" applyBorder="1" applyAlignment="1">
      <alignment horizontal="center" vertical="center"/>
    </xf>
    <xf numFmtId="0" fontId="187" fillId="0" borderId="80" xfId="4018" applyFont="1" applyBorder="1" applyAlignment="1">
      <alignment horizontal="center" vertical="center"/>
    </xf>
    <xf numFmtId="361" fontId="114" fillId="0" borderId="86" xfId="4018" applyNumberFormat="1" applyFont="1" applyFill="1" applyBorder="1" applyAlignment="1">
      <alignment horizontal="center" vertical="center"/>
    </xf>
    <xf numFmtId="361" fontId="114" fillId="0" borderId="34" xfId="4018" applyNumberFormat="1" applyFont="1" applyFill="1" applyBorder="1" applyAlignment="1">
      <alignment horizontal="center" vertical="center"/>
    </xf>
    <xf numFmtId="361" fontId="114" fillId="0" borderId="75" xfId="4018" applyNumberFormat="1" applyFont="1" applyFill="1" applyBorder="1" applyAlignment="1">
      <alignment horizontal="center" vertical="center"/>
    </xf>
    <xf numFmtId="361" fontId="267" fillId="0" borderId="0" xfId="4018" applyNumberFormat="1" applyFont="1" applyFill="1" applyAlignment="1">
      <alignment vertical="center"/>
    </xf>
    <xf numFmtId="361" fontId="114" fillId="0" borderId="80" xfId="4018" applyNumberFormat="1" applyFont="1" applyFill="1" applyBorder="1" applyAlignment="1">
      <alignment horizontal="center" vertical="center"/>
    </xf>
    <xf numFmtId="0" fontId="187" fillId="0" borderId="80" xfId="4018" applyFont="1" applyFill="1" applyBorder="1" applyAlignment="1">
      <alignment horizontal="center" vertical="center"/>
    </xf>
    <xf numFmtId="0" fontId="187" fillId="0" borderId="85" xfId="4018" applyFont="1" applyFill="1" applyBorder="1" applyAlignment="1">
      <alignment horizontal="center" vertical="center"/>
    </xf>
    <xf numFmtId="361" fontId="114" fillId="0" borderId="87" xfId="4018" applyNumberFormat="1" applyFont="1" applyFill="1" applyBorder="1" applyAlignment="1">
      <alignment horizontal="center" vertical="center"/>
    </xf>
    <xf numFmtId="361" fontId="114" fillId="0" borderId="89" xfId="4018" applyNumberFormat="1" applyFont="1" applyFill="1" applyBorder="1" applyAlignment="1">
      <alignment horizontal="center" vertical="center"/>
    </xf>
    <xf numFmtId="361" fontId="114" fillId="0" borderId="89" xfId="4018" applyNumberFormat="1" applyFont="1" applyBorder="1" applyAlignment="1">
      <alignment horizontal="center" vertical="center"/>
    </xf>
    <xf numFmtId="0" fontId="187" fillId="0" borderId="0" xfId="4018" applyFont="1" applyBorder="1" applyAlignment="1">
      <alignment horizontal="center" vertical="center"/>
    </xf>
    <xf numFmtId="361" fontId="269" fillId="0" borderId="18" xfId="4018" quotePrefix="1" applyNumberFormat="1" applyFont="1" applyBorder="1" applyAlignment="1">
      <alignment horizontal="center" vertical="center"/>
    </xf>
    <xf numFmtId="4" fontId="269" fillId="0" borderId="0" xfId="4018" quotePrefix="1" applyNumberFormat="1" applyFont="1" applyFill="1" applyBorder="1" applyAlignment="1">
      <alignment horizontal="center" vertical="center"/>
    </xf>
    <xf numFmtId="4" fontId="267" fillId="0" borderId="0" xfId="4018" quotePrefix="1" applyNumberFormat="1" applyFont="1" applyBorder="1" applyAlignment="1">
      <alignment horizontal="center" vertical="center"/>
    </xf>
    <xf numFmtId="0" fontId="267" fillId="0" borderId="0" xfId="4018" quotePrefix="1" applyFont="1" applyAlignment="1">
      <alignment vertical="center"/>
    </xf>
    <xf numFmtId="0" fontId="267" fillId="0" borderId="0" xfId="4018" quotePrefix="1" applyFont="1" applyAlignment="1">
      <alignment horizontal="right" vertical="center"/>
    </xf>
    <xf numFmtId="4" fontId="267" fillId="0" borderId="0" xfId="4018" applyNumberFormat="1" applyFont="1" applyAlignment="1">
      <alignment horizontal="center" vertical="center"/>
    </xf>
    <xf numFmtId="0" fontId="187" fillId="0" borderId="0" xfId="4018" quotePrefix="1" applyFont="1" applyFill="1" applyBorder="1" applyAlignment="1">
      <alignment vertical="center"/>
    </xf>
    <xf numFmtId="9" fontId="187" fillId="0" borderId="0" xfId="3884" applyNumberFormat="1" applyFont="1" applyFill="1" applyBorder="1" applyAlignment="1">
      <alignment vertical="center"/>
    </xf>
    <xf numFmtId="0" fontId="269" fillId="0" borderId="0" xfId="4018" applyFont="1" applyFill="1" applyBorder="1" applyAlignment="1">
      <alignment horizontal="center" vertical="center"/>
    </xf>
    <xf numFmtId="0" fontId="187" fillId="0" borderId="0" xfId="4018" applyFont="1" applyFill="1" applyBorder="1" applyAlignment="1">
      <alignment horizontal="center" vertical="center"/>
    </xf>
    <xf numFmtId="359" fontId="114" fillId="0" borderId="0" xfId="4018" applyNumberFormat="1" applyFont="1" applyFill="1" applyBorder="1" applyAlignment="1">
      <alignment vertical="center"/>
    </xf>
    <xf numFmtId="3" fontId="288" fillId="0" borderId="0" xfId="4018" applyNumberFormat="1" applyFont="1" applyAlignment="1">
      <alignment vertical="center"/>
    </xf>
    <xf numFmtId="0" fontId="269" fillId="0" borderId="0" xfId="4018" applyFont="1" applyAlignment="1">
      <alignment vertical="center"/>
    </xf>
    <xf numFmtId="3" fontId="114" fillId="0" borderId="0" xfId="4018" applyNumberFormat="1" applyFont="1" applyAlignment="1">
      <alignment vertical="center"/>
    </xf>
    <xf numFmtId="0" fontId="288" fillId="0" borderId="0" xfId="4018" applyFont="1" applyAlignment="1">
      <alignment vertical="center"/>
    </xf>
    <xf numFmtId="0" fontId="114" fillId="0" borderId="0" xfId="4018" applyFont="1" applyAlignment="1">
      <alignment horizontal="right" vertical="center"/>
    </xf>
    <xf numFmtId="0" fontId="114" fillId="0" borderId="0" xfId="4018" applyFont="1" applyAlignment="1">
      <alignment vertical="center"/>
    </xf>
    <xf numFmtId="2" fontId="288" fillId="0" borderId="0" xfId="4018" applyNumberFormat="1" applyFont="1" applyAlignment="1">
      <alignment vertical="center"/>
    </xf>
    <xf numFmtId="2" fontId="114" fillId="0" borderId="0" xfId="4018" applyNumberFormat="1" applyFont="1" applyAlignment="1">
      <alignment vertical="center"/>
    </xf>
    <xf numFmtId="0" fontId="114" fillId="77" borderId="0" xfId="4018" applyFont="1" applyFill="1" applyAlignment="1">
      <alignment vertical="center"/>
    </xf>
    <xf numFmtId="3" fontId="267" fillId="0" borderId="0" xfId="4018" applyNumberFormat="1" applyFont="1" applyAlignment="1">
      <alignment horizontal="right" vertical="center"/>
    </xf>
    <xf numFmtId="0" fontId="288" fillId="0" borderId="0" xfId="4018" applyFont="1" applyAlignment="1">
      <alignment horizontal="right" vertical="center"/>
    </xf>
    <xf numFmtId="0" fontId="288" fillId="0" borderId="0" xfId="4018" applyFont="1" applyFill="1" applyBorder="1" applyAlignment="1">
      <alignment horizontal="right" vertical="center"/>
    </xf>
    <xf numFmtId="360" fontId="267" fillId="0" borderId="0" xfId="4018" applyNumberFormat="1" applyFont="1" applyAlignment="1">
      <alignment vertical="center"/>
    </xf>
    <xf numFmtId="0" fontId="267" fillId="0" borderId="96" xfId="4018" applyFont="1" applyFill="1" applyBorder="1" applyAlignment="1">
      <alignment vertical="center"/>
    </xf>
    <xf numFmtId="0" fontId="267" fillId="0" borderId="97" xfId="4018" applyFont="1" applyFill="1" applyBorder="1" applyAlignment="1">
      <alignment vertical="center"/>
    </xf>
    <xf numFmtId="0" fontId="267" fillId="0" borderId="5" xfId="4018" applyFont="1" applyFill="1" applyBorder="1" applyAlignment="1">
      <alignment vertical="center"/>
    </xf>
    <xf numFmtId="0" fontId="267" fillId="76" borderId="28" xfId="4018" applyFont="1" applyFill="1" applyBorder="1" applyAlignment="1">
      <alignment vertical="center"/>
    </xf>
    <xf numFmtId="3" fontId="267" fillId="0" borderId="75" xfId="4018" applyNumberFormat="1" applyFont="1" applyFill="1" applyBorder="1" applyAlignment="1">
      <alignment horizontal="center" vertical="center"/>
    </xf>
    <xf numFmtId="9" fontId="267" fillId="0" borderId="98" xfId="4018" applyNumberFormat="1" applyFont="1" applyFill="1" applyBorder="1" applyAlignment="1">
      <alignment horizontal="center" vertical="center"/>
    </xf>
    <xf numFmtId="14" fontId="269" fillId="76" borderId="78" xfId="1" applyNumberFormat="1" applyFont="1" applyFill="1" applyBorder="1" applyAlignment="1">
      <alignment horizontal="center" vertical="center"/>
    </xf>
    <xf numFmtId="0" fontId="281" fillId="76" borderId="49" xfId="1" applyNumberFormat="1" applyFont="1" applyFill="1" applyBorder="1" applyAlignment="1">
      <alignment vertical="center"/>
    </xf>
    <xf numFmtId="358" fontId="114" fillId="0" borderId="0" xfId="0" applyNumberFormat="1" applyFont="1" applyFill="1" applyBorder="1"/>
    <xf numFmtId="358" fontId="265" fillId="0" borderId="0" xfId="0" applyNumberFormat="1" applyFont="1" applyFill="1" applyBorder="1"/>
    <xf numFmtId="2" fontId="265" fillId="0" borderId="1" xfId="0" applyNumberFormat="1" applyFont="1" applyFill="1" applyBorder="1"/>
    <xf numFmtId="203" fontId="265" fillId="0" borderId="1" xfId="0" applyNumberFormat="1" applyFont="1" applyFill="1" applyBorder="1"/>
    <xf numFmtId="0" fontId="262" fillId="0" borderId="0" xfId="23" applyFont="1" applyFill="1" applyBorder="1" applyAlignment="1">
      <alignment vertical="center"/>
    </xf>
    <xf numFmtId="343" fontId="267" fillId="0" borderId="0" xfId="0" applyNumberFormat="1" applyFont="1" applyBorder="1"/>
    <xf numFmtId="0" fontId="20" fillId="0" borderId="0" xfId="23" applyFont="1"/>
    <xf numFmtId="10" fontId="267" fillId="0" borderId="0" xfId="4018" applyNumberFormat="1" applyFont="1" applyFill="1" applyBorder="1" applyAlignment="1">
      <alignment vertical="center"/>
    </xf>
    <xf numFmtId="1" fontId="114" fillId="0" borderId="0" xfId="23" applyNumberFormat="1" applyFont="1" applyFill="1" applyBorder="1" applyAlignment="1">
      <alignment horizontal="right"/>
    </xf>
    <xf numFmtId="0" fontId="0" fillId="0" borderId="0" xfId="0" applyBorder="1"/>
    <xf numFmtId="0" fontId="263" fillId="0" borderId="0" xfId="23" applyFont="1" applyFill="1" applyBorder="1" applyAlignment="1">
      <alignment horizontal="left"/>
    </xf>
    <xf numFmtId="180" fontId="263" fillId="0" borderId="0" xfId="23" applyNumberFormat="1" applyFont="1" applyFill="1" applyBorder="1"/>
    <xf numFmtId="0" fontId="17" fillId="71" borderId="0" xfId="23" applyFont="1" applyFill="1" applyBorder="1" applyAlignment="1">
      <alignment horizontal="center"/>
    </xf>
    <xf numFmtId="0" fontId="17" fillId="0" borderId="0" xfId="3" applyNumberFormat="1" applyFont="1" applyFill="1" applyBorder="1" applyAlignment="1">
      <alignment horizontal="center"/>
    </xf>
    <xf numFmtId="0" fontId="265" fillId="0" borderId="0" xfId="0" applyFont="1" applyAlignment="1">
      <alignment horizontal="center"/>
    </xf>
    <xf numFmtId="0" fontId="263" fillId="0" borderId="0" xfId="0" applyFont="1" applyBorder="1" applyAlignment="1"/>
    <xf numFmtId="343" fontId="263" fillId="0" borderId="0" xfId="0" applyNumberFormat="1" applyFont="1" applyBorder="1"/>
    <xf numFmtId="0" fontId="53" fillId="0" borderId="0" xfId="0" applyFont="1"/>
    <xf numFmtId="355" fontId="263" fillId="0" borderId="0" xfId="23" applyNumberFormat="1" applyFont="1" applyFill="1" applyAlignment="1">
      <alignment horizontal="center"/>
    </xf>
    <xf numFmtId="190" fontId="263" fillId="0" borderId="0" xfId="0" applyNumberFormat="1" applyFont="1" applyBorder="1"/>
    <xf numFmtId="10" fontId="263" fillId="0" borderId="0" xfId="0" applyNumberFormat="1" applyFont="1" applyBorder="1"/>
    <xf numFmtId="343" fontId="264" fillId="0" borderId="0" xfId="0" applyNumberFormat="1" applyFont="1" applyBorder="1"/>
    <xf numFmtId="0" fontId="187" fillId="0" borderId="0" xfId="0" applyFont="1" applyAlignment="1">
      <alignment horizontal="center"/>
    </xf>
    <xf numFmtId="203" fontId="275" fillId="0" borderId="0" xfId="2250" applyNumberFormat="1" applyFont="1"/>
    <xf numFmtId="343" fontId="114" fillId="0" borderId="0" xfId="0" applyNumberFormat="1" applyFont="1" applyFill="1" applyBorder="1"/>
    <xf numFmtId="3" fontId="267" fillId="0" borderId="0" xfId="4018" applyNumberFormat="1" applyFont="1" applyFill="1" applyBorder="1" applyAlignment="1">
      <alignment vertical="center"/>
    </xf>
    <xf numFmtId="321" fontId="20" fillId="0" borderId="1" xfId="0" applyNumberFormat="1" applyFont="1" applyBorder="1"/>
    <xf numFmtId="321" fontId="0" fillId="0" borderId="0" xfId="0" applyNumberFormat="1"/>
    <xf numFmtId="203" fontId="263" fillId="0" borderId="0" xfId="0" applyNumberFormat="1" applyFont="1"/>
    <xf numFmtId="358" fontId="265" fillId="0" borderId="0" xfId="0" applyNumberFormat="1" applyFont="1" applyFill="1"/>
    <xf numFmtId="0" fontId="267" fillId="0" borderId="99" xfId="4018" applyFont="1" applyFill="1" applyBorder="1" applyAlignment="1">
      <alignment vertical="center"/>
    </xf>
    <xf numFmtId="0" fontId="267" fillId="0" borderId="100" xfId="4018" applyFont="1" applyFill="1" applyBorder="1" applyAlignment="1">
      <alignment vertical="center"/>
    </xf>
    <xf numFmtId="3" fontId="267" fillId="0" borderId="101" xfId="4018" applyNumberFormat="1" applyFont="1" applyFill="1" applyBorder="1" applyAlignment="1">
      <alignment horizontal="center" vertical="center"/>
    </xf>
    <xf numFmtId="180" fontId="21" fillId="0" borderId="75" xfId="2250" applyNumberFormat="1" applyBorder="1" applyAlignment="1">
      <alignment horizontal="center"/>
    </xf>
    <xf numFmtId="10" fontId="290" fillId="72" borderId="0" xfId="0" applyNumberFormat="1" applyFont="1" applyFill="1" applyBorder="1" applyProtection="1"/>
    <xf numFmtId="4" fontId="290" fillId="72" borderId="0" xfId="0" applyNumberFormat="1" applyFont="1" applyFill="1" applyBorder="1" applyProtection="1"/>
    <xf numFmtId="0" fontId="20" fillId="0" borderId="0" xfId="3" applyFont="1" applyFill="1" applyBorder="1" applyAlignment="1" applyProtection="1"/>
    <xf numFmtId="0" fontId="284" fillId="0" borderId="0" xfId="3" applyFont="1" applyFill="1" applyBorder="1" applyAlignment="1" applyProtection="1"/>
    <xf numFmtId="0" fontId="53" fillId="0" borderId="0" xfId="3" applyFont="1" applyFill="1" applyBorder="1" applyAlignment="1" applyProtection="1"/>
    <xf numFmtId="3" fontId="17" fillId="0" borderId="0" xfId="3" applyNumberFormat="1" applyFont="1" applyFill="1" applyBorder="1" applyAlignment="1" applyProtection="1">
      <alignment horizontal="center"/>
    </xf>
    <xf numFmtId="0" fontId="114" fillId="0" borderId="0" xfId="0" applyFont="1" applyProtection="1"/>
    <xf numFmtId="0" fontId="114" fillId="0" borderId="0" xfId="0" applyFont="1" applyProtection="1">
      <protection locked="0"/>
    </xf>
    <xf numFmtId="0" fontId="0" fillId="0" borderId="0" xfId="0" applyFont="1" applyFill="1" applyBorder="1" applyProtection="1"/>
    <xf numFmtId="0" fontId="0" fillId="0" borderId="0" xfId="0" applyNumberFormat="1" applyFont="1" applyFill="1" applyBorder="1" applyProtection="1"/>
    <xf numFmtId="0" fontId="0" fillId="0" borderId="0" xfId="0" applyFont="1" applyFill="1" applyProtection="1"/>
    <xf numFmtId="0" fontId="17" fillId="0" borderId="0" xfId="3" applyFont="1" applyFill="1" applyBorder="1" applyAlignment="1" applyProtection="1"/>
    <xf numFmtId="203" fontId="290" fillId="72" borderId="0" xfId="3" applyNumberFormat="1" applyFont="1" applyFill="1" applyBorder="1" applyAlignment="1" applyProtection="1"/>
    <xf numFmtId="203" fontId="275" fillId="72" borderId="0" xfId="3" applyNumberFormat="1" applyFont="1" applyFill="1" applyBorder="1" applyAlignment="1" applyProtection="1">
      <protection locked="0"/>
    </xf>
    <xf numFmtId="0" fontId="114" fillId="0" borderId="0" xfId="0" applyFont="1" applyAlignment="1" applyProtection="1">
      <alignment horizontal="left"/>
    </xf>
    <xf numFmtId="0" fontId="291" fillId="0" borderId="0" xfId="0" applyFont="1" applyProtection="1"/>
    <xf numFmtId="0" fontId="0" fillId="0" borderId="0" xfId="0" applyFont="1" applyProtection="1">
      <protection locked="0"/>
    </xf>
    <xf numFmtId="0" fontId="0" fillId="0" borderId="0" xfId="0" applyFont="1" applyProtection="1"/>
    <xf numFmtId="0" fontId="114" fillId="0" borderId="0" xfId="23" applyFont="1" applyFill="1" applyProtection="1"/>
    <xf numFmtId="0" fontId="114" fillId="0" borderId="0" xfId="23" applyFont="1" applyFill="1" applyAlignment="1" applyProtection="1">
      <alignment horizontal="right"/>
    </xf>
    <xf numFmtId="4" fontId="263" fillId="0" borderId="0" xfId="23" applyNumberFormat="1" applyFont="1" applyFill="1" applyAlignment="1" applyProtection="1">
      <alignment horizontal="center"/>
    </xf>
    <xf numFmtId="3" fontId="114" fillId="0" borderId="0" xfId="23" applyNumberFormat="1" applyFont="1" applyFill="1" applyProtection="1"/>
    <xf numFmtId="0" fontId="114" fillId="0" borderId="0" xfId="0" applyFont="1" applyFill="1" applyBorder="1" applyProtection="1"/>
    <xf numFmtId="1" fontId="114" fillId="0" borderId="0" xfId="23" applyNumberFormat="1" applyFont="1" applyFill="1" applyBorder="1" applyAlignment="1" applyProtection="1">
      <alignment horizontal="center"/>
    </xf>
    <xf numFmtId="10" fontId="265" fillId="0" borderId="0" xfId="0" applyNumberFormat="1" applyFont="1" applyBorder="1"/>
    <xf numFmtId="0" fontId="114" fillId="2" borderId="0" xfId="23" applyFont="1" applyFill="1" applyBorder="1" applyProtection="1">
      <protection hidden="1"/>
    </xf>
    <xf numFmtId="0" fontId="187" fillId="72" borderId="79" xfId="4018" applyFont="1" applyFill="1" applyBorder="1" applyAlignment="1" applyProtection="1">
      <alignment horizontal="center" vertical="center" wrapText="1"/>
    </xf>
    <xf numFmtId="0" fontId="187" fillId="72" borderId="81" xfId="4018" applyFont="1" applyFill="1" applyBorder="1" applyAlignment="1" applyProtection="1">
      <alignment horizontal="center" vertical="center" wrapText="1"/>
    </xf>
    <xf numFmtId="0" fontId="187" fillId="72" borderId="82" xfId="4018" applyFont="1" applyFill="1" applyBorder="1" applyAlignment="1" applyProtection="1">
      <alignment horizontal="center" vertical="center" wrapText="1"/>
    </xf>
    <xf numFmtId="0" fontId="187" fillId="72" borderId="83" xfId="4018" applyFont="1" applyFill="1" applyBorder="1" applyAlignment="1" applyProtection="1">
      <alignment horizontal="center" vertical="center" wrapText="1"/>
    </xf>
    <xf numFmtId="0" fontId="267" fillId="0" borderId="0" xfId="4018" applyFont="1" applyAlignment="1" applyProtection="1">
      <alignment horizontal="right" vertical="center"/>
    </xf>
    <xf numFmtId="0" fontId="267" fillId="0" borderId="0" xfId="4018" applyFont="1" applyFill="1" applyAlignment="1" applyProtection="1">
      <alignment vertical="center" wrapText="1"/>
    </xf>
    <xf numFmtId="0" fontId="187" fillId="72" borderId="18" xfId="4018" applyFont="1" applyFill="1" applyBorder="1" applyAlignment="1" applyProtection="1">
      <alignment horizontal="center" vertical="center" wrapText="1"/>
    </xf>
    <xf numFmtId="0" fontId="267" fillId="0" borderId="0" xfId="4018" applyFont="1" applyFill="1" applyAlignment="1" applyProtection="1">
      <alignment vertical="center"/>
    </xf>
    <xf numFmtId="14" fontId="289" fillId="0" borderId="0" xfId="4018" applyNumberFormat="1" applyFont="1" applyAlignment="1" applyProtection="1">
      <alignment horizontal="center" vertical="center"/>
    </xf>
    <xf numFmtId="3" fontId="0" fillId="0" borderId="0" xfId="0" applyNumberFormat="1"/>
    <xf numFmtId="4" fontId="267" fillId="0" borderId="0" xfId="4014" applyNumberFormat="1" applyFont="1"/>
    <xf numFmtId="343" fontId="265" fillId="0" borderId="0" xfId="0" applyNumberFormat="1" applyFont="1" applyFill="1" applyBorder="1"/>
    <xf numFmtId="14" fontId="290" fillId="0" borderId="0" xfId="0" applyNumberFormat="1" applyFont="1" applyFill="1" applyBorder="1"/>
    <xf numFmtId="0" fontId="292" fillId="0" borderId="0" xfId="0" applyFont="1" applyFill="1" applyBorder="1"/>
    <xf numFmtId="9" fontId="290" fillId="72" borderId="0" xfId="0" applyNumberFormat="1" applyFont="1" applyFill="1" applyBorder="1"/>
    <xf numFmtId="4" fontId="290" fillId="72" borderId="0" xfId="3" applyNumberFormat="1" applyFont="1" applyFill="1" applyBorder="1" applyAlignment="1"/>
    <xf numFmtId="0" fontId="292" fillId="76" borderId="0" xfId="3" applyFont="1" applyFill="1" applyBorder="1" applyAlignment="1"/>
    <xf numFmtId="0" fontId="292" fillId="0" borderId="0" xfId="3" applyFont="1" applyFill="1" applyBorder="1" applyAlignment="1"/>
    <xf numFmtId="0" fontId="290" fillId="72" borderId="0" xfId="3" applyFont="1" applyFill="1" applyBorder="1" applyAlignment="1"/>
    <xf numFmtId="203" fontId="290" fillId="72" borderId="0" xfId="3" applyNumberFormat="1" applyFont="1" applyFill="1" applyBorder="1" applyAlignment="1"/>
    <xf numFmtId="0" fontId="291" fillId="0" borderId="0" xfId="0" applyFont="1"/>
    <xf numFmtId="0" fontId="290" fillId="71" borderId="0" xfId="23" applyFont="1" applyFill="1" applyBorder="1"/>
    <xf numFmtId="10" fontId="290" fillId="72" borderId="0" xfId="0" applyNumberFormat="1" applyFont="1" applyFill="1" applyBorder="1"/>
    <xf numFmtId="3" fontId="290" fillId="72" borderId="0" xfId="0" applyNumberFormat="1" applyFont="1" applyFill="1" applyBorder="1" applyAlignment="1">
      <alignment horizontal="right"/>
    </xf>
    <xf numFmtId="180" fontId="290" fillId="72" borderId="0" xfId="0" applyNumberFormat="1" applyFont="1" applyFill="1" applyBorder="1"/>
    <xf numFmtId="0" fontId="0" fillId="0" borderId="0" xfId="23" applyFont="1" applyBorder="1" applyProtection="1">
      <protection locked="0"/>
    </xf>
    <xf numFmtId="0" fontId="0" fillId="0" borderId="0" xfId="0" applyFont="1" applyBorder="1" applyProtection="1">
      <protection locked="0"/>
    </xf>
    <xf numFmtId="0" fontId="0" fillId="0" borderId="2" xfId="23" applyFont="1" applyBorder="1" applyProtection="1">
      <protection locked="0"/>
    </xf>
    <xf numFmtId="0" fontId="0" fillId="0" borderId="2" xfId="0" applyFont="1" applyBorder="1" applyProtection="1">
      <protection locked="0"/>
    </xf>
    <xf numFmtId="0" fontId="0" fillId="0" borderId="0" xfId="0" applyFont="1" applyFill="1" applyBorder="1" applyProtection="1">
      <protection locked="0"/>
    </xf>
    <xf numFmtId="0" fontId="274" fillId="0" borderId="0" xfId="0" applyFont="1" applyFill="1" applyBorder="1" applyProtection="1">
      <protection locked="0"/>
    </xf>
    <xf numFmtId="0" fontId="20" fillId="76" borderId="0" xfId="3" applyFont="1" applyFill="1" applyBorder="1" applyAlignment="1" applyProtection="1">
      <protection locked="0"/>
    </xf>
    <xf numFmtId="0" fontId="274" fillId="72" borderId="0" xfId="0" applyFont="1" applyFill="1" applyBorder="1" applyProtection="1">
      <protection locked="0"/>
    </xf>
    <xf numFmtId="0" fontId="274" fillId="0" borderId="0" xfId="3" applyFont="1" applyFill="1" applyBorder="1" applyAlignment="1" applyProtection="1">
      <protection locked="0"/>
    </xf>
    <xf numFmtId="0" fontId="275" fillId="72" borderId="0" xfId="3" applyFont="1" applyFill="1" applyBorder="1" applyAlignment="1" applyProtection="1">
      <protection locked="0"/>
    </xf>
    <xf numFmtId="0" fontId="274" fillId="72" borderId="0" xfId="3" applyFont="1" applyFill="1" applyBorder="1" applyAlignment="1" applyProtection="1">
      <protection locked="0"/>
    </xf>
    <xf numFmtId="0" fontId="0" fillId="72" borderId="0" xfId="23" applyFont="1" applyFill="1" applyBorder="1" applyProtection="1">
      <protection locked="0"/>
    </xf>
    <xf numFmtId="0" fontId="0" fillId="71" borderId="0" xfId="23" applyFont="1" applyFill="1" applyBorder="1" applyProtection="1">
      <protection locked="0"/>
    </xf>
    <xf numFmtId="0" fontId="114" fillId="72" borderId="0" xfId="0" applyFont="1" applyFill="1" applyProtection="1">
      <protection locked="0"/>
    </xf>
    <xf numFmtId="0" fontId="0" fillId="72" borderId="0" xfId="0" applyFont="1" applyFill="1" applyProtection="1">
      <protection locked="0"/>
    </xf>
    <xf numFmtId="203" fontId="290" fillId="72" borderId="0" xfId="3" applyNumberFormat="1" applyFont="1" applyFill="1" applyBorder="1" applyAlignment="1" applyProtection="1">
      <protection locked="0"/>
    </xf>
    <xf numFmtId="0" fontId="265" fillId="74" borderId="18" xfId="0" applyFont="1" applyFill="1" applyBorder="1" applyAlignment="1" applyProtection="1">
      <alignment horizontal="center" vertical="center"/>
      <protection locked="0"/>
    </xf>
    <xf numFmtId="0" fontId="114" fillId="0" borderId="0" xfId="23" applyFont="1" applyProtection="1">
      <protection locked="0"/>
    </xf>
    <xf numFmtId="0" fontId="114" fillId="0" borderId="0" xfId="3679" applyFont="1" applyProtection="1">
      <protection locked="0"/>
    </xf>
    <xf numFmtId="10" fontId="114" fillId="0" borderId="0" xfId="23" applyNumberFormat="1" applyFont="1" applyFill="1" applyProtection="1">
      <protection locked="0"/>
    </xf>
    <xf numFmtId="173" fontId="114" fillId="0" borderId="0" xfId="23" applyNumberFormat="1" applyFont="1" applyFill="1" applyProtection="1">
      <protection locked="0"/>
    </xf>
    <xf numFmtId="0" fontId="114" fillId="0" borderId="0" xfId="23" applyFont="1" applyAlignment="1" applyProtection="1">
      <alignment horizontal="center"/>
      <protection locked="0"/>
    </xf>
    <xf numFmtId="355" fontId="273" fillId="72" borderId="0" xfId="61" applyNumberFormat="1" applyFont="1" applyFill="1" applyAlignment="1" applyProtection="1">
      <alignment horizontal="center"/>
      <protection locked="0"/>
    </xf>
    <xf numFmtId="0" fontId="187" fillId="2" borderId="60" xfId="23" applyFont="1" applyFill="1" applyBorder="1" applyAlignment="1" applyProtection="1">
      <alignment horizontal="center"/>
      <protection locked="0"/>
    </xf>
    <xf numFmtId="173" fontId="114" fillId="2" borderId="70" xfId="23" applyNumberFormat="1" applyFont="1" applyFill="1" applyBorder="1" applyProtection="1">
      <protection locked="0"/>
    </xf>
    <xf numFmtId="173" fontId="114" fillId="2" borderId="4" xfId="23" applyNumberFormat="1" applyFont="1" applyFill="1" applyBorder="1" applyProtection="1">
      <protection locked="0"/>
    </xf>
    <xf numFmtId="344" fontId="187" fillId="2" borderId="58" xfId="23" applyNumberFormat="1" applyFont="1" applyFill="1" applyBorder="1" applyAlignment="1" applyProtection="1">
      <alignment horizontal="center"/>
      <protection locked="0"/>
    </xf>
    <xf numFmtId="173" fontId="114" fillId="2" borderId="76" xfId="23" applyNumberFormat="1" applyFont="1" applyFill="1" applyBorder="1" applyProtection="1">
      <protection locked="0"/>
    </xf>
    <xf numFmtId="179" fontId="114" fillId="2" borderId="76" xfId="23" applyNumberFormat="1" applyFont="1" applyFill="1" applyBorder="1" applyProtection="1">
      <protection locked="0"/>
    </xf>
    <xf numFmtId="344" fontId="187" fillId="2" borderId="93" xfId="23" applyNumberFormat="1" applyFont="1" applyFill="1" applyBorder="1" applyAlignment="1" applyProtection="1">
      <alignment horizontal="center"/>
      <protection locked="0"/>
    </xf>
    <xf numFmtId="173" fontId="114" fillId="2" borderId="72" xfId="23" applyNumberFormat="1" applyFont="1" applyFill="1" applyBorder="1" applyProtection="1">
      <protection locked="0"/>
    </xf>
    <xf numFmtId="179" fontId="114" fillId="2" borderId="72" xfId="23" applyNumberFormat="1" applyFont="1" applyFill="1" applyBorder="1" applyProtection="1">
      <protection locked="0"/>
    </xf>
    <xf numFmtId="0" fontId="114" fillId="2" borderId="0" xfId="23" applyFont="1" applyFill="1" applyBorder="1" applyProtection="1">
      <protection locked="0"/>
    </xf>
    <xf numFmtId="179" fontId="114" fillId="2" borderId="0" xfId="23" applyNumberFormat="1" applyFont="1" applyFill="1" applyBorder="1" applyProtection="1">
      <protection locked="0"/>
    </xf>
    <xf numFmtId="0" fontId="114" fillId="0" borderId="0" xfId="23" applyFont="1" applyBorder="1" applyProtection="1">
      <protection locked="0"/>
    </xf>
    <xf numFmtId="179" fontId="114" fillId="0" borderId="0" xfId="23" applyNumberFormat="1" applyFont="1" applyBorder="1" applyProtection="1">
      <protection locked="0"/>
    </xf>
    <xf numFmtId="0" fontId="259" fillId="2" borderId="0" xfId="23" applyFont="1" applyFill="1" applyBorder="1" applyProtection="1">
      <protection locked="0"/>
    </xf>
    <xf numFmtId="179" fontId="259" fillId="2" borderId="0" xfId="23" applyNumberFormat="1" applyFont="1" applyFill="1" applyBorder="1" applyProtection="1">
      <protection locked="0"/>
    </xf>
    <xf numFmtId="344" fontId="259" fillId="37" borderId="64" xfId="23" applyNumberFormat="1" applyFont="1" applyFill="1" applyBorder="1" applyProtection="1">
      <protection locked="0"/>
    </xf>
    <xf numFmtId="173" fontId="259" fillId="37" borderId="64" xfId="23" applyNumberFormat="1" applyFont="1" applyFill="1" applyBorder="1" applyProtection="1">
      <protection locked="0"/>
    </xf>
    <xf numFmtId="179" fontId="259" fillId="37" borderId="64" xfId="23" applyNumberFormat="1" applyFont="1" applyFill="1" applyBorder="1" applyProtection="1">
      <protection locked="0"/>
    </xf>
    <xf numFmtId="344" fontId="260" fillId="37" borderId="59" xfId="23" applyNumberFormat="1" applyFont="1" applyFill="1" applyBorder="1" applyAlignment="1" applyProtection="1">
      <alignment horizontal="center"/>
      <protection locked="0"/>
    </xf>
    <xf numFmtId="173" fontId="259" fillId="37" borderId="59" xfId="23" applyNumberFormat="1" applyFont="1" applyFill="1" applyBorder="1" applyProtection="1">
      <protection locked="0"/>
    </xf>
    <xf numFmtId="179" fontId="259" fillId="37" borderId="59" xfId="23" applyNumberFormat="1" applyFont="1" applyFill="1" applyBorder="1" applyProtection="1">
      <protection locked="0"/>
    </xf>
    <xf numFmtId="344" fontId="260" fillId="37" borderId="68" xfId="23" applyNumberFormat="1" applyFont="1" applyFill="1" applyBorder="1" applyAlignment="1" applyProtection="1">
      <alignment horizontal="center"/>
      <protection locked="0"/>
    </xf>
    <xf numFmtId="173" fontId="259" fillId="37" borderId="68" xfId="23" applyNumberFormat="1" applyFont="1" applyFill="1" applyBorder="1" applyProtection="1">
      <protection locked="0"/>
    </xf>
    <xf numFmtId="179" fontId="259" fillId="37" borderId="68" xfId="23" applyNumberFormat="1" applyFont="1" applyFill="1" applyBorder="1" applyProtection="1">
      <protection locked="0"/>
    </xf>
    <xf numFmtId="0" fontId="114" fillId="0" borderId="0" xfId="3679" applyFont="1" applyFill="1" applyBorder="1" applyProtection="1">
      <protection locked="0"/>
    </xf>
    <xf numFmtId="10" fontId="114" fillId="0" borderId="0" xfId="3679" applyNumberFormat="1" applyFont="1" applyFill="1" applyBorder="1" applyProtection="1">
      <protection locked="0"/>
    </xf>
    <xf numFmtId="10" fontId="114" fillId="0" borderId="0" xfId="3679" applyNumberFormat="1" applyFont="1" applyFill="1" applyBorder="1" applyAlignment="1" applyProtection="1">
      <protection locked="0"/>
    </xf>
    <xf numFmtId="173" fontId="114" fillId="2" borderId="0" xfId="23" applyNumberFormat="1" applyFont="1" applyFill="1" applyProtection="1">
      <protection locked="0"/>
    </xf>
    <xf numFmtId="0" fontId="264" fillId="2" borderId="0" xfId="23" applyFont="1" applyFill="1" applyBorder="1" applyAlignment="1" applyProtection="1">
      <alignment horizontal="center" vertical="center"/>
      <protection hidden="1"/>
    </xf>
    <xf numFmtId="0" fontId="187" fillId="2" borderId="0" xfId="23" applyFont="1" applyFill="1" applyBorder="1" applyAlignment="1" applyProtection="1">
      <alignment horizontal="center" vertical="center"/>
      <protection hidden="1"/>
    </xf>
    <xf numFmtId="0" fontId="269" fillId="73" borderId="49" xfId="4018" applyFont="1" applyFill="1" applyBorder="1" applyAlignment="1">
      <alignment horizontal="center" vertical="center"/>
    </xf>
    <xf numFmtId="0" fontId="269" fillId="73" borderId="28" xfId="4018" applyFont="1" applyFill="1" applyBorder="1" applyAlignment="1">
      <alignment horizontal="center" vertical="center"/>
    </xf>
    <xf numFmtId="0" fontId="269" fillId="73" borderId="78" xfId="4018" applyFont="1" applyFill="1" applyBorder="1" applyAlignment="1">
      <alignment horizontal="center" vertical="center"/>
    </xf>
    <xf numFmtId="0" fontId="0" fillId="0" borderId="15" xfId="23" applyFont="1" applyBorder="1" applyAlignment="1">
      <alignment horizontal="center" vertical="center" wrapText="1"/>
    </xf>
    <xf numFmtId="0" fontId="0" fillId="0" borderId="15" xfId="23" applyFont="1" applyBorder="1" applyAlignment="1">
      <alignment horizontal="center" vertical="center"/>
    </xf>
    <xf numFmtId="0" fontId="0" fillId="0" borderId="15" xfId="23" applyFont="1" applyBorder="1" applyAlignment="1">
      <alignment horizontal="center" wrapText="1"/>
    </xf>
    <xf numFmtId="0" fontId="0" fillId="0" borderId="15" xfId="23" applyFont="1" applyBorder="1" applyAlignment="1" applyProtection="1">
      <alignment horizontal="center" vertical="center" wrapText="1"/>
      <protection locked="0"/>
    </xf>
    <xf numFmtId="0" fontId="187" fillId="0" borderId="27" xfId="2588" applyFont="1" applyFill="1" applyBorder="1" applyAlignment="1">
      <alignment horizontal="center"/>
    </xf>
    <xf numFmtId="0" fontId="187" fillId="0" borderId="95" xfId="2588" applyFont="1" applyFill="1" applyBorder="1" applyAlignment="1">
      <alignment horizontal="center"/>
    </xf>
  </cellXfs>
  <cellStyles count="4023">
    <cellStyle name=" 1" xfId="2525" xr:uid="{00000000-0005-0000-0000-000000000000}"/>
    <cellStyle name="#" xfId="1" xr:uid="{00000000-0005-0000-0000-000001000000}"/>
    <cellStyle name="##" xfId="2" xr:uid="{00000000-0005-0000-0000-000002000000}"/>
    <cellStyle name="%" xfId="3" xr:uid="{00000000-0005-0000-0000-000003000000}"/>
    <cellStyle name="% 2" xfId="4" xr:uid="{00000000-0005-0000-0000-000004000000}"/>
    <cellStyle name="% 2 2" xfId="2590" xr:uid="{00000000-0005-0000-0000-000005000000}"/>
    <cellStyle name="% 2 3" xfId="2591" xr:uid="{00000000-0005-0000-0000-000006000000}"/>
    <cellStyle name="% 3" xfId="5" xr:uid="{00000000-0005-0000-0000-000007000000}"/>
    <cellStyle name="% 4" xfId="6" xr:uid="{00000000-0005-0000-0000-000008000000}"/>
    <cellStyle name="% 5" xfId="7" xr:uid="{00000000-0005-0000-0000-000009000000}"/>
    <cellStyle name="%_ MAQUINARIA" xfId="2592" xr:uid="{00000000-0005-0000-0000-00000A000000}"/>
    <cellStyle name="%_ PEAJE" xfId="2593" xr:uid="{00000000-0005-0000-0000-00000B000000}"/>
    <cellStyle name="%_ PISTA" xfId="2594" xr:uid="{00000000-0005-0000-0000-00000C000000}"/>
    <cellStyle name="%_06_REPORTING_CINTRA" xfId="2526" xr:uid="{00000000-0005-0000-0000-00000D000000}"/>
    <cellStyle name="%_08_REPORTING_CINTRA" xfId="2527" xr:uid="{00000000-0005-0000-0000-00000E000000}"/>
    <cellStyle name="%_2010" xfId="2595" xr:uid="{00000000-0005-0000-0000-00000F000000}"/>
    <cellStyle name="%_2010 Updated NTE Uses and Sources" xfId="2596" xr:uid="{00000000-0005-0000-0000-000010000000}"/>
    <cellStyle name="%_2011 AML PRESUPUESTO PISTA" xfId="2597" xr:uid="{00000000-0005-0000-0000-000011000000}"/>
    <cellStyle name="%_a" xfId="8" xr:uid="{00000000-0005-0000-0000-000012000000}"/>
    <cellStyle name="%_a 2" xfId="2598" xr:uid="{00000000-0005-0000-0000-000013000000}"/>
    <cellStyle name="%_a 3" xfId="2599" xr:uid="{00000000-0005-0000-0000-000014000000}"/>
    <cellStyle name="%_a_Dep3A" xfId="9" xr:uid="{00000000-0005-0000-0000-000015000000}"/>
    <cellStyle name="%_a_LBJ_(-30%Revenues) " xfId="2528" xr:uid="{00000000-0005-0000-0000-000016000000}"/>
    <cellStyle name="%_a_NTE_Cintra_ ( Internal Approval_ALT-1)_model v9" xfId="10" xr:uid="{00000000-0005-0000-0000-000017000000}"/>
    <cellStyle name="%_a_NTE_Cintra_ ( Internal Approval_ALT-1)_model v9_Con" xfId="11" xr:uid="{00000000-0005-0000-0000-000018000000}"/>
    <cellStyle name="%_a_NTE_Cintra_ ( Internal Approval_ALT-1)_model v9_Debt" xfId="12" xr:uid="{00000000-0005-0000-0000-000019000000}"/>
    <cellStyle name="%_a_NTE_Cintra_ ( Internal Approval_ALT-1)_model v9_Dep3A" xfId="13" xr:uid="{00000000-0005-0000-0000-00001A000000}"/>
    <cellStyle name="%_a_NTE_Cintra_ ( Internal Approval_ALT-1)_model v9_fIRR" xfId="14" xr:uid="{00000000-0005-0000-0000-00001B000000}"/>
    <cellStyle name="%_a_NTE_Cintra_ ( Internal Approval_ALT-1)_model v9_InC" xfId="15" xr:uid="{00000000-0005-0000-0000-00001C000000}"/>
    <cellStyle name="%_a_NTE_Cintra_ ( Internal Approval_ALT-1)_model v9_NTEseg2-4_12May10.JSS_v102_BID" xfId="16" xr:uid="{00000000-0005-0000-0000-00001D000000}"/>
    <cellStyle name="%_a_NTE_Cintra_ ( Internal Approval_ALT-1)_model v9_NTEseg2-4_Cintra_v2" xfId="17" xr:uid="{00000000-0005-0000-0000-00001E000000}"/>
    <cellStyle name="%_a_NTE_Cintra_ ( Internal Approval_ALT-1)_model v9_Sub" xfId="18" xr:uid="{00000000-0005-0000-0000-00001F000000}"/>
    <cellStyle name="%_a_NTE_Cintra_ ( Internal Approval_ALT-1)_model v9_Tab" xfId="19" xr:uid="{00000000-0005-0000-0000-000020000000}"/>
    <cellStyle name="%_a_NTE_Cintra_ ( Internal Approval_ALT-1)_model v9_TxRS" xfId="20" xr:uid="{00000000-0005-0000-0000-000021000000}"/>
    <cellStyle name="%_a_NTE_Cintra_ ( Internal Approval_ALT-1)_model v9_Val" xfId="21" xr:uid="{00000000-0005-0000-0000-000022000000}"/>
    <cellStyle name="%_a_NTEseg2-4_Cintra_v2" xfId="22" xr:uid="{00000000-0005-0000-0000-000023000000}"/>
    <cellStyle name="%_Acc" xfId="23" xr:uid="{00000000-0005-0000-0000-000024000000}"/>
    <cellStyle name="%_Acc 2" xfId="24" xr:uid="{00000000-0005-0000-0000-000025000000}"/>
    <cellStyle name="%_Acc_1" xfId="25" xr:uid="{00000000-0005-0000-0000-000026000000}"/>
    <cellStyle name="%_Acc_CapexAss" xfId="26" xr:uid="{00000000-0005-0000-0000-000027000000}"/>
    <cellStyle name="%_Acc_O&amp;MAss" xfId="27" xr:uid="{00000000-0005-0000-0000-000028000000}"/>
    <cellStyle name="%_Acc_TrafAss" xfId="28" xr:uid="{00000000-0005-0000-0000-000029000000}"/>
    <cellStyle name="%_Acc_TraffAss" xfId="29" xr:uid="{00000000-0005-0000-0000-00002A000000}"/>
    <cellStyle name="%_Acc_TRev" xfId="30" xr:uid="{00000000-0005-0000-0000-00002B000000}"/>
    <cellStyle name="%_Accomplishments 08-09 fcstIII budget FINAL" xfId="2529" xr:uid="{00000000-0005-0000-0000-00002C000000}"/>
    <cellStyle name="%_Algarve" xfId="2600" xr:uid="{00000000-0005-0000-0000-00002D000000}"/>
    <cellStyle name="%_Algarve - Formularios Presupuesto 2009" xfId="2530" xr:uid="{00000000-0005-0000-0000-00002E000000}"/>
    <cellStyle name="%_AML AJ " xfId="2531" xr:uid="{00000000-0005-0000-0000-00002F000000}"/>
    <cellStyle name="%_AML C. CONTROL " xfId="2532" xr:uid="{00000000-0005-0000-0000-000030000000}"/>
    <cellStyle name="%_AML C.EMPRESA " xfId="2533" xr:uid="{00000000-0005-0000-0000-000031000000}"/>
    <cellStyle name="%_AML CALIDAD " xfId="2534" xr:uid="{00000000-0005-0000-0000-000032000000}"/>
    <cellStyle name="%_AML CONSEJO " xfId="2535" xr:uid="{00000000-0005-0000-0000-000033000000}"/>
    <cellStyle name="%_AML CPEAJE " xfId="2536" xr:uid="{00000000-0005-0000-0000-000034000000}"/>
    <cellStyle name="%_AML DEF " xfId="2537" xr:uid="{00000000-0005-0000-0000-000035000000}"/>
    <cellStyle name="%_AML DG " xfId="2538" xr:uid="{00000000-0005-0000-0000-000036000000}"/>
    <cellStyle name="%_AML EXPLOTACION " xfId="2539" xr:uid="{00000000-0005-0000-0000-000037000000}"/>
    <cellStyle name="%_AML EXPROPIACIONES " xfId="2540" xr:uid="{00000000-0005-0000-0000-000038000000}"/>
    <cellStyle name="%_AML R.ACCIDENTES " xfId="2541" xr:uid="{00000000-0005-0000-0000-000039000000}"/>
    <cellStyle name="%_AML SERV.FINANC. " xfId="2542" xr:uid="{00000000-0005-0000-0000-00003A000000}"/>
    <cellStyle name="%_AML SG " xfId="2543" xr:uid="{00000000-0005-0000-0000-00003B000000}"/>
    <cellStyle name="%_AML SISTEMAS INF " xfId="2544" xr:uid="{00000000-0005-0000-0000-00003C000000}"/>
    <cellStyle name="%_AML TEC" xfId="2601" xr:uid="{00000000-0005-0000-0000-00003D000000}"/>
    <cellStyle name="%_AML TRAMO" xfId="2602" xr:uid="{00000000-0005-0000-0000-00003E000000}"/>
    <cellStyle name="%_AMS" xfId="2545" xr:uid="{00000000-0005-0000-0000-00003F000000}"/>
    <cellStyle name="%_AMS PISTA" xfId="2603" xr:uid="{00000000-0005-0000-0000-000040000000}"/>
    <cellStyle name="%_Anexes - Forecast I 2008" xfId="2546" xr:uid="{00000000-0005-0000-0000-000041000000}"/>
    <cellStyle name="%_Anexo_R2_2009 v2 01-06" xfId="2604" xr:uid="{00000000-0005-0000-0000-000042000000}"/>
    <cellStyle name="%_Anexo_R3_2009" xfId="2605" xr:uid="{00000000-0005-0000-0000-000043000000}"/>
    <cellStyle name="%_AP36 2010" xfId="2606" xr:uid="{00000000-0005-0000-0000-000044000000}"/>
    <cellStyle name="%_AP36 2011 local" xfId="2607" xr:uid="{00000000-0005-0000-0000-000045000000}"/>
    <cellStyle name="%_AP36 MTO PISTA rev.2" xfId="2608" xr:uid="{00000000-0005-0000-0000-000046000000}"/>
    <cellStyle name="%_AUTOP CINTRA" xfId="2547" xr:uid="{00000000-0005-0000-0000-000047000000}"/>
    <cellStyle name="%_Autopistas" xfId="2548" xr:uid="{00000000-0005-0000-0000-000048000000}"/>
    <cellStyle name="%_Ava (2)" xfId="31" xr:uid="{00000000-0005-0000-0000-000049000000}"/>
    <cellStyle name="%_Ava (2) 3" xfId="3711" xr:uid="{00000000-0005-0000-0000-00004A000000}"/>
    <cellStyle name="%_b" xfId="32" xr:uid="{00000000-0005-0000-0000-00004B000000}"/>
    <cellStyle name="%_b 2" xfId="2609" xr:uid="{00000000-0005-0000-0000-00004C000000}"/>
    <cellStyle name="%_b 3" xfId="2610" xr:uid="{00000000-0005-0000-0000-00004D000000}"/>
    <cellStyle name="%_b_Dep3A" xfId="33" xr:uid="{00000000-0005-0000-0000-00004E000000}"/>
    <cellStyle name="%_b_LBJ_(-30%Revenues) " xfId="2549" xr:uid="{00000000-0005-0000-0000-00004F000000}"/>
    <cellStyle name="%_b_NTEseg2-4_Cintra_v2" xfId="34" xr:uid="{00000000-0005-0000-0000-000050000000}"/>
    <cellStyle name="%_Balance" xfId="2550" xr:uid="{00000000-0005-0000-0000-000051000000}"/>
    <cellStyle name="%_Bdep" xfId="35" xr:uid="{00000000-0005-0000-0000-000052000000}"/>
    <cellStyle name="%_CalculoCivilWorks" xfId="36" xr:uid="{00000000-0005-0000-0000-000053000000}"/>
    <cellStyle name="%_CapexAss" xfId="37" xr:uid="{00000000-0005-0000-0000-000054000000}"/>
    <cellStyle name="%_CapexAss_1" xfId="38" xr:uid="{00000000-0005-0000-0000-000055000000}"/>
    <cellStyle name="%_Cas" xfId="39" xr:uid="{00000000-0005-0000-0000-000056000000}"/>
    <cellStyle name="%_Cas_CapexAss" xfId="40" xr:uid="{00000000-0005-0000-0000-000057000000}"/>
    <cellStyle name="%_Cas_O&amp;MAss" xfId="41" xr:uid="{00000000-0005-0000-0000-000058000000}"/>
    <cellStyle name="%_Cas_TrafAss" xfId="42" xr:uid="{00000000-0005-0000-0000-000059000000}"/>
    <cellStyle name="%_Cas_TraffAss" xfId="43" xr:uid="{00000000-0005-0000-0000-00005A000000}"/>
    <cellStyle name="%_Cas_TRev" xfId="44" xr:uid="{00000000-0005-0000-0000-00005B000000}"/>
    <cellStyle name="%_Cash Flow" xfId="2551" xr:uid="{00000000-0005-0000-0000-00005C000000}"/>
    <cellStyle name="%_Cash Flow SV" xfId="2552" xr:uid="{00000000-0005-0000-0000-00005D000000}"/>
    <cellStyle name="%_cash-flow" xfId="2553" xr:uid="{00000000-0005-0000-0000-00005E000000}"/>
    <cellStyle name="%_cash-flow-presupuesto" xfId="2554" xr:uid="{00000000-0005-0000-0000-00005F000000}"/>
    <cellStyle name="%_CF" xfId="45" xr:uid="{00000000-0005-0000-0000-000060000000}"/>
    <cellStyle name="%_CF 2" xfId="2611" xr:uid="{00000000-0005-0000-0000-000061000000}"/>
    <cellStyle name="%_CF 3" xfId="2612" xr:uid="{00000000-0005-0000-0000-000062000000}"/>
    <cellStyle name="%_CF_Dep3A" xfId="46" xr:uid="{00000000-0005-0000-0000-000063000000}"/>
    <cellStyle name="%_CF_LBJ_(-30%Revenues) " xfId="2555" xr:uid="{00000000-0005-0000-0000-000064000000}"/>
    <cellStyle name="%_CF_NTE_Cintra_ ( Internal Approval_ALT-1)_model v9" xfId="47" xr:uid="{00000000-0005-0000-0000-000065000000}"/>
    <cellStyle name="%_CF_NTE_Cintra_ ( Internal Approval_ALT-1)_model v9_Con" xfId="48" xr:uid="{00000000-0005-0000-0000-000066000000}"/>
    <cellStyle name="%_CF_NTE_Cintra_ ( Internal Approval_ALT-1)_model v9_Debt" xfId="49" xr:uid="{00000000-0005-0000-0000-000067000000}"/>
    <cellStyle name="%_CF_NTE_Cintra_ ( Internal Approval_ALT-1)_model v9_Dep3A" xfId="50" xr:uid="{00000000-0005-0000-0000-000068000000}"/>
    <cellStyle name="%_CF_NTE_Cintra_ ( Internal Approval_ALT-1)_model v9_fIRR" xfId="51" xr:uid="{00000000-0005-0000-0000-000069000000}"/>
    <cellStyle name="%_CF_NTE_Cintra_ ( Internal Approval_ALT-1)_model v9_InC" xfId="52" xr:uid="{00000000-0005-0000-0000-00006A000000}"/>
    <cellStyle name="%_CF_NTE_Cintra_ ( Internal Approval_ALT-1)_model v9_NTEseg2-4_12May10.JSS_v102_BID" xfId="53" xr:uid="{00000000-0005-0000-0000-00006B000000}"/>
    <cellStyle name="%_CF_NTE_Cintra_ ( Internal Approval_ALT-1)_model v9_NTEseg2-4_Cintra_v2" xfId="54" xr:uid="{00000000-0005-0000-0000-00006C000000}"/>
    <cellStyle name="%_CF_NTE_Cintra_ ( Internal Approval_ALT-1)_model v9_Sub" xfId="55" xr:uid="{00000000-0005-0000-0000-00006D000000}"/>
    <cellStyle name="%_CF_NTE_Cintra_ ( Internal Approval_ALT-1)_model v9_Tab" xfId="56" xr:uid="{00000000-0005-0000-0000-00006E000000}"/>
    <cellStyle name="%_CF_NTE_Cintra_ ( Internal Approval_ALT-1)_model v9_TxRS" xfId="57" xr:uid="{00000000-0005-0000-0000-00006F000000}"/>
    <cellStyle name="%_CF_NTE_Cintra_ ( Internal Approval_ALT-1)_model v9_Val" xfId="58" xr:uid="{00000000-0005-0000-0000-000070000000}"/>
    <cellStyle name="%_CF_NTEseg2-4_Cintra_v2" xfId="59" xr:uid="{00000000-0005-0000-0000-000071000000}"/>
    <cellStyle name="%_Cflow" xfId="60" xr:uid="{00000000-0005-0000-0000-000072000000}"/>
    <cellStyle name="%_Chicago Metered Parking Draft Financial Model v16.2 - Preference Equity" xfId="2581" xr:uid="{00000000-0005-0000-0000-000073000000}"/>
    <cellStyle name="%_Chicago Metered Parking Draft Financial Model v16.2 - Preference Equity " xfId="61" xr:uid="{00000000-0005-0000-0000-000074000000}"/>
    <cellStyle name="%_Chicago Metered Parking Draft Financial Model v16.2 - Preference Equity  2" xfId="2521" xr:uid="{00000000-0005-0000-0000-000075000000}"/>
    <cellStyle name="%_Chicago Metered Parking Draft Financial Model v16.2 - Preference Equity  2 2" xfId="3645" xr:uid="{00000000-0005-0000-0000-000076000000}"/>
    <cellStyle name="%_Chicago Metered Parking Draft Financial Model v16.2 - Preference Equity _Libro1" xfId="2584" xr:uid="{00000000-0005-0000-0000-000077000000}"/>
    <cellStyle name="%_Chicago Metered Parking Draft Financial Model v2" xfId="2556" xr:uid="{00000000-0005-0000-0000-000078000000}"/>
    <cellStyle name="%_Chicago Metered Parking Draft Financial Model v2_CapexAss" xfId="2557" xr:uid="{00000000-0005-0000-0000-000079000000}"/>
    <cellStyle name="%_Chicago Metered Parking Draft Financial Model v2_Con" xfId="2558" xr:uid="{00000000-0005-0000-0000-00007A000000}"/>
    <cellStyle name="%_Chicago Metered Parking Draft Financial Model v2_Con_CapexAss" xfId="2559" xr:uid="{00000000-0005-0000-0000-00007B000000}"/>
    <cellStyle name="%_Chicago Metered Parking Draft Financial Model v2_Con_O&amp;MAss" xfId="2560" xr:uid="{00000000-0005-0000-0000-00007C000000}"/>
    <cellStyle name="%_Chicago Metered Parking Draft Financial Model v2_Con_TrafAss" xfId="62" xr:uid="{00000000-0005-0000-0000-00007D000000}"/>
    <cellStyle name="%_Chicago Metered Parking Draft Financial Model v2_Con_TraffAss" xfId="63" xr:uid="{00000000-0005-0000-0000-00007E000000}"/>
    <cellStyle name="%_Chicago Metered Parking Draft Financial Model v2_Con_TRev" xfId="64" xr:uid="{00000000-0005-0000-0000-00007F000000}"/>
    <cellStyle name="%_Chicago Metered Parking Draft Financial Model v2_O&amp;MAss" xfId="65" xr:uid="{00000000-0005-0000-0000-000080000000}"/>
    <cellStyle name="%_Chicago Metered Parking Draft Financial Model v2_TrafAss" xfId="66" xr:uid="{00000000-0005-0000-0000-000081000000}"/>
    <cellStyle name="%_Chicago Metered Parking Draft Financial Model v2_TraffAss" xfId="67" xr:uid="{00000000-0005-0000-0000-000082000000}"/>
    <cellStyle name="%_Chicago Metered Parking Draft Financial Model v2_TRev" xfId="68" xr:uid="{00000000-0005-0000-0000-000083000000}"/>
    <cellStyle name="%_Chicago Metered Parking Draft Financial Model v34.0 (RBC - Pricing) - INTERNAL" xfId="69" xr:uid="{00000000-0005-0000-0000-000084000000}"/>
    <cellStyle name="%_Chicago Metered Parking Draft Financial Model v34.0 (RBC - Pricing) - INTERNAL_CapexAss" xfId="70" xr:uid="{00000000-0005-0000-0000-000085000000}"/>
    <cellStyle name="%_Chicago Metered Parking Draft Financial Model v34.0 (RBC - Pricing) - INTERNAL_O&amp;MAss" xfId="71" xr:uid="{00000000-0005-0000-0000-000086000000}"/>
    <cellStyle name="%_Chicago Metered Parking Draft Financial Model v34.0 (RBC - Pricing) - INTERNAL_TrafAss" xfId="72" xr:uid="{00000000-0005-0000-0000-000087000000}"/>
    <cellStyle name="%_Chicago Metered Parking Draft Financial Model v34.0 (RBC - Pricing) - INTERNAL_TraffAss" xfId="73" xr:uid="{00000000-0005-0000-0000-000088000000}"/>
    <cellStyle name="%_Chicago Metered Parking Draft Financial Model v34.0 (RBC - Pricing) - INTERNAL_TRev" xfId="74" xr:uid="{00000000-0005-0000-0000-000089000000}"/>
    <cellStyle name="%_CHICO" xfId="2561" xr:uid="{00000000-0005-0000-0000-00008A000000}"/>
    <cellStyle name="%_CInp (2)" xfId="75" xr:uid="{00000000-0005-0000-0000-00008B000000}"/>
    <cellStyle name="%_CMPS Internal Approval Model with Management Fee" xfId="76" xr:uid="{00000000-0005-0000-0000-00008C000000}"/>
    <cellStyle name="%_Const Cost Summary" xfId="77" xr:uid="{00000000-0005-0000-0000-00008D000000}"/>
    <cellStyle name="%_Const Cost Summary_CapexAss" xfId="78" xr:uid="{00000000-0005-0000-0000-00008E000000}"/>
    <cellStyle name="%_Const Cost Summary_O&amp;MAss" xfId="79" xr:uid="{00000000-0005-0000-0000-00008F000000}"/>
    <cellStyle name="%_Const Cost Summary_TrafAss" xfId="80" xr:uid="{00000000-0005-0000-0000-000090000000}"/>
    <cellStyle name="%_Const Cost Summary_TraffAss" xfId="81" xr:uid="{00000000-0005-0000-0000-000091000000}"/>
    <cellStyle name="%_Const Cost Summary_TRev" xfId="82" xr:uid="{00000000-0005-0000-0000-000092000000}"/>
    <cellStyle name="%_Const Cost Summary_TS_Rev" xfId="83" xr:uid="{00000000-0005-0000-0000-000093000000}"/>
    <cellStyle name="%_CONSTR CAP" xfId="84" xr:uid="{00000000-0005-0000-0000-000094000000}"/>
    <cellStyle name="%_CONSTR CAP 2" xfId="2613" xr:uid="{00000000-0005-0000-0000-000095000000}"/>
    <cellStyle name="%_CONSTR CAP 3" xfId="2614" xr:uid="{00000000-0005-0000-0000-000096000000}"/>
    <cellStyle name="%_CONSTR CAP_Dep3A" xfId="85" xr:uid="{00000000-0005-0000-0000-000097000000}"/>
    <cellStyle name="%_CONSTR CAP_LBJ_(-30%Revenues) " xfId="2562" xr:uid="{00000000-0005-0000-0000-000098000000}"/>
    <cellStyle name="%_CONSTR CAP_NTEseg2-4_Cintra_v2" xfId="86" xr:uid="{00000000-0005-0000-0000-000099000000}"/>
    <cellStyle name="%_CONTROL" xfId="87" xr:uid="{00000000-0005-0000-0000-00009A000000}"/>
    <cellStyle name="%_CONTROL 2" xfId="2615" xr:uid="{00000000-0005-0000-0000-00009B000000}"/>
    <cellStyle name="%_CONTROL 3" xfId="2616" xr:uid="{00000000-0005-0000-0000-00009C000000}"/>
    <cellStyle name="%_CONTROL_Dep3A" xfId="88" xr:uid="{00000000-0005-0000-0000-00009D000000}"/>
    <cellStyle name="%_CONTROL_LBJ_(-30%Revenues) " xfId="2563" xr:uid="{00000000-0005-0000-0000-00009E000000}"/>
    <cellStyle name="%_CONTROL_NTE_Cintra_ ( Internal Approval_ALT-1)_model v9" xfId="89" xr:uid="{00000000-0005-0000-0000-00009F000000}"/>
    <cellStyle name="%_CONTROL_NTE_Cintra_ ( Internal Approval_ALT-1)_model v9_Con" xfId="90" xr:uid="{00000000-0005-0000-0000-0000A0000000}"/>
    <cellStyle name="%_CONTROL_NTE_Cintra_ ( Internal Approval_ALT-1)_model v9_Debt" xfId="91" xr:uid="{00000000-0005-0000-0000-0000A1000000}"/>
    <cellStyle name="%_CONTROL_NTE_Cintra_ ( Internal Approval_ALT-1)_model v9_Dep3A" xfId="92" xr:uid="{00000000-0005-0000-0000-0000A2000000}"/>
    <cellStyle name="%_CONTROL_NTE_Cintra_ ( Internal Approval_ALT-1)_model v9_fIRR" xfId="93" xr:uid="{00000000-0005-0000-0000-0000A3000000}"/>
    <cellStyle name="%_CONTROL_NTE_Cintra_ ( Internal Approval_ALT-1)_model v9_InC" xfId="94" xr:uid="{00000000-0005-0000-0000-0000A4000000}"/>
    <cellStyle name="%_CONTROL_NTE_Cintra_ ( Internal Approval_ALT-1)_model v9_NTEseg2-4_12May10.JSS_v102_BID" xfId="95" xr:uid="{00000000-0005-0000-0000-0000A5000000}"/>
    <cellStyle name="%_CONTROL_NTE_Cintra_ ( Internal Approval_ALT-1)_model v9_NTEseg2-4_Cintra_v2" xfId="96" xr:uid="{00000000-0005-0000-0000-0000A6000000}"/>
    <cellStyle name="%_CONTROL_NTE_Cintra_ ( Internal Approval_ALT-1)_model v9_Sub" xfId="97" xr:uid="{00000000-0005-0000-0000-0000A7000000}"/>
    <cellStyle name="%_CONTROL_NTE_Cintra_ ( Internal Approval_ALT-1)_model v9_Tab" xfId="98" xr:uid="{00000000-0005-0000-0000-0000A8000000}"/>
    <cellStyle name="%_CONTROL_NTE_Cintra_ ( Internal Approval_ALT-1)_model v9_TxRS" xfId="99" xr:uid="{00000000-0005-0000-0000-0000A9000000}"/>
    <cellStyle name="%_CONTROL_NTE_Cintra_ ( Internal Approval_ALT-1)_model v9_Val" xfId="100" xr:uid="{00000000-0005-0000-0000-0000AA000000}"/>
    <cellStyle name="%_CONTROL_NTEseg2-4_Cintra_v2" xfId="101" xr:uid="{00000000-0005-0000-0000-0000AB000000}"/>
    <cellStyle name="%_Copia de AP36 Proceso de Datos" xfId="2617" xr:uid="{00000000-0005-0000-0000-0000AC000000}"/>
    <cellStyle name="%_Copia de ITR_Model_abril10 (6)" xfId="102" xr:uid="{00000000-0005-0000-0000-0000AD000000}"/>
    <cellStyle name="%_Copia de ITR_Model_abril10 (6)_CapexAss" xfId="103" xr:uid="{00000000-0005-0000-0000-0000AE000000}"/>
    <cellStyle name="%_Copia de ITR_Model_abril10 (6)_InC" xfId="104" xr:uid="{00000000-0005-0000-0000-0000AF000000}"/>
    <cellStyle name="%_Copia de ITR_Model_abril10 (6)_O&amp;MAss" xfId="105" xr:uid="{00000000-0005-0000-0000-0000B0000000}"/>
    <cellStyle name="%_Copia de ITR_Model_abril10 (6)_TrafAss" xfId="106" xr:uid="{00000000-0005-0000-0000-0000B1000000}"/>
    <cellStyle name="%_Copia de ITR_Model_abril10 (6)_TraffAss" xfId="107" xr:uid="{00000000-0005-0000-0000-0000B2000000}"/>
    <cellStyle name="%_Copy of SCC Formularios Revisión I 2008 con explicaciones" xfId="108" xr:uid="{00000000-0005-0000-0000-0000B3000000}"/>
    <cellStyle name="%_Copy of SCC Formularios Revisión I 2008 con explicaciones 2" xfId="3722" xr:uid="{00000000-0005-0000-0000-0000B4000000}"/>
    <cellStyle name="%_CPS July 7 v2" xfId="109" xr:uid="{00000000-0005-0000-0000-0000B5000000}"/>
    <cellStyle name="%_CPS July 7 v2 2" xfId="2618" xr:uid="{00000000-0005-0000-0000-0000B6000000}"/>
    <cellStyle name="%_CPS July 7 v2 3" xfId="2619" xr:uid="{00000000-0005-0000-0000-0000B7000000}"/>
    <cellStyle name="%_CREDITO_CONCEDIDO_IAS_12_09" xfId="2564" xr:uid="{00000000-0005-0000-0000-0000B8000000}"/>
    <cellStyle name="%_CSK-Capex IFRIC12-September 2010" xfId="2620" xr:uid="{00000000-0005-0000-0000-0000B9000000}"/>
    <cellStyle name="%_Dat" xfId="110" xr:uid="{00000000-0005-0000-0000-0000BA000000}"/>
    <cellStyle name="%_Dat_CapexAss" xfId="111" xr:uid="{00000000-0005-0000-0000-0000BB000000}"/>
    <cellStyle name="%_Dat_O&amp;MAss" xfId="112" xr:uid="{00000000-0005-0000-0000-0000BC000000}"/>
    <cellStyle name="%_Dat_TrafAss" xfId="113" xr:uid="{00000000-0005-0000-0000-0000BD000000}"/>
    <cellStyle name="%_Dat_TraffAss" xfId="114" xr:uid="{00000000-0005-0000-0000-0000BE000000}"/>
    <cellStyle name="%_Dat_TRev" xfId="115" xr:uid="{00000000-0005-0000-0000-0000BF000000}"/>
    <cellStyle name="%_Debt" xfId="116" xr:uid="{00000000-0005-0000-0000-0000C0000000}"/>
    <cellStyle name="%_Debt_1" xfId="117" xr:uid="{00000000-0005-0000-0000-0000C1000000}"/>
    <cellStyle name="%_Debt_CapexAss" xfId="118" xr:uid="{00000000-0005-0000-0000-0000C2000000}"/>
    <cellStyle name="%_Debt_InC" xfId="119" xr:uid="{00000000-0005-0000-0000-0000C3000000}"/>
    <cellStyle name="%_Debt_O&amp;MAss" xfId="120" xr:uid="{00000000-0005-0000-0000-0000C4000000}"/>
    <cellStyle name="%_Debt_TrafAss" xfId="121" xr:uid="{00000000-0005-0000-0000-0000C5000000}"/>
    <cellStyle name="%_Debt_TrafAss_CapexAss" xfId="122" xr:uid="{00000000-0005-0000-0000-0000C6000000}"/>
    <cellStyle name="%_Debt_TrafAss_Debt" xfId="123" xr:uid="{00000000-0005-0000-0000-0000C7000000}"/>
    <cellStyle name="%_Debt_TrafAss_O&amp;MAss" xfId="124" xr:uid="{00000000-0005-0000-0000-0000C8000000}"/>
    <cellStyle name="%_Debt_TrafAss_TraffAss" xfId="125" xr:uid="{00000000-0005-0000-0000-0000C9000000}"/>
    <cellStyle name="%_Debt_TraffAss" xfId="126" xr:uid="{00000000-0005-0000-0000-0000CA000000}"/>
    <cellStyle name="%_Debt_TraffAss_1" xfId="127" xr:uid="{00000000-0005-0000-0000-0000CB000000}"/>
    <cellStyle name="%_Debt_TRev" xfId="128" xr:uid="{00000000-0005-0000-0000-0000CC000000}"/>
    <cellStyle name="%_Dep" xfId="129" xr:uid="{00000000-0005-0000-0000-0000CD000000}"/>
    <cellStyle name="%_Dep_CapexAss" xfId="130" xr:uid="{00000000-0005-0000-0000-0000CE000000}"/>
    <cellStyle name="%_Dep_O&amp;MAss" xfId="131" xr:uid="{00000000-0005-0000-0000-0000CF000000}"/>
    <cellStyle name="%_Dep_TrafAss" xfId="2565" xr:uid="{00000000-0005-0000-0000-0000D0000000}"/>
    <cellStyle name="%_Dep_TraffAss" xfId="132" xr:uid="{00000000-0005-0000-0000-0000D1000000}"/>
    <cellStyle name="%_Dep3A" xfId="133" xr:uid="{00000000-0005-0000-0000-0000D2000000}"/>
    <cellStyle name="%_Dep3A_1" xfId="134" xr:uid="{00000000-0005-0000-0000-0000D3000000}"/>
    <cellStyle name="%_DepAddMod_Model_NTE" xfId="135" xr:uid="{00000000-0005-0000-0000-0000D4000000}"/>
    <cellStyle name="%_DepAddMod_Model_NTE 2" xfId="2621" xr:uid="{00000000-0005-0000-0000-0000D5000000}"/>
    <cellStyle name="%_DepAddMod_Model_NTE 3" xfId="2622" xr:uid="{00000000-0005-0000-0000-0000D6000000}"/>
    <cellStyle name="%_DETALLE THORS PTTO 2010" xfId="2623" xr:uid="{00000000-0005-0000-0000-0000D7000000}"/>
    <cellStyle name="%_Draft NTE_Seg 2-4 Revenue_Cost_Estimate_AS-working" xfId="2566" xr:uid="{00000000-0005-0000-0000-0000D8000000}"/>
    <cellStyle name="%_Draft NTE_Seg 2-4 Revenue_Cost_Estimate_AS-working_CapexAss" xfId="2567" xr:uid="{00000000-0005-0000-0000-0000D9000000}"/>
    <cellStyle name="%_Draft NTE_Seg 2-4 Revenue_Cost_Estimate_AS-working_O&amp;MAss" xfId="2568" xr:uid="{00000000-0005-0000-0000-0000DA000000}"/>
    <cellStyle name="%_Draft NTE_Seg 2-4 Revenue_Cost_Estimate_AS-working_TrafAss" xfId="2569" xr:uid="{00000000-0005-0000-0000-0000DB000000}"/>
    <cellStyle name="%_Draft NTE_Seg 2-4 Revenue_Cost_Estimate_AS-working_TraffAss" xfId="2570" xr:uid="{00000000-0005-0000-0000-0000DC000000}"/>
    <cellStyle name="%_Draft NTE_Seg 2-4 Revenue_Cost_Estimate_AS-working_TRev" xfId="136" xr:uid="{00000000-0005-0000-0000-0000DD000000}"/>
    <cellStyle name="%_Draft NTE_Seg 2-4 Revenue_Cost_Estimate_AS-working_TS_Rev" xfId="137" xr:uid="{00000000-0005-0000-0000-0000DE000000}"/>
    <cellStyle name="%_Ejemplo caja" xfId="138" xr:uid="{00000000-0005-0000-0000-0000DF000000}"/>
    <cellStyle name="%_Ejemplo caja_CapexAss" xfId="139" xr:uid="{00000000-0005-0000-0000-0000E0000000}"/>
    <cellStyle name="%_Ejemplo caja_O&amp;MAss" xfId="140" xr:uid="{00000000-0005-0000-0000-0000E1000000}"/>
    <cellStyle name="%_Ejemplo caja_TrafAss" xfId="141" xr:uid="{00000000-0005-0000-0000-0000E2000000}"/>
    <cellStyle name="%_Ejemplo caja_TraffAss" xfId="142" xr:uid="{00000000-0005-0000-0000-0000E3000000}"/>
    <cellStyle name="%_Ejemplo caja_TRev" xfId="143" xr:uid="{00000000-0005-0000-0000-0000E4000000}"/>
    <cellStyle name="%_Eurolink N11_CasoBaseCintra_Cuenta a Cobrar_IG_20100127_CRB" xfId="144" xr:uid="{00000000-0005-0000-0000-0000E5000000}"/>
    <cellStyle name="%_Eurolink N11_CasoBaseCintra_Cuenta a Cobrar_IG_20100127_CRB (VAN-€)" xfId="145" xr:uid="{00000000-0005-0000-0000-0000E6000000}"/>
    <cellStyle name="%_Eurolink N11_CasoBaseCintra_Cuenta a Cobrar_IG_20100127_CRB (VAN-€)_CapexAss" xfId="146" xr:uid="{00000000-0005-0000-0000-0000E7000000}"/>
    <cellStyle name="%_Eurolink N11_CasoBaseCintra_Cuenta a Cobrar_IG_20100127_CRB (VAN-€)_O&amp;MAss" xfId="147" xr:uid="{00000000-0005-0000-0000-0000E8000000}"/>
    <cellStyle name="%_Eurolink N11_CasoBaseCintra_Cuenta a Cobrar_IG_20100127_CRB (VAN-€)_TrafAss" xfId="148" xr:uid="{00000000-0005-0000-0000-0000E9000000}"/>
    <cellStyle name="%_Eurolink N11_CasoBaseCintra_Cuenta a Cobrar_IG_20100127_CRB (VAN-€)_TraffAss" xfId="149" xr:uid="{00000000-0005-0000-0000-0000EA000000}"/>
    <cellStyle name="%_Eurolink N11_CasoBaseCintra_Cuenta a Cobrar_IG_20100127_CRB (VAN-€)_TRev" xfId="150" xr:uid="{00000000-0005-0000-0000-0000EB000000}"/>
    <cellStyle name="%_Eurolink N11_CasoBaseCintra_Cuenta a Cobrar_IG_20100127_CRB_CapexAss" xfId="151" xr:uid="{00000000-0005-0000-0000-0000EC000000}"/>
    <cellStyle name="%_Eurolink N11_CasoBaseCintra_Cuenta a Cobrar_IG_20100127_CRB_O&amp;MAss" xfId="152" xr:uid="{00000000-0005-0000-0000-0000ED000000}"/>
    <cellStyle name="%_Eurolink N11_CasoBaseCintra_Cuenta a Cobrar_IG_20100127_CRB_TrafAss" xfId="153" xr:uid="{00000000-0005-0000-0000-0000EE000000}"/>
    <cellStyle name="%_Eurolink N11_CasoBaseCintra_Cuenta a Cobrar_IG_20100127_CRB_TraffAss" xfId="154" xr:uid="{00000000-0005-0000-0000-0000EF000000}"/>
    <cellStyle name="%_Eurolink N11_CasoBaseCintra_Cuenta a Cobrar_IG_20100127_CRB_TRev" xfId="155" xr:uid="{00000000-0005-0000-0000-0000F0000000}"/>
    <cellStyle name="%_FB" xfId="156" xr:uid="{00000000-0005-0000-0000-0000F1000000}"/>
    <cellStyle name="%_FCST III 2009 SCC v Ferrovial y swap FINALv3" xfId="2624" xr:uid="{00000000-0005-0000-0000-0000F2000000}"/>
    <cellStyle name="%_Fin" xfId="157" xr:uid="{00000000-0005-0000-0000-0000F3000000}"/>
    <cellStyle name="%_Fin_CapexAss" xfId="158" xr:uid="{00000000-0005-0000-0000-0000F4000000}"/>
    <cellStyle name="%_Fin_O&amp;MAss" xfId="159" xr:uid="{00000000-0005-0000-0000-0000F5000000}"/>
    <cellStyle name="%_Fin_TrafAss" xfId="160" xr:uid="{00000000-0005-0000-0000-0000F6000000}"/>
    <cellStyle name="%_Fin_TraffAss" xfId="161" xr:uid="{00000000-0005-0000-0000-0000F7000000}"/>
    <cellStyle name="%_Fin_TRev" xfId="162" xr:uid="{00000000-0005-0000-0000-0000F8000000}"/>
    <cellStyle name="%_FinAss" xfId="163" xr:uid="{00000000-0005-0000-0000-0000F9000000}"/>
    <cellStyle name="%_FinAssump" xfId="164" xr:uid="{00000000-0005-0000-0000-0000FA000000}"/>
    <cellStyle name="%_FinAssump_CapexAss" xfId="165" xr:uid="{00000000-0005-0000-0000-0000FB000000}"/>
    <cellStyle name="%_FinAssump_Debt" xfId="166" xr:uid="{00000000-0005-0000-0000-0000FC000000}"/>
    <cellStyle name="%_FinAssump_InC" xfId="167" xr:uid="{00000000-0005-0000-0000-0000FD000000}"/>
    <cellStyle name="%_FinAssump_O&amp;MAss" xfId="168" xr:uid="{00000000-0005-0000-0000-0000FE000000}"/>
    <cellStyle name="%_FinAssump_TrafAss" xfId="169" xr:uid="{00000000-0005-0000-0000-0000FF000000}"/>
    <cellStyle name="%_FinAssump_TrafAss_CapexAss" xfId="170" xr:uid="{00000000-0005-0000-0000-000000010000}"/>
    <cellStyle name="%_FinAssump_TrafAss_Debt" xfId="171" xr:uid="{00000000-0005-0000-0000-000001010000}"/>
    <cellStyle name="%_FinAssump_TrafAss_O&amp;MAss" xfId="172" xr:uid="{00000000-0005-0000-0000-000002010000}"/>
    <cellStyle name="%_FinAssump_TrafAss_TraffAss" xfId="173" xr:uid="{00000000-0005-0000-0000-000003010000}"/>
    <cellStyle name="%_FinAssump_TraffAss" xfId="174" xr:uid="{00000000-0005-0000-0000-000004010000}"/>
    <cellStyle name="%_FinModel Loop 9 - v2" xfId="175" xr:uid="{00000000-0005-0000-0000-000005010000}"/>
    <cellStyle name="%_FinModel Loop 9 - v2_CapexAss" xfId="176" xr:uid="{00000000-0005-0000-0000-000006010000}"/>
    <cellStyle name="%_FinModel Loop 9 - v2_Fin" xfId="177" xr:uid="{00000000-0005-0000-0000-000007010000}"/>
    <cellStyle name="%_FinModel Loop 9 - v2_O&amp;MAss" xfId="178" xr:uid="{00000000-0005-0000-0000-000008010000}"/>
    <cellStyle name="%_FinModel Loop 9 - v2_TrafAss" xfId="179" xr:uid="{00000000-0005-0000-0000-000009010000}"/>
    <cellStyle name="%_FinModel Loop 9 - v2_TraffAss" xfId="180" xr:uid="{00000000-0005-0000-0000-00000A010000}"/>
    <cellStyle name="%_FinModel Loop 9 - v2_TRev" xfId="181" xr:uid="{00000000-0005-0000-0000-00000B010000}"/>
    <cellStyle name="%_FinModel Loop 9 - v2_v16 Update FX NTE_Base_Scope_Financial_Model_001b-12_16_2009" xfId="2625" xr:uid="{00000000-0005-0000-0000-00000C010000}"/>
    <cellStyle name="%_FinStatements" xfId="182" xr:uid="{00000000-0005-0000-0000-00000D010000}"/>
    <cellStyle name="%_FinStatements 2" xfId="2626" xr:uid="{00000000-0005-0000-0000-00000E010000}"/>
    <cellStyle name="%_FinStatements 3" xfId="2627" xr:uid="{00000000-0005-0000-0000-00000F010000}"/>
    <cellStyle name="%_Flujo Caja" xfId="2571" xr:uid="{00000000-0005-0000-0000-000010010000}"/>
    <cellStyle name="%_Formulario Rev II Ppto 09 Rdb IAS" xfId="2628" xr:uid="{00000000-0005-0000-0000-000011010000}"/>
    <cellStyle name="%_Formulario Rev II Ppto 09 RdR IAS" xfId="2629" xr:uid="{00000000-0005-0000-0000-000012010000}"/>
    <cellStyle name="%_Formularios 2009 M4R2" xfId="2630" xr:uid="{00000000-0005-0000-0000-000013010000}"/>
    <cellStyle name="%_Formularios 2009 M4R3" xfId="2631" xr:uid="{00000000-0005-0000-0000-000014010000}"/>
    <cellStyle name="%_Formularios 2009 M4R3_Autema - Formulario Ppto 2010" xfId="2632" xr:uid="{00000000-0005-0000-0000-000015010000}"/>
    <cellStyle name="%_Formularios 2009 M4R3_For ppto 2010-AML-26-10-09" xfId="2633" xr:uid="{00000000-0005-0000-0000-000016010000}"/>
    <cellStyle name="%_Formularios 2009 M4R3_For ppto 2010-AMS-26-10-09" xfId="2634" xr:uid="{00000000-0005-0000-0000-000017010000}"/>
    <cellStyle name="%_Formularios 2009 M4R3_INFORMACION PTTO 2011 R4   MINISTERIO DE FOMENTO" xfId="2635" xr:uid="{00000000-0005-0000-0000-000018010000}"/>
    <cellStyle name="%_Formularios 2009 M4R3_Tráfico " xfId="2572" xr:uid="{00000000-0005-0000-0000-000019010000}"/>
    <cellStyle name="%_Formularios Revisión I 2008" xfId="2573" xr:uid="{00000000-0005-0000-0000-00001A010000}"/>
    <cellStyle name="%_Formularios Revisión I 2008 (2)" xfId="2574" xr:uid="{00000000-0005-0000-0000-00001B010000}"/>
    <cellStyle name="%_Formularios Revisión I 2008 (3)" xfId="2575" xr:uid="{00000000-0005-0000-0000-00001C010000}"/>
    <cellStyle name="%_GenAss" xfId="183" xr:uid="{00000000-0005-0000-0000-00001D010000}"/>
    <cellStyle name="%_Historia" xfId="2576" xr:uid="{00000000-0005-0000-0000-00001E010000}"/>
    <cellStyle name="%_Historia Conces" xfId="2577" xr:uid="{00000000-0005-0000-0000-00001F010000}"/>
    <cellStyle name="%_Historia SV" xfId="2578" xr:uid="{00000000-0005-0000-0000-000020010000}"/>
    <cellStyle name="%_Hoja1" xfId="2579" xr:uid="{00000000-0005-0000-0000-000021010000}"/>
    <cellStyle name="%_Hoja1_1" xfId="2580" xr:uid="{00000000-0005-0000-0000-000022010000}"/>
    <cellStyle name="%_Hoja2" xfId="2666" xr:uid="{00000000-0005-0000-0000-000023010000}"/>
    <cellStyle name="%_Hoja3" xfId="2667" xr:uid="{00000000-0005-0000-0000-000024010000}"/>
    <cellStyle name="%_Hoja4" xfId="2668" xr:uid="{00000000-0005-0000-0000-000025010000}"/>
    <cellStyle name="%_IAL AJ " xfId="2669" xr:uid="{00000000-0005-0000-0000-000026010000}"/>
    <cellStyle name="%_IAL CONSEJO " xfId="2670" xr:uid="{00000000-0005-0000-0000-000027010000}"/>
    <cellStyle name="%_IAL DEF " xfId="2671" xr:uid="{00000000-0005-0000-0000-000028010000}"/>
    <cellStyle name="%_IAL DG " xfId="2672" xr:uid="{00000000-0005-0000-0000-000029010000}"/>
    <cellStyle name="%_InC" xfId="184" xr:uid="{00000000-0005-0000-0000-00002A010000}"/>
    <cellStyle name="%_Inmovilizado" xfId="2673" xr:uid="{00000000-0005-0000-0000-00002B010000}"/>
    <cellStyle name="%_InS" xfId="185" xr:uid="{00000000-0005-0000-0000-00002C010000}"/>
    <cellStyle name="%_IRR" xfId="186" xr:uid="{00000000-0005-0000-0000-00002D010000}"/>
    <cellStyle name="%_IRR_CapexAss" xfId="187" xr:uid="{00000000-0005-0000-0000-00002E010000}"/>
    <cellStyle name="%_IRR_O&amp;MAss" xfId="188" xr:uid="{00000000-0005-0000-0000-00002F010000}"/>
    <cellStyle name="%_IRR_TrafAss" xfId="189" xr:uid="{00000000-0005-0000-0000-000030010000}"/>
    <cellStyle name="%_IRR_TraffAss" xfId="190" xr:uid="{00000000-0005-0000-0000-000031010000}"/>
    <cellStyle name="%_IRR_TRev" xfId="191" xr:uid="{00000000-0005-0000-0000-000032010000}"/>
    <cellStyle name="%_ITR" xfId="2674" xr:uid="{00000000-0005-0000-0000-000033010000}"/>
    <cellStyle name="%_ITR 2009 Operation and Toll (2)" xfId="2675" xr:uid="{00000000-0005-0000-0000-000034010000}"/>
    <cellStyle name="%_ITR Formularios Revisión I 2008 v1 (2)" xfId="2676" xr:uid="{00000000-0005-0000-0000-000035010000}"/>
    <cellStyle name="%_ITR New Cintra+Toll Sens v2 jul-10" xfId="192" xr:uid="{00000000-0005-0000-0000-000036010000}"/>
    <cellStyle name="%_ITR Valuation" xfId="193" xr:uid="{00000000-0005-0000-0000-000037010000}"/>
    <cellStyle name="%_ITR_Model_July 2010_v3 " xfId="194" xr:uid="{00000000-0005-0000-0000-000038010000}"/>
    <cellStyle name="%_ITR_Model_Jun09_RevII_Ppto10_tax" xfId="195" xr:uid="{00000000-0005-0000-0000-000039010000}"/>
    <cellStyle name="%_KUDU_25Mar10_JSS_v2" xfId="196" xr:uid="{00000000-0005-0000-0000-00003A010000}"/>
    <cellStyle name="%_KUDU_25Mar10_JSS_v2_CapexAss" xfId="197" xr:uid="{00000000-0005-0000-0000-00003B010000}"/>
    <cellStyle name="%_KUDU_25Mar10_JSS_v2_O&amp;MAss" xfId="198" xr:uid="{00000000-0005-0000-0000-00003C010000}"/>
    <cellStyle name="%_KUDU_25Mar10_JSS_v2_TrafAss" xfId="199" xr:uid="{00000000-0005-0000-0000-00003D010000}"/>
    <cellStyle name="%_KUDU_25Mar10_JSS_v2_TraffAss" xfId="200" xr:uid="{00000000-0005-0000-0000-00003E010000}"/>
    <cellStyle name="%_KUDU_28Apr10_JSS_v9" xfId="201" xr:uid="{00000000-0005-0000-0000-00003F010000}"/>
    <cellStyle name="%_LBJ_(-30%Revenues) " xfId="2677" xr:uid="{00000000-0005-0000-0000-000040010000}"/>
    <cellStyle name="%_M45 Model" xfId="2678" xr:uid="{00000000-0005-0000-0000-000041010000}"/>
    <cellStyle name="%_M4M6 Model" xfId="2679" xr:uid="{00000000-0005-0000-0000-000042010000}"/>
    <cellStyle name="%_Mac" xfId="202" xr:uid="{00000000-0005-0000-0000-000043010000}"/>
    <cellStyle name="%_Mac_CapexAss" xfId="2680" xr:uid="{00000000-0005-0000-0000-000044010000}"/>
    <cellStyle name="%_Mac_O&amp;MAss" xfId="203" xr:uid="{00000000-0005-0000-0000-000045010000}"/>
    <cellStyle name="%_Mac_TrafAss" xfId="204" xr:uid="{00000000-0005-0000-0000-000046010000}"/>
    <cellStyle name="%_Mac_TraffAss" xfId="205" xr:uid="{00000000-0005-0000-0000-000047010000}"/>
    <cellStyle name="%_Mac_TRev" xfId="206" xr:uid="{00000000-0005-0000-0000-000048010000}"/>
    <cellStyle name="%_MDP_Fin_Model_14oct09.JSS_v33" xfId="207" xr:uid="{00000000-0005-0000-0000-000049010000}"/>
    <cellStyle name="%_MDP_Fin_Model_14oct09.JSS_v33_CapexAss" xfId="208" xr:uid="{00000000-0005-0000-0000-00004A010000}"/>
    <cellStyle name="%_MDP_Fin_Model_14oct09.JSS_v33_O&amp;MAss" xfId="2681" xr:uid="{00000000-0005-0000-0000-00004B010000}"/>
    <cellStyle name="%_MDP_Fin_Model_14oct09.JSS_v33_TrafAss" xfId="2682" xr:uid="{00000000-0005-0000-0000-00004C010000}"/>
    <cellStyle name="%_MDP_Fin_Model_14oct09.JSS_v33_TraffAss" xfId="209" xr:uid="{00000000-0005-0000-0000-00004D010000}"/>
    <cellStyle name="%_Model" xfId="2683" xr:uid="{00000000-0005-0000-0000-00004E010000}"/>
    <cellStyle name="%_Modelos valoracion (revisión)" xfId="2684" xr:uid="{00000000-0005-0000-0000-00004F010000}"/>
    <cellStyle name="%_Norte - Formularios Presupuesto 2009" xfId="2685" xr:uid="{00000000-0005-0000-0000-000050010000}"/>
    <cellStyle name="%_NTE Const COST Basis" xfId="2686" xr:uid="{00000000-0005-0000-0000-000051010000}"/>
    <cellStyle name="%_NTE Const COST Basis_CapexAss" xfId="210" xr:uid="{00000000-0005-0000-0000-000052010000}"/>
    <cellStyle name="%_NTE Const COST Basis_O&amp;MAss" xfId="211" xr:uid="{00000000-0005-0000-0000-000053010000}"/>
    <cellStyle name="%_NTE Const COST Basis_TrafAss" xfId="212" xr:uid="{00000000-0005-0000-0000-000054010000}"/>
    <cellStyle name="%_NTE Const COST Basis_TraffAss" xfId="213" xr:uid="{00000000-0005-0000-0000-000055010000}"/>
    <cellStyle name="%_NTE Const COST Basis_TRev" xfId="214" xr:uid="{00000000-0005-0000-0000-000056010000}"/>
    <cellStyle name="%_NTE Const COST Basis_TS_Rev" xfId="215" xr:uid="{00000000-0005-0000-0000-000057010000}"/>
    <cellStyle name="%_NTE Const QUANTITY Basis" xfId="216" xr:uid="{00000000-0005-0000-0000-000058010000}"/>
    <cellStyle name="%_NTE Const QUANTITY Basis_CapexAss" xfId="217" xr:uid="{00000000-0005-0000-0000-000059010000}"/>
    <cellStyle name="%_NTE Const QUANTITY Basis_O&amp;MAss" xfId="218" xr:uid="{00000000-0005-0000-0000-00005A010000}"/>
    <cellStyle name="%_NTE Const QUANTITY Basis_TrafAss" xfId="219" xr:uid="{00000000-0005-0000-0000-00005B010000}"/>
    <cellStyle name="%_NTE Const QUANTITY Basis_TraffAss" xfId="220" xr:uid="{00000000-0005-0000-0000-00005C010000}"/>
    <cellStyle name="%_NTE Const QUANTITY Basis_TRev" xfId="221" xr:uid="{00000000-0005-0000-0000-00005D010000}"/>
    <cellStyle name="%_NTE Const QUANTITY Basis_TS_Rev" xfId="222" xr:uid="{00000000-0005-0000-0000-00005E010000}"/>
    <cellStyle name="%_NTE Internal Financial Model (12.18.2009)" xfId="223" xr:uid="{00000000-0005-0000-0000-00005F010000}"/>
    <cellStyle name="%_NTE Scoring Analysis" xfId="224" xr:uid="{00000000-0005-0000-0000-000060010000}"/>
    <cellStyle name="%_NTE Scoring Analysis_Dep3A" xfId="225" xr:uid="{00000000-0005-0000-0000-000061010000}"/>
    <cellStyle name="%_NTE Scoring Analysis_LBJ_(-30%Revenues) " xfId="2687" xr:uid="{00000000-0005-0000-0000-000062010000}"/>
    <cellStyle name="%_NTE Scoring Analysis_NTE_Cintra_ ( Internal Approval_ALT-1)_model v9" xfId="226" xr:uid="{00000000-0005-0000-0000-000063010000}"/>
    <cellStyle name="%_NTE Scoring Analysis_NTE_Cintra_ ( Internal Approval_ALT-1)_model v9_Con" xfId="227" xr:uid="{00000000-0005-0000-0000-000064010000}"/>
    <cellStyle name="%_NTE Scoring Analysis_NTE_Cintra_ ( Internal Approval_ALT-1)_model v9_Debt" xfId="228" xr:uid="{00000000-0005-0000-0000-000065010000}"/>
    <cellStyle name="%_NTE Scoring Analysis_NTE_Cintra_ ( Internal Approval_ALT-1)_model v9_Dep3A" xfId="229" xr:uid="{00000000-0005-0000-0000-000066010000}"/>
    <cellStyle name="%_NTE Scoring Analysis_NTE_Cintra_ ( Internal Approval_ALT-1)_model v9_fIRR" xfId="230" xr:uid="{00000000-0005-0000-0000-000067010000}"/>
    <cellStyle name="%_NTE Scoring Analysis_NTE_Cintra_ ( Internal Approval_ALT-1)_model v9_InC" xfId="231" xr:uid="{00000000-0005-0000-0000-000068010000}"/>
    <cellStyle name="%_NTE Scoring Analysis_NTE_Cintra_ ( Internal Approval_ALT-1)_model v9_NTEseg2-4_12May10.JSS_v102_BID" xfId="232" xr:uid="{00000000-0005-0000-0000-000069010000}"/>
    <cellStyle name="%_NTE Scoring Analysis_NTE_Cintra_ ( Internal Approval_ALT-1)_model v9_NTEseg2-4_Cintra_v2" xfId="233" xr:uid="{00000000-0005-0000-0000-00006A010000}"/>
    <cellStyle name="%_NTE Scoring Analysis_NTE_Cintra_ ( Internal Approval_ALT-1)_model v9_Sub" xfId="234" xr:uid="{00000000-0005-0000-0000-00006B010000}"/>
    <cellStyle name="%_NTE Scoring Analysis_NTE_Cintra_ ( Internal Approval_ALT-1)_model v9_Tab" xfId="235" xr:uid="{00000000-0005-0000-0000-00006C010000}"/>
    <cellStyle name="%_NTE Scoring Analysis_NTE_Cintra_ ( Internal Approval_ALT-1)_model v9_TxRS" xfId="236" xr:uid="{00000000-0005-0000-0000-00006D010000}"/>
    <cellStyle name="%_NTE Scoring Analysis_NTE_Cintra_ ( Internal Approval_ALT-1)_model v9_Val" xfId="237" xr:uid="{00000000-0005-0000-0000-00006E010000}"/>
    <cellStyle name="%_NTE Scoring Analysis_NTEseg2-4_Cintra_v2" xfId="238" xr:uid="{00000000-0005-0000-0000-00006F010000}"/>
    <cellStyle name="%_NTE_(ALT_1_13%)_Base-v31-EL" xfId="239" xr:uid="{00000000-0005-0000-0000-000070010000}"/>
    <cellStyle name="%_NTE_(ALT_1_13%)_Base-v31-EL_Dep3A" xfId="240" xr:uid="{00000000-0005-0000-0000-000071010000}"/>
    <cellStyle name="%_NTE_(ALT_1_13%)_Base-v31-EL_LBJ_(-30%Revenues) " xfId="2688" xr:uid="{00000000-0005-0000-0000-000072010000}"/>
    <cellStyle name="%_NTE_(ALT_1_13%)_Base-v31-EL_NTEseg2-4_Cintra_v2" xfId="241" xr:uid="{00000000-0005-0000-0000-000073010000}"/>
    <cellStyle name="%_NTE_Cintra_ ( Internal Approval_ALT-1)_model v9" xfId="242" xr:uid="{00000000-0005-0000-0000-000074010000}"/>
    <cellStyle name="%_NTE_Cintra_ ( Internal Approval_ALT-1)_model v9_Con" xfId="243" xr:uid="{00000000-0005-0000-0000-000075010000}"/>
    <cellStyle name="%_NTE_Cintra_ ( Internal Approval_ALT-1)_model v9_Debt" xfId="244" xr:uid="{00000000-0005-0000-0000-000076010000}"/>
    <cellStyle name="%_NTE_Cintra_ ( Internal Approval_ALT-1)_model v9_Dep3A" xfId="245" xr:uid="{00000000-0005-0000-0000-000077010000}"/>
    <cellStyle name="%_NTE_Cintra_ ( Internal Approval_ALT-1)_model v9_fIRR" xfId="246" xr:uid="{00000000-0005-0000-0000-000078010000}"/>
    <cellStyle name="%_NTE_Cintra_ ( Internal Approval_ALT-1)_model v9_InC" xfId="247" xr:uid="{00000000-0005-0000-0000-000079010000}"/>
    <cellStyle name="%_NTE_Cintra_ ( Internal Approval_ALT-1)_model v9_NTEseg2-4_12May10.JSS_v102_BID" xfId="248" xr:uid="{00000000-0005-0000-0000-00007A010000}"/>
    <cellStyle name="%_NTE_Cintra_ ( Internal Approval_ALT-1)_model v9_NTEseg2-4_Cintra_v2" xfId="249" xr:uid="{00000000-0005-0000-0000-00007B010000}"/>
    <cellStyle name="%_NTE_Cintra_ ( Internal Approval_ALT-1)_model v9_Sub" xfId="250" xr:uid="{00000000-0005-0000-0000-00007C010000}"/>
    <cellStyle name="%_NTE_Cintra_ ( Internal Approval_ALT-1)_model v9_Tab" xfId="251" xr:uid="{00000000-0005-0000-0000-00007D010000}"/>
    <cellStyle name="%_NTE_Cintra_ ( Internal Approval_ALT-1)_model v9_TxRS" xfId="252" xr:uid="{00000000-0005-0000-0000-00007E010000}"/>
    <cellStyle name="%_NTE_Cintra_ ( Internal Approval_ALT-1)_model v9_Val" xfId="253" xr:uid="{00000000-0005-0000-0000-00007F010000}"/>
    <cellStyle name="%_NTE_Cintra_(ALT_1_13%)_v20" xfId="254" xr:uid="{00000000-0005-0000-0000-000080010000}"/>
    <cellStyle name="%_NTE_Cintra_(ALT_1_13%)_v20_Dep3A" xfId="255" xr:uid="{00000000-0005-0000-0000-000081010000}"/>
    <cellStyle name="%_NTE_Cintra_(ALT_1_13%)_v20_LBJ_(-30%Revenues) " xfId="2689" xr:uid="{00000000-0005-0000-0000-000082010000}"/>
    <cellStyle name="%_NTE_Cintra_(ALT_1_13%)_v20_NTEseg2-4_Cintra_v2" xfId="256" xr:uid="{00000000-0005-0000-0000-000083010000}"/>
    <cellStyle name="%_NTE_FinModel-19 August Scenario A TIFIA and Bank Only v2" xfId="257" xr:uid="{00000000-0005-0000-0000-000084010000}"/>
    <cellStyle name="%_NTE_FinModel-19 August Scenario A TIFIA and Bank Only v2_Dep3A" xfId="258" xr:uid="{00000000-0005-0000-0000-000085010000}"/>
    <cellStyle name="%_NTE_FinModel-19 August Scenario A TIFIA and Bank Only v2_LBJ_(-30%Revenues) " xfId="2690" xr:uid="{00000000-0005-0000-0000-000086010000}"/>
    <cellStyle name="%_NTE_FinModel-19 August Scenario A TIFIA and Bank Only v2_NTE_Cintra_ ( Internal Approval_ALT-1)_model v9" xfId="259" xr:uid="{00000000-0005-0000-0000-000087010000}"/>
    <cellStyle name="%_NTE_FinModel-19 August Scenario A TIFIA and Bank Only v2_NTEseg2-4_Cintra_v2" xfId="260" xr:uid="{00000000-0005-0000-0000-000088010000}"/>
    <cellStyle name="%_NTE_JPM_Base_10 7_2008v1_PAB Bank TIFIA" xfId="261" xr:uid="{00000000-0005-0000-0000-000089010000}"/>
    <cellStyle name="%_NTE_JPM_Base_10 7_2008v1_PAB Bank TIFIA_Dep3A" xfId="262" xr:uid="{00000000-0005-0000-0000-00008A010000}"/>
    <cellStyle name="%_NTE_JPM_Base_10 7_2008v1_PAB Bank TIFIA_LBJ_(-30%Revenues) " xfId="2691" xr:uid="{00000000-0005-0000-0000-00008B010000}"/>
    <cellStyle name="%_NTE_JPM_Base_10 7_2008v1_PAB Bank TIFIA_NTE_Cintra_ ( Internal Approval_ALT-1)_model v9" xfId="263" xr:uid="{00000000-0005-0000-0000-00008C010000}"/>
    <cellStyle name="%_NTE_JPM_Base_10 7_2008v1_PAB Bank TIFIA_NTE_Cintra_ ( Internal Approval_ALT-1)_model v9_Con" xfId="264" xr:uid="{00000000-0005-0000-0000-00008D010000}"/>
    <cellStyle name="%_NTE_JPM_Base_10 7_2008v1_PAB Bank TIFIA_NTE_Cintra_ ( Internal Approval_ALT-1)_model v9_Debt" xfId="265" xr:uid="{00000000-0005-0000-0000-00008E010000}"/>
    <cellStyle name="%_NTE_JPM_Base_10 7_2008v1_PAB Bank TIFIA_NTE_Cintra_ ( Internal Approval_ALT-1)_model v9_Dep3A" xfId="266" xr:uid="{00000000-0005-0000-0000-00008F010000}"/>
    <cellStyle name="%_NTE_JPM_Base_10 7_2008v1_PAB Bank TIFIA_NTE_Cintra_ ( Internal Approval_ALT-1)_model v9_fIRR" xfId="267" xr:uid="{00000000-0005-0000-0000-000090010000}"/>
    <cellStyle name="%_NTE_JPM_Base_10 7_2008v1_PAB Bank TIFIA_NTE_Cintra_ ( Internal Approval_ALT-1)_model v9_InC" xfId="268" xr:uid="{00000000-0005-0000-0000-000091010000}"/>
    <cellStyle name="%_NTE_JPM_Base_10 7_2008v1_PAB Bank TIFIA_NTE_Cintra_ ( Internal Approval_ALT-1)_model v9_NTEseg2-4_12May10.JSS_v102_BID" xfId="269" xr:uid="{00000000-0005-0000-0000-000092010000}"/>
    <cellStyle name="%_NTE_JPM_Base_10 7_2008v1_PAB Bank TIFIA_NTE_Cintra_ ( Internal Approval_ALT-1)_model v9_NTEseg2-4_Cintra_v2" xfId="270" xr:uid="{00000000-0005-0000-0000-000093010000}"/>
    <cellStyle name="%_NTE_JPM_Base_10 7_2008v1_PAB Bank TIFIA_NTE_Cintra_ ( Internal Approval_ALT-1)_model v9_Sub" xfId="271" xr:uid="{00000000-0005-0000-0000-000094010000}"/>
    <cellStyle name="%_NTE_JPM_Base_10 7_2008v1_PAB Bank TIFIA_NTE_Cintra_ ( Internal Approval_ALT-1)_model v9_Tab" xfId="272" xr:uid="{00000000-0005-0000-0000-000095010000}"/>
    <cellStyle name="%_NTE_JPM_Base_10 7_2008v1_PAB Bank TIFIA_NTE_Cintra_ ( Internal Approval_ALT-1)_model v9_TxRS" xfId="273" xr:uid="{00000000-0005-0000-0000-000096010000}"/>
    <cellStyle name="%_NTE_JPM_Base_10 7_2008v1_PAB Bank TIFIA_NTE_Cintra_ ( Internal Approval_ALT-1)_model v9_Val" xfId="274" xr:uid="{00000000-0005-0000-0000-000097010000}"/>
    <cellStyle name="%_NTE_JPM_Base_10 7_2008v1_PAB Bank TIFIA_NTEseg2-4_Cintra_v2" xfId="275" xr:uid="{00000000-0005-0000-0000-000098010000}"/>
    <cellStyle name="%_NTE_JPM_Base_9 17 2008v3" xfId="276" xr:uid="{00000000-0005-0000-0000-000099010000}"/>
    <cellStyle name="%_NTE_JPM_Base_9 17 2008v3_Dep3A" xfId="277" xr:uid="{00000000-0005-0000-0000-00009A010000}"/>
    <cellStyle name="%_NTE_JPM_Base_9 17 2008v3_LBJ_(-30%Revenues) " xfId="2692" xr:uid="{00000000-0005-0000-0000-00009B010000}"/>
    <cellStyle name="%_NTE_JPM_Base_9 17 2008v3_NTE_Cintra_ ( Internal Approval_ALT-1)_model v9" xfId="278" xr:uid="{00000000-0005-0000-0000-00009C010000}"/>
    <cellStyle name="%_NTE_JPM_Base_9 17 2008v3_NTE_Cintra_ ( Internal Approval_ALT-1)_model v9_Con" xfId="279" xr:uid="{00000000-0005-0000-0000-00009D010000}"/>
    <cellStyle name="%_NTE_JPM_Base_9 17 2008v3_NTE_Cintra_ ( Internal Approval_ALT-1)_model v9_Debt" xfId="280" xr:uid="{00000000-0005-0000-0000-00009E010000}"/>
    <cellStyle name="%_NTE_JPM_Base_9 17 2008v3_NTE_Cintra_ ( Internal Approval_ALT-1)_model v9_Dep3A" xfId="281" xr:uid="{00000000-0005-0000-0000-00009F010000}"/>
    <cellStyle name="%_NTE_JPM_Base_9 17 2008v3_NTE_Cintra_ ( Internal Approval_ALT-1)_model v9_NTEseg2-4_12May10.JSS_v102_BID" xfId="282" xr:uid="{00000000-0005-0000-0000-0000A0010000}"/>
    <cellStyle name="%_NTE_JPM_Base_9 17 2008v3_NTE_Cintra_ ( Internal Approval_ALT-1)_model v9_NTEseg2-4_Cintra_v2" xfId="283" xr:uid="{00000000-0005-0000-0000-0000A1010000}"/>
    <cellStyle name="%_NTE_JPM_Base_9 17 2008v3_NTE_Cintra_ ( Internal Approval_ALT-1)_model v9_Sub" xfId="284" xr:uid="{00000000-0005-0000-0000-0000A2010000}"/>
    <cellStyle name="%_NTE_JPM_Base_9 17 2008v3_NTE_Cintra_ ( Internal Approval_ALT-1)_model v9_Val" xfId="285" xr:uid="{00000000-0005-0000-0000-0000A3010000}"/>
    <cellStyle name="%_NTE_JPM_Base_9 17 2008v3_NTEseg2-4_Cintra_v2" xfId="286" xr:uid="{00000000-0005-0000-0000-0000A4010000}"/>
    <cellStyle name="%_NTE_MDP_Sement 2E" xfId="287" xr:uid="{00000000-0005-0000-0000-0000A5010000}"/>
    <cellStyle name="%_NTE_MDP_Sement 2E_Dep3A" xfId="288" xr:uid="{00000000-0005-0000-0000-0000A6010000}"/>
    <cellStyle name="%_NTE_MDP_Sement 2E_LBJ_(-30%Revenues) " xfId="2693" xr:uid="{00000000-0005-0000-0000-0000A7010000}"/>
    <cellStyle name="%_NTE_MDP_Sement 2E_NTEseg2-4_Cintra_v2" xfId="289" xr:uid="{00000000-0005-0000-0000-0000A8010000}"/>
    <cellStyle name="%_NTE_Operis_BaseScope_v2 A" xfId="290" xr:uid="{00000000-0005-0000-0000-0000A9010000}"/>
    <cellStyle name="%_NTE_Operis_BaseScope_v2 A_Dep3A" xfId="291" xr:uid="{00000000-0005-0000-0000-0000AA010000}"/>
    <cellStyle name="%_NTE_Operis_BaseScope_v2 A_LBJ_(-30%Revenues) " xfId="2694" xr:uid="{00000000-0005-0000-0000-0000AB010000}"/>
    <cellStyle name="%_NTE_Operis_BaseScope_v2 A_NTEseg2-4_Cintra_v2" xfId="292" xr:uid="{00000000-0005-0000-0000-0000AC010000}"/>
    <cellStyle name="%_NTE_PRO_TransferSheet_LTS_112008_TXODT OFFICIAL_00" xfId="293" xr:uid="{00000000-0005-0000-0000-0000AD010000}"/>
    <cellStyle name="%_NTE_RefinancingGain_worksheet_18MAR2009" xfId="294" xr:uid="{00000000-0005-0000-0000-0000AE010000}"/>
    <cellStyle name="%_NTE-PRO-TransferSheet-00-LTS-040408" xfId="295" xr:uid="{00000000-0005-0000-0000-0000AF010000}"/>
    <cellStyle name="%_NTE-PRO-TransferSheet-00-LTS-040408_CapexAss" xfId="296" xr:uid="{00000000-0005-0000-0000-0000B0010000}"/>
    <cellStyle name="%_NTE-PRO-TransferSheet-00-LTS-040408_O&amp;MAss" xfId="297" xr:uid="{00000000-0005-0000-0000-0000B1010000}"/>
    <cellStyle name="%_NTE-PRO-TransferSheet-00-LTS-040408_TrafAss" xfId="298" xr:uid="{00000000-0005-0000-0000-0000B2010000}"/>
    <cellStyle name="%_NTE-PRO-TransferSheet-00-LTS-040408_TraffAss" xfId="299" xr:uid="{00000000-0005-0000-0000-0000B3010000}"/>
    <cellStyle name="%_NTE-PRO-TransferSheet-00-LTS-040408_TRev" xfId="300" xr:uid="{00000000-0005-0000-0000-0000B4010000}"/>
    <cellStyle name="%_NTE-PRO-TransferSheet-00-LTS-040408_TS_Rev" xfId="301" xr:uid="{00000000-0005-0000-0000-0000B5010000}"/>
    <cellStyle name="%_NTEseg2-4_Cintra_v2" xfId="302" xr:uid="{00000000-0005-0000-0000-0000B6010000}"/>
    <cellStyle name="%_NTE-TransferSheet-SEG 2-4_const cost_AMF_02-062708" xfId="303" xr:uid="{00000000-0005-0000-0000-0000B7010000}"/>
    <cellStyle name="%_NTE-TransferSheet-SEG 2-4_const cost_AMF_02-062708_CapexAss" xfId="304" xr:uid="{00000000-0005-0000-0000-0000B8010000}"/>
    <cellStyle name="%_NTE-TransferSheet-SEG 2-4_const cost_AMF_02-062708_O&amp;MAss" xfId="305" xr:uid="{00000000-0005-0000-0000-0000B9010000}"/>
    <cellStyle name="%_NTE-TransferSheet-SEG 2-4_const cost_AMF_02-062708_TrafAss" xfId="306" xr:uid="{00000000-0005-0000-0000-0000BA010000}"/>
    <cellStyle name="%_NTE-TransferSheet-SEG 2-4_const cost_AMF_02-062708_TraffAss" xfId="307" xr:uid="{00000000-0005-0000-0000-0000BB010000}"/>
    <cellStyle name="%_NTE-TransferSheet-SEG 2-4_const cost_AMF_02-062708_TRev" xfId="308" xr:uid="{00000000-0005-0000-0000-0000BC010000}"/>
    <cellStyle name="%_NTE-TransferSheet-SEG 2-4_const cost_AMF_02-062708_TS_Rev" xfId="309" xr:uid="{00000000-0005-0000-0000-0000BD010000}"/>
    <cellStyle name="%_NTE-TransferSheet-SEG 2-4_const cost_AMF_06-070208" xfId="310" xr:uid="{00000000-0005-0000-0000-0000BE010000}"/>
    <cellStyle name="%_NTE-TransferSheet-SEG 2-4_const cost_AMF_06-070208_CapexAss" xfId="311" xr:uid="{00000000-0005-0000-0000-0000BF010000}"/>
    <cellStyle name="%_NTE-TransferSheet-SEG 2-4_const cost_AMF_06-070208_O&amp;MAss" xfId="312" xr:uid="{00000000-0005-0000-0000-0000C0010000}"/>
    <cellStyle name="%_NTE-TransferSheet-SEG 2-4_const cost_AMF_06-070208_TrafAss" xfId="313" xr:uid="{00000000-0005-0000-0000-0000C1010000}"/>
    <cellStyle name="%_NTE-TransferSheet-SEG 2-4_const cost_AMF_06-070208_TraffAss" xfId="314" xr:uid="{00000000-0005-0000-0000-0000C2010000}"/>
    <cellStyle name="%_NTE-TransferSheet-SEG 2-4_const cost_AMF_06-070208_TRev" xfId="315" xr:uid="{00000000-0005-0000-0000-0000C3010000}"/>
    <cellStyle name="%_NTE-TransferSheet-SEG 2-4_const cost_AMF_06-070208_TS_Rev" xfId="316" xr:uid="{00000000-0005-0000-0000-0000C4010000}"/>
    <cellStyle name="%_NTE-TransferSheet-SEG 2-4_const cost_AMF_08-071008" xfId="317" xr:uid="{00000000-0005-0000-0000-0000C5010000}"/>
    <cellStyle name="%_NTE-TransferSheet-SEG 2-4_const cost_AMF_08-071008_CapexAss" xfId="318" xr:uid="{00000000-0005-0000-0000-0000C6010000}"/>
    <cellStyle name="%_NTE-TransferSheet-SEG 2-4_const cost_AMF_08-071008_O&amp;MAss" xfId="319" xr:uid="{00000000-0005-0000-0000-0000C7010000}"/>
    <cellStyle name="%_NTE-TransferSheet-SEG 2-4_const cost_AMF_08-071008_TrafAss" xfId="320" xr:uid="{00000000-0005-0000-0000-0000C8010000}"/>
    <cellStyle name="%_NTE-TransferSheet-SEG 2-4_const cost_AMF_08-071008_TraffAss" xfId="321" xr:uid="{00000000-0005-0000-0000-0000C9010000}"/>
    <cellStyle name="%_NTE-TransferSheet-SEG 2-4_const cost_AMF_08-071008_TRev" xfId="322" xr:uid="{00000000-0005-0000-0000-0000CA010000}"/>
    <cellStyle name="%_NTE-TransferSheet-SEG 2-4_const cost_AMF_08-071008_TS_Rev" xfId="323" xr:uid="{00000000-0005-0000-0000-0000CB010000}"/>
    <cellStyle name="%_NTE-TransferSheet-SEG 2-4_const cost_GC_10-073108" xfId="324" xr:uid="{00000000-0005-0000-0000-0000CC010000}"/>
    <cellStyle name="%_NTE-TransferSheet-SEG 2-4_const cost_GC_10-073108_CapexAss" xfId="325" xr:uid="{00000000-0005-0000-0000-0000CD010000}"/>
    <cellStyle name="%_NTE-TransferSheet-SEG 2-4_const cost_GC_10-073108_O&amp;MAss" xfId="326" xr:uid="{00000000-0005-0000-0000-0000CE010000}"/>
    <cellStyle name="%_NTE-TransferSheet-SEG 2-4_const cost_GC_10-073108_TrafAss" xfId="327" xr:uid="{00000000-0005-0000-0000-0000CF010000}"/>
    <cellStyle name="%_NTE-TransferSheet-SEG 2-4_const cost_GC_10-073108_TraffAss" xfId="328" xr:uid="{00000000-0005-0000-0000-0000D0010000}"/>
    <cellStyle name="%_NTE-TransferSheet-SEG 2-4_const cost_GC_10-073108_TRev" xfId="329" xr:uid="{00000000-0005-0000-0000-0000D1010000}"/>
    <cellStyle name="%_NTE-TransferSheet-SEG 2-4_const cost_GC_10-073108_TS_Rev" xfId="330" xr:uid="{00000000-0005-0000-0000-0000D2010000}"/>
    <cellStyle name="%_NTE-TransferSheet-SEG 2-4_const cost_GC_12-080708" xfId="331" xr:uid="{00000000-0005-0000-0000-0000D3010000}"/>
    <cellStyle name="%_NTE-TransferSheet-SEG 2-4_const cost_GC_12-080708_CapexAss" xfId="332" xr:uid="{00000000-0005-0000-0000-0000D4010000}"/>
    <cellStyle name="%_NTE-TransferSheet-SEG 2-4_const cost_GC_12-080708_O&amp;MAss" xfId="333" xr:uid="{00000000-0005-0000-0000-0000D5010000}"/>
    <cellStyle name="%_NTE-TransferSheet-SEG 2-4_const cost_GC_12-080708_TrafAss" xfId="334" xr:uid="{00000000-0005-0000-0000-0000D6010000}"/>
    <cellStyle name="%_NTE-TransferSheet-SEG 2-4_const cost_GC_12-080708_TraffAss" xfId="335" xr:uid="{00000000-0005-0000-0000-0000D7010000}"/>
    <cellStyle name="%_NTE-TransferSheet-SEG 2-4_const cost_GC_12-080708_TRev" xfId="336" xr:uid="{00000000-0005-0000-0000-0000D8010000}"/>
    <cellStyle name="%_NTE-TransferSheet-SEG 2-4_const cost_GC_12-080708_TS_Rev" xfId="337" xr:uid="{00000000-0005-0000-0000-0000D9010000}"/>
    <cellStyle name="%_O&amp;MAss" xfId="338" xr:uid="{00000000-0005-0000-0000-0000DA010000}"/>
    <cellStyle name="%_O&amp;MAss_1" xfId="339" xr:uid="{00000000-0005-0000-0000-0000DB010000}"/>
    <cellStyle name="%_OPER CAP" xfId="340" xr:uid="{00000000-0005-0000-0000-0000DC010000}"/>
    <cellStyle name="%_OPER CAP_Dep3A" xfId="341" xr:uid="{00000000-0005-0000-0000-0000DD010000}"/>
    <cellStyle name="%_OPER CAP_LBJ_(-30%Revenues) " xfId="2695" xr:uid="{00000000-0005-0000-0000-0000DE010000}"/>
    <cellStyle name="%_OPER CAP_NTEseg2-4_Cintra_v2" xfId="342" xr:uid="{00000000-0005-0000-0000-0000DF010000}"/>
    <cellStyle name="%_PMH Internal Model 10.5% IRR - June 17" xfId="343" xr:uid="{00000000-0005-0000-0000-0000E0010000}"/>
    <cellStyle name="%_PMH Internal Model 10.5% IRR - June 17_CapexAss" xfId="344" xr:uid="{00000000-0005-0000-0000-0000E1010000}"/>
    <cellStyle name="%_PMH Internal Model 10.5% IRR - June 17_O&amp;MAss" xfId="345" xr:uid="{00000000-0005-0000-0000-0000E2010000}"/>
    <cellStyle name="%_PMH Internal Model 10.5% IRR - June 17_TrafAss" xfId="346" xr:uid="{00000000-0005-0000-0000-0000E3010000}"/>
    <cellStyle name="%_PMH Internal Model 10.5% IRR - June 17_TraffAss" xfId="347" xr:uid="{00000000-0005-0000-0000-0000E4010000}"/>
    <cellStyle name="%_PMH Internal Model 10.5% IRR - June 17_TS_Rev" xfId="348" xr:uid="{00000000-0005-0000-0000-0000E5010000}"/>
    <cellStyle name="%_PMH1-PRO-CostModel-13-LTS-031408" xfId="349" xr:uid="{00000000-0005-0000-0000-0000E6010000}"/>
    <cellStyle name="%_PMH1-PRO-CostModel-17-LTS-040608" xfId="350" xr:uid="{00000000-0005-0000-0000-0000E7010000}"/>
    <cellStyle name="%_PMH1-PRO-CostModel-19-LTS-040608" xfId="351" xr:uid="{00000000-0005-0000-0000-0000E8010000}"/>
    <cellStyle name="%_prestamo com.up front" xfId="2696" xr:uid="{00000000-0005-0000-0000-0000E9010000}"/>
    <cellStyle name="%_PROJECT IRR" xfId="352" xr:uid="{00000000-0005-0000-0000-0000EA010000}"/>
    <cellStyle name="%_PTTO 2007 IAS " xfId="2697" xr:uid="{00000000-0005-0000-0000-0000EB010000}"/>
    <cellStyle name="%_Ptto 2008" xfId="2698" xr:uid="{00000000-0005-0000-0000-0000EC010000}"/>
    <cellStyle name="%_PTTO R4 2009" xfId="2699" xr:uid="{00000000-0005-0000-0000-0000ED010000}"/>
    <cellStyle name="%_Public Subsidy NPV - Form K1" xfId="353" xr:uid="{00000000-0005-0000-0000-0000EE010000}"/>
    <cellStyle name="%_Public Subsidy NPV - Form K1_Dep3A" xfId="354" xr:uid="{00000000-0005-0000-0000-0000EF010000}"/>
    <cellStyle name="%_Public Subsidy NPV - Form K1_LBJ_(-30%Revenues) " xfId="2700" xr:uid="{00000000-0005-0000-0000-0000F0010000}"/>
    <cellStyle name="%_R4" xfId="3646" xr:uid="{00000000-0005-0000-0000-0000F1010000}"/>
    <cellStyle name="%_Ratios" xfId="355" xr:uid="{00000000-0005-0000-0000-0000F2010000}"/>
    <cellStyle name="%_REFI GAIN EXAMPLE" xfId="356" xr:uid="{00000000-0005-0000-0000-0000F3010000}"/>
    <cellStyle name="%_Results" xfId="357" xr:uid="{00000000-0005-0000-0000-0000F4010000}"/>
    <cellStyle name="%_Results_LBJ_(-30%Revenues) " xfId="2701" xr:uid="{00000000-0005-0000-0000-0000F5010000}"/>
    <cellStyle name="%_Results_NTE_Cintra_ ( Internal Approval_ALT-1)_model v9_Debt" xfId="358" xr:uid="{00000000-0005-0000-0000-0000F6010000}"/>
    <cellStyle name="%_Results_NTE_Cintra_ ( Internal Approval_ALT-1)_model v9_Dep3A" xfId="359" xr:uid="{00000000-0005-0000-0000-0000F7010000}"/>
    <cellStyle name="%_Results_NTE_Cintra_ ( Internal Approval_ALT-1)_model v9_fIRR" xfId="360" xr:uid="{00000000-0005-0000-0000-0000F8010000}"/>
    <cellStyle name="%_Results_NTE_Cintra_ ( Internal Approval_ALT-1)_model v9_InC" xfId="361" xr:uid="{00000000-0005-0000-0000-0000F9010000}"/>
    <cellStyle name="%_Results_NTE_Cintra_ ( Internal Approval_ALT-1)_model v9_NTEseg2-4_12May10.JSS_v102_BID" xfId="362" xr:uid="{00000000-0005-0000-0000-0000FA010000}"/>
    <cellStyle name="%_Results_NTE_Cintra_ ( Internal Approval_ALT-1)_model v9_NTEseg2-4_Cintra_v2" xfId="363" xr:uid="{00000000-0005-0000-0000-0000FB010000}"/>
    <cellStyle name="%_Results_NTE_Cintra_ ( Internal Approval_ALT-1)_model v9_Sub" xfId="364" xr:uid="{00000000-0005-0000-0000-0000FC010000}"/>
    <cellStyle name="%_Results_NTE_Cintra_ ( Internal Approval_ALT-1)_model v9_Tab" xfId="365" xr:uid="{00000000-0005-0000-0000-0000FD010000}"/>
    <cellStyle name="%_Results_NTE_Cintra_ ( Internal Approval_ALT-1)_model v9_TxRS" xfId="366" xr:uid="{00000000-0005-0000-0000-0000FE010000}"/>
    <cellStyle name="%_Results_NTE_Cintra_ ( Internal Approval_ALT-1)_model v9_Val" xfId="367" xr:uid="{00000000-0005-0000-0000-0000FF010000}"/>
    <cellStyle name="%_Results_NTEseg2-4_Cintra_v2" xfId="368" xr:uid="{00000000-0005-0000-0000-000000020000}"/>
    <cellStyle name="%_SCC - Formularios Presupuesto 2009" xfId="2702" xr:uid="{00000000-0005-0000-0000-000001020000}"/>
    <cellStyle name="%_SCC 2008 Fcst 1 08 v Ferrovial y swap3 (4)" xfId="2703" xr:uid="{00000000-0005-0000-0000-000002020000}"/>
    <cellStyle name="%_SCC Budget 2009 v Ferrovial y swap FINAL V4 04-11" xfId="2704" xr:uid="{00000000-0005-0000-0000-000003020000}"/>
    <cellStyle name="%_Schedule - EDITABLE" xfId="369" xr:uid="{00000000-0005-0000-0000-000004020000}"/>
    <cellStyle name="%_Schedule - EDITABLE_CapexAss" xfId="370" xr:uid="{00000000-0005-0000-0000-000005020000}"/>
    <cellStyle name="%_Schedule - EDITABLE_O&amp;MAss" xfId="371" xr:uid="{00000000-0005-0000-0000-000006020000}"/>
    <cellStyle name="%_Schedule - EDITABLE_TrafAss" xfId="372" xr:uid="{00000000-0005-0000-0000-000007020000}"/>
    <cellStyle name="%_Schedule - EDITABLE_TraffAss" xfId="373" xr:uid="{00000000-0005-0000-0000-000008020000}"/>
    <cellStyle name="%_Schedule - EDITABLE_TRev" xfId="374" xr:uid="{00000000-0005-0000-0000-000009020000}"/>
    <cellStyle name="%_Schedule - EDITABLE_TS_Rev" xfId="375" xr:uid="{00000000-0005-0000-0000-00000A020000}"/>
    <cellStyle name="%_Sheet1" xfId="376" xr:uid="{00000000-0005-0000-0000-00000B020000}"/>
    <cellStyle name="%_Sheet3" xfId="377" xr:uid="{00000000-0005-0000-0000-00000C020000}"/>
    <cellStyle name="%_Tax" xfId="378" xr:uid="{00000000-0005-0000-0000-00000D020000}"/>
    <cellStyle name="%_Tdep" xfId="379" xr:uid="{00000000-0005-0000-0000-00000E020000}"/>
    <cellStyle name="%_Tdep_CapexAss" xfId="380" xr:uid="{00000000-0005-0000-0000-00000F020000}"/>
    <cellStyle name="%_Tdep_O&amp;MAss" xfId="381" xr:uid="{00000000-0005-0000-0000-000010020000}"/>
    <cellStyle name="%_Tdep_TrafAss" xfId="382" xr:uid="{00000000-0005-0000-0000-000011020000}"/>
    <cellStyle name="%_Tdep_TraffAss" xfId="383" xr:uid="{00000000-0005-0000-0000-000012020000}"/>
    <cellStyle name="%_Tdep_TRev" xfId="384" xr:uid="{00000000-0005-0000-0000-000013020000}"/>
    <cellStyle name="%_Tit" xfId="385" xr:uid="{00000000-0005-0000-0000-000014020000}"/>
    <cellStyle name="%_Tit_CapexAss" xfId="386" xr:uid="{00000000-0005-0000-0000-000015020000}"/>
    <cellStyle name="%_Tit_O&amp;MAss" xfId="387" xr:uid="{00000000-0005-0000-0000-000016020000}"/>
    <cellStyle name="%_Tit_TrafAss" xfId="388" xr:uid="{00000000-0005-0000-0000-000017020000}"/>
    <cellStyle name="%_Tit_TraffAss" xfId="389" xr:uid="{00000000-0005-0000-0000-000018020000}"/>
    <cellStyle name="%_Tit_TRev" xfId="390" xr:uid="{00000000-0005-0000-0000-000019020000}"/>
    <cellStyle name="%_TO&amp;M" xfId="391" xr:uid="{00000000-0005-0000-0000-00001A020000}"/>
    <cellStyle name="%_TO&amp;M_CapexAss" xfId="392" xr:uid="{00000000-0005-0000-0000-00001B020000}"/>
    <cellStyle name="%_TO&amp;M_O&amp;MAss" xfId="393" xr:uid="{00000000-0005-0000-0000-00001C020000}"/>
    <cellStyle name="%_TO&amp;M_TrafAss" xfId="394" xr:uid="{00000000-0005-0000-0000-00001D020000}"/>
    <cellStyle name="%_TO&amp;M_TraffAss" xfId="395" xr:uid="{00000000-0005-0000-0000-00001E020000}"/>
    <cellStyle name="%_TO&amp;M_TRev" xfId="396" xr:uid="{00000000-0005-0000-0000-00001F020000}"/>
    <cellStyle name="%_TrafAss" xfId="397" xr:uid="{00000000-0005-0000-0000-000020020000}"/>
    <cellStyle name="%_TrafAss_1" xfId="398" xr:uid="{00000000-0005-0000-0000-000021020000}"/>
    <cellStyle name="%_TrafAss_CapexAss" xfId="399" xr:uid="{00000000-0005-0000-0000-000022020000}"/>
    <cellStyle name="%_TrafAss_Debt" xfId="400" xr:uid="{00000000-0005-0000-0000-000023020000}"/>
    <cellStyle name="%_TrafAss_O&amp;MAss" xfId="401" xr:uid="{00000000-0005-0000-0000-000024020000}"/>
    <cellStyle name="%_TrafAss_TraffAss" xfId="402" xr:uid="{00000000-0005-0000-0000-000025020000}"/>
    <cellStyle name="%_Trafego Revisão I-JC" xfId="2705" xr:uid="{00000000-0005-0000-0000-000026020000}"/>
    <cellStyle name="%_TraffAss" xfId="403" xr:uid="{00000000-0005-0000-0000-000027020000}"/>
    <cellStyle name="%_TraffAss_1" xfId="404" xr:uid="{00000000-0005-0000-0000-000028020000}"/>
    <cellStyle name="%_TraffAss_2" xfId="405" xr:uid="{00000000-0005-0000-0000-000029020000}"/>
    <cellStyle name="%_Tráfico " xfId="2706" xr:uid="{00000000-0005-0000-0000-00002A020000}"/>
    <cellStyle name="%_tráfico indiana Ppto 09" xfId="2707" xr:uid="{00000000-0005-0000-0000-00002B020000}"/>
    <cellStyle name="%_TRANSFER-ChicagoPark-30April08-v3" xfId="406" xr:uid="{00000000-0005-0000-0000-00002C020000}"/>
    <cellStyle name="%_TRB" xfId="2708" xr:uid="{00000000-0005-0000-0000-00002D020000}"/>
    <cellStyle name="%_TRev" xfId="407" xr:uid="{00000000-0005-0000-0000-00002E020000}"/>
    <cellStyle name="%_Tributos" xfId="2709" xr:uid="{00000000-0005-0000-0000-00002F020000}"/>
    <cellStyle name="%_TrRev" xfId="408" xr:uid="{00000000-0005-0000-0000-000030020000}"/>
    <cellStyle name="%_TS_Con" xfId="409" xr:uid="{00000000-0005-0000-0000-000031020000}"/>
    <cellStyle name="%_TS_Con_1" xfId="410" xr:uid="{00000000-0005-0000-0000-000032020000}"/>
    <cellStyle name="%_TS_Con_CapexAss" xfId="411" xr:uid="{00000000-0005-0000-0000-000033020000}"/>
    <cellStyle name="%_TS_Con_O&amp;MAss" xfId="412" xr:uid="{00000000-0005-0000-0000-000034020000}"/>
    <cellStyle name="%_TS_Con_TrafAss" xfId="2710" xr:uid="{00000000-0005-0000-0000-000035020000}"/>
    <cellStyle name="%_TS_Con_TraffAss" xfId="413" xr:uid="{00000000-0005-0000-0000-000036020000}"/>
    <cellStyle name="%_TS_Con_TRev" xfId="414" xr:uid="{00000000-0005-0000-0000-000037020000}"/>
    <cellStyle name="%_TS_Rev" xfId="415" xr:uid="{00000000-0005-0000-0000-000038020000}"/>
    <cellStyle name="%_TS_Rev_1" xfId="416" xr:uid="{00000000-0005-0000-0000-000039020000}"/>
    <cellStyle name="%_TS_Rev_2" xfId="417" xr:uid="{00000000-0005-0000-0000-00003A020000}"/>
    <cellStyle name="%_TS_Rev_CapexAss" xfId="2711" xr:uid="{00000000-0005-0000-0000-00003B020000}"/>
    <cellStyle name="%_TS_Rev_O&amp;MAss" xfId="418" xr:uid="{00000000-0005-0000-0000-00003C020000}"/>
    <cellStyle name="%_TS_Rev_TrafAss" xfId="419" xr:uid="{00000000-0005-0000-0000-00003D020000}"/>
    <cellStyle name="%_TS_Rev_TraffAss" xfId="420" xr:uid="{00000000-0005-0000-0000-00003E020000}"/>
    <cellStyle name="%_TS_Rev_TRev" xfId="421" xr:uid="{00000000-0005-0000-0000-00003F020000}"/>
    <cellStyle name="%_TSCon" xfId="422" xr:uid="{00000000-0005-0000-0000-000040020000}"/>
    <cellStyle name="%_TSO&amp;M" xfId="423" xr:uid="{00000000-0005-0000-0000-000041020000}"/>
    <cellStyle name="%_TX_RS" xfId="424" xr:uid="{00000000-0005-0000-0000-000042020000}"/>
    <cellStyle name="%_Val" xfId="425" xr:uid="{00000000-0005-0000-0000-000043020000}"/>
    <cellStyle name="%_Val_1" xfId="426" xr:uid="{00000000-0005-0000-0000-000044020000}"/>
    <cellStyle name="%_Val_CapexAss" xfId="2712" xr:uid="{00000000-0005-0000-0000-000045020000}"/>
    <cellStyle name="%_Val_O&amp;MAss" xfId="427" xr:uid="{00000000-0005-0000-0000-000046020000}"/>
    <cellStyle name="%_Val_TrafAss" xfId="428" xr:uid="{00000000-0005-0000-0000-000047020000}"/>
    <cellStyle name="%_Val_TraffAss" xfId="429" xr:uid="{00000000-0005-0000-0000-000048020000}"/>
    <cellStyle name="%_Val_TRev" xfId="430" xr:uid="{00000000-0005-0000-0000-000049020000}"/>
    <cellStyle name="%_Valuation" xfId="431" xr:uid="{00000000-0005-0000-0000-00004A020000}"/>
    <cellStyle name="%_Valuation_CapexAss" xfId="2713" xr:uid="{00000000-0005-0000-0000-00004B020000}"/>
    <cellStyle name="%_Valuation_Debt" xfId="2714" xr:uid="{00000000-0005-0000-0000-00004C020000}"/>
    <cellStyle name="%_Valuation_InC" xfId="432" xr:uid="{00000000-0005-0000-0000-00004D020000}"/>
    <cellStyle name="%_Valuation_ITR New Cintra+Toll Sens v2 jul-10" xfId="2715" xr:uid="{00000000-0005-0000-0000-00004E020000}"/>
    <cellStyle name="%_Valuation_O&amp;MAss" xfId="433" xr:uid="{00000000-0005-0000-0000-00004F020000}"/>
    <cellStyle name="%_Valuation_TrafAss" xfId="434" xr:uid="{00000000-0005-0000-0000-000050020000}"/>
    <cellStyle name="%_Valuation_TrafAss_1" xfId="435" xr:uid="{00000000-0005-0000-0000-000051020000}"/>
    <cellStyle name="%_Valuation_TrafAss_CapexAss" xfId="436" xr:uid="{00000000-0005-0000-0000-000052020000}"/>
    <cellStyle name="%_Valuation_TrafAss_Debt" xfId="437" xr:uid="{00000000-0005-0000-0000-000053020000}"/>
    <cellStyle name="%_Valuation_TrafAss_O&amp;MAss" xfId="438" xr:uid="{00000000-0005-0000-0000-000054020000}"/>
    <cellStyle name="%_Valuation_TrafAss_TraffAss" xfId="439" xr:uid="{00000000-0005-0000-0000-000055020000}"/>
    <cellStyle name="%_Valuation_TraffAss" xfId="440" xr:uid="{00000000-0005-0000-0000-000056020000}"/>
    <cellStyle name="%_Valuation_TraffAss_1" xfId="441" xr:uid="{00000000-0005-0000-0000-000057020000}"/>
    <cellStyle name="(Comma)" xfId="442" xr:uid="{00000000-0005-0000-0000-000058020000}"/>
    <cellStyle name="******************************************" xfId="443" xr:uid="{00000000-0005-0000-0000-000059020000}"/>
    <cellStyle name="?? [0]_VERA" xfId="2637" xr:uid="{00000000-0005-0000-0000-00005A020000}"/>
    <cellStyle name="?????_VERA" xfId="444" xr:uid="{00000000-0005-0000-0000-00005B020000}"/>
    <cellStyle name="??_VERA" xfId="2638" xr:uid="{00000000-0005-0000-0000-00005C020000}"/>
    <cellStyle name="[dd-mmm]" xfId="445" xr:uid="{00000000-0005-0000-0000-00005D020000}"/>
    <cellStyle name="[d-mmm-yy]" xfId="446" xr:uid="{00000000-0005-0000-0000-00005E020000}"/>
    <cellStyle name="[yyyy]" xfId="447" xr:uid="{00000000-0005-0000-0000-00005F020000}"/>
    <cellStyle name="_407 ETR" xfId="2716" xr:uid="{00000000-0005-0000-0000-000060020000}"/>
    <cellStyle name="_407 M sept 2011" xfId="2717" xr:uid="{00000000-0005-0000-0000-000061020000}"/>
    <cellStyle name="_a" xfId="448" xr:uid="{00000000-0005-0000-0000-000062020000}"/>
    <cellStyle name="_a_CapexAss" xfId="449" xr:uid="{00000000-0005-0000-0000-000063020000}"/>
    <cellStyle name="_a_O&amp;MAss" xfId="450" xr:uid="{00000000-0005-0000-0000-000064020000}"/>
    <cellStyle name="_a_TrafAss" xfId="451" xr:uid="{00000000-0005-0000-0000-000065020000}"/>
    <cellStyle name="_a_TraffAss" xfId="452" xr:uid="{00000000-0005-0000-0000-000066020000}"/>
    <cellStyle name="_a_TRev" xfId="453" xr:uid="{00000000-0005-0000-0000-000067020000}"/>
    <cellStyle name="_AA_Transfersheet_15June08_v1" xfId="454" xr:uid="{00000000-0005-0000-0000-000068020000}"/>
    <cellStyle name="_Acc" xfId="455" xr:uid="{00000000-0005-0000-0000-000069020000}"/>
    <cellStyle name="_Accomplishments 08-09 fcstIII budget FINAL" xfId="2718" xr:uid="{00000000-0005-0000-0000-00006A020000}"/>
    <cellStyle name="_Actividades de Infraestructuras" xfId="2719" xr:uid="{00000000-0005-0000-0000-00006B020000}"/>
    <cellStyle name="_Adrian_Inputs_TransferSheet_BASE_01_110907_LTS (2)" xfId="456" xr:uid="{00000000-0005-0000-0000-00006C020000}"/>
    <cellStyle name="_Adrian_Inputs_TransferSheet_BASE_01_110907_LTS (2)_CapexAss" xfId="457" xr:uid="{00000000-0005-0000-0000-00006D020000}"/>
    <cellStyle name="_Adrian_Inputs_TransferSheet_BASE_01_110907_LTS (2)_O&amp;MAss" xfId="458" xr:uid="{00000000-0005-0000-0000-00006E020000}"/>
    <cellStyle name="_Adrian_Inputs_TransferSheet_BASE_01_110907_LTS (2)_TrafAss" xfId="459" xr:uid="{00000000-0005-0000-0000-00006F020000}"/>
    <cellStyle name="_Adrian_Inputs_TransferSheet_BASE_01_110907_LTS (2)_TraffAss" xfId="460" xr:uid="{00000000-0005-0000-0000-000070020000}"/>
    <cellStyle name="_Adrian_Inputs_TransferSheet_BASE_01_110907_LTS (2)_TRev" xfId="461" xr:uid="{00000000-0005-0000-0000-000071020000}"/>
    <cellStyle name="_ALGARVE" xfId="2720" xr:uid="{00000000-0005-0000-0000-000072020000}"/>
    <cellStyle name="_AML Formularios 2009" xfId="2721" xr:uid="{00000000-0005-0000-0000-000073020000}"/>
    <cellStyle name="_AML Formularios 2009 V1 24-10" xfId="2722" xr:uid="{00000000-0005-0000-0000-000074020000}"/>
    <cellStyle name="_AML Formularios 2009 V2 04-11" xfId="2723" xr:uid="{00000000-0005-0000-0000-000075020000}"/>
    <cellStyle name="_AML Formularios 2009_AML AJ " xfId="2724" xr:uid="{00000000-0005-0000-0000-000076020000}"/>
    <cellStyle name="_AML Formularios 2009_AML C. CONTROL " xfId="2725" xr:uid="{00000000-0005-0000-0000-000077020000}"/>
    <cellStyle name="_AML Formularios 2009_AML C.EMPRESA " xfId="2726" xr:uid="{00000000-0005-0000-0000-000078020000}"/>
    <cellStyle name="_AML Formularios 2009_AML CALIDAD " xfId="2727" xr:uid="{00000000-0005-0000-0000-000079020000}"/>
    <cellStyle name="_AML Formularios 2009_AML CONSEJO " xfId="2728" xr:uid="{00000000-0005-0000-0000-00007A020000}"/>
    <cellStyle name="_AML Formularios 2009_AML CPEAJE " xfId="2729" xr:uid="{00000000-0005-0000-0000-00007B020000}"/>
    <cellStyle name="_AML Formularios 2009_AML DEF " xfId="2730" xr:uid="{00000000-0005-0000-0000-00007C020000}"/>
    <cellStyle name="_AML Formularios 2009_AML DG " xfId="2731" xr:uid="{00000000-0005-0000-0000-00007D020000}"/>
    <cellStyle name="_AML Formularios 2009_AML EXPLOTACION " xfId="2732" xr:uid="{00000000-0005-0000-0000-00007E020000}"/>
    <cellStyle name="_AML Formularios 2009_AML EXPROPIACIONES " xfId="2733" xr:uid="{00000000-0005-0000-0000-00007F020000}"/>
    <cellStyle name="_AML Formularios 2009_AML R.ACCIDENTES " xfId="2734" xr:uid="{00000000-0005-0000-0000-000080020000}"/>
    <cellStyle name="_AML Formularios 2009_AML SERV.FINANC. " xfId="2735" xr:uid="{00000000-0005-0000-0000-000081020000}"/>
    <cellStyle name="_AML Formularios 2009_AML SG " xfId="2736" xr:uid="{00000000-0005-0000-0000-000082020000}"/>
    <cellStyle name="_AML Formularios 2009_AML SISTEMAS INF " xfId="2737" xr:uid="{00000000-0005-0000-0000-000083020000}"/>
    <cellStyle name="_AML Formularios 2009_IAL AJ " xfId="2738" xr:uid="{00000000-0005-0000-0000-000084020000}"/>
    <cellStyle name="_AML Formularios 2009_IAL CONSEJO " xfId="2739" xr:uid="{00000000-0005-0000-0000-000085020000}"/>
    <cellStyle name="_AML Formularios 2009_IAL DEF " xfId="2740" xr:uid="{00000000-0005-0000-0000-000086020000}"/>
    <cellStyle name="_AML Formularios 2009_IAL DG " xfId="2741" xr:uid="{00000000-0005-0000-0000-000087020000}"/>
    <cellStyle name="_AML Formularios Revisión III 2008" xfId="2742" xr:uid="{00000000-0005-0000-0000-000088020000}"/>
    <cellStyle name="_AML Formularios Revisión III 2008_AML AJ " xfId="2743" xr:uid="{00000000-0005-0000-0000-000089020000}"/>
    <cellStyle name="_AML Formularios Revisión III 2008_AML C. CONTROL " xfId="2744" xr:uid="{00000000-0005-0000-0000-00008A020000}"/>
    <cellStyle name="_AML Formularios Revisión III 2008_AML C.EMPRESA " xfId="2745" xr:uid="{00000000-0005-0000-0000-00008B020000}"/>
    <cellStyle name="_AML Formularios Revisión III 2008_AML CALIDAD " xfId="2746" xr:uid="{00000000-0005-0000-0000-00008C020000}"/>
    <cellStyle name="_AML Formularios Revisión III 2008_AML CONSEJO " xfId="2747" xr:uid="{00000000-0005-0000-0000-00008D020000}"/>
    <cellStyle name="_AML Formularios Revisión III 2008_AML CPEAJE " xfId="2748" xr:uid="{00000000-0005-0000-0000-00008E020000}"/>
    <cellStyle name="_AML Formularios Revisión III 2008_AML DEF " xfId="2749" xr:uid="{00000000-0005-0000-0000-00008F020000}"/>
    <cellStyle name="_AML Formularios Revisión III 2008_AML DG " xfId="2750" xr:uid="{00000000-0005-0000-0000-000090020000}"/>
    <cellStyle name="_AML Formularios Revisión III 2008_AML EXPLOTACION " xfId="2751" xr:uid="{00000000-0005-0000-0000-000091020000}"/>
    <cellStyle name="_AML Formularios Revisión III 2008_AML EXPROPIACIONES " xfId="2752" xr:uid="{00000000-0005-0000-0000-000092020000}"/>
    <cellStyle name="_AML Formularios Revisión III 2008_AML R.ACCIDENTES " xfId="2753" xr:uid="{00000000-0005-0000-0000-000093020000}"/>
    <cellStyle name="_AML Formularios Revisión III 2008_AML SERV.FINANC. " xfId="2754" xr:uid="{00000000-0005-0000-0000-000094020000}"/>
    <cellStyle name="_AML Formularios Revisión III 2008_AML SG " xfId="2755" xr:uid="{00000000-0005-0000-0000-000095020000}"/>
    <cellStyle name="_AML Formularios Revisión III 2008_AML SISTEMAS INF " xfId="2756" xr:uid="{00000000-0005-0000-0000-000096020000}"/>
    <cellStyle name="_AML Formularios Revisión III 2008_IAL AJ " xfId="2757" xr:uid="{00000000-0005-0000-0000-000097020000}"/>
    <cellStyle name="_AML Formularios Revisión III 2008_IAL CONSEJO " xfId="2758" xr:uid="{00000000-0005-0000-0000-000098020000}"/>
    <cellStyle name="_AML Formularios Revisión III 2008_IAL DEF " xfId="2759" xr:uid="{00000000-0005-0000-0000-000099020000}"/>
    <cellStyle name="_AML Formularios Revisión III 2008_IAL DG " xfId="2760" xr:uid="{00000000-0005-0000-0000-00009A020000}"/>
    <cellStyle name="_Amort." xfId="2761" xr:uid="{00000000-0005-0000-0000-00009B020000}"/>
    <cellStyle name="_amortización inversiones mto.extraordinario ANC" xfId="462" xr:uid="{00000000-0005-0000-0000-00009C020000}"/>
    <cellStyle name="_amortización inversiones mto.extraordinario ANC_Debt" xfId="463" xr:uid="{00000000-0005-0000-0000-00009D020000}"/>
    <cellStyle name="_amortización inversiones mto.extraordinario ANC_Dep3A" xfId="464" xr:uid="{00000000-0005-0000-0000-00009E020000}"/>
    <cellStyle name="_amortización inversiones mto.extraordinario ANC_Eurolink N11_CasoBaseCintra_Cuenta a Cobrar_IG_20100127_CRB" xfId="465" xr:uid="{00000000-0005-0000-0000-00009F020000}"/>
    <cellStyle name="_amortización inversiones mto.extraordinario ANC_Eurolink N11_CasoBaseCintra_Cuenta a Cobrar_IG_20100127_CRB (VAN-€)" xfId="466" xr:uid="{00000000-0005-0000-0000-0000A0020000}"/>
    <cellStyle name="_amortización inversiones mto.extraordinario ANC_Eurolink N11_CasoBaseCintra_Cuenta a Cobrar_IG_20100127_CRB (VAN-€)_Acc" xfId="467" xr:uid="{00000000-0005-0000-0000-0000A1020000}"/>
    <cellStyle name="_amortización inversiones mto.extraordinario ANC_Eurolink N11_CasoBaseCintra_Cuenta a Cobrar_IG_20100127_CRB (VAN-€)_Bdep" xfId="468" xr:uid="{00000000-0005-0000-0000-0000A2020000}"/>
    <cellStyle name="_amortización inversiones mto.extraordinario ANC_Eurolink N11_CasoBaseCintra_Cuenta a Cobrar_IG_20100127_CRB (VAN-€)_Bdep (2)" xfId="469" xr:uid="{00000000-0005-0000-0000-0000A3020000}"/>
    <cellStyle name="_amortización inversiones mto.extraordinario ANC_Eurolink N11_CasoBaseCintra_Cuenta a Cobrar_IG_20100127_CRB (VAN-€)_CapexAss" xfId="470" xr:uid="{00000000-0005-0000-0000-0000A4020000}"/>
    <cellStyle name="_amortización inversiones mto.extraordinario ANC_Eurolink N11_CasoBaseCintra_Cuenta a Cobrar_IG_20100127_CRB (VAN-€)_Con" xfId="471" xr:uid="{00000000-0005-0000-0000-0000A5020000}"/>
    <cellStyle name="_amortización inversiones mto.extraordinario ANC_Eurolink N11_CasoBaseCintra_Cuenta a Cobrar_IG_20100127_CRB (VAN-€)_Dep3A" xfId="472" xr:uid="{00000000-0005-0000-0000-0000A6020000}"/>
    <cellStyle name="_amortización inversiones mto.extraordinario ANC_Eurolink N11_CasoBaseCintra_Cuenta a Cobrar_IG_20100127_CRB (VAN-€)_FB" xfId="473" xr:uid="{00000000-0005-0000-0000-0000A7020000}"/>
    <cellStyle name="_amortización inversiones mto.extraordinario ANC_Eurolink N11_CasoBaseCintra_Cuenta a Cobrar_IG_20100127_CRB (VAN-€)_fIRR" xfId="474" xr:uid="{00000000-0005-0000-0000-0000A8020000}"/>
    <cellStyle name="_amortización inversiones mto.extraordinario ANC_Eurolink N11_CasoBaseCintra_Cuenta a Cobrar_IG_20100127_CRB (VAN-€)_InC" xfId="475" xr:uid="{00000000-0005-0000-0000-0000A9020000}"/>
    <cellStyle name="_amortización inversiones mto.extraordinario ANC_Eurolink N11_CasoBaseCintra_Cuenta a Cobrar_IG_20100127_CRB (VAN-€)_InS" xfId="476" xr:uid="{00000000-0005-0000-0000-0000AA020000}"/>
    <cellStyle name="_amortización inversiones mto.extraordinario ANC_Eurolink N11_CasoBaseCintra_Cuenta a Cobrar_IG_20100127_CRB (VAN-€)_NTEseg2-4_12May10.JSS_v102_BID" xfId="477" xr:uid="{00000000-0005-0000-0000-0000AB020000}"/>
    <cellStyle name="_amortización inversiones mto.extraordinario ANC_Eurolink N11_CasoBaseCintra_Cuenta a Cobrar_IG_20100127_CRB (VAN-€)_O&amp;MAss" xfId="478" xr:uid="{00000000-0005-0000-0000-0000AC020000}"/>
    <cellStyle name="_amortización inversiones mto.extraordinario ANC_Eurolink N11_CasoBaseCintra_Cuenta a Cobrar_IG_20100127_CRB (VAN-€)_Tab" xfId="479" xr:uid="{00000000-0005-0000-0000-0000AD020000}"/>
    <cellStyle name="_amortización inversiones mto.extraordinario ANC_Eurolink N11_CasoBaseCintra_Cuenta a Cobrar_IG_20100127_CRB (VAN-€)_Tax" xfId="480" xr:uid="{00000000-0005-0000-0000-0000AE020000}"/>
    <cellStyle name="_amortización inversiones mto.extraordinario ANC_Eurolink N11_CasoBaseCintra_Cuenta a Cobrar_IG_20100127_CRB (VAN-€)_Tdep" xfId="481" xr:uid="{00000000-0005-0000-0000-0000AF020000}"/>
    <cellStyle name="_amortización inversiones mto.extraordinario ANC_Eurolink N11_CasoBaseCintra_Cuenta a Cobrar_IG_20100127_CRB (VAN-€)_TrafAss" xfId="482" xr:uid="{00000000-0005-0000-0000-0000B0020000}"/>
    <cellStyle name="_amortización inversiones mto.extraordinario ANC_Eurolink N11_CasoBaseCintra_Cuenta a Cobrar_IG_20100127_CRB (VAN-€)_TraffAss" xfId="483" xr:uid="{00000000-0005-0000-0000-0000B1020000}"/>
    <cellStyle name="_amortización inversiones mto.extraordinario ANC_Eurolink N11_CasoBaseCintra_Cuenta a Cobrar_IG_20100127_CRB (VAN-€)_TxRS" xfId="484" xr:uid="{00000000-0005-0000-0000-0000B2020000}"/>
    <cellStyle name="_amortización inversiones mto.extraordinario ANC_Eurolink N11_CasoBaseCintra_Cuenta a Cobrar_IG_20100127_CRB_Acc" xfId="485" xr:uid="{00000000-0005-0000-0000-0000B3020000}"/>
    <cellStyle name="_amortización inversiones mto.extraordinario ANC_Eurolink N11_CasoBaseCintra_Cuenta a Cobrar_IG_20100127_CRB_Bdep" xfId="486" xr:uid="{00000000-0005-0000-0000-0000B4020000}"/>
    <cellStyle name="_amortización inversiones mto.extraordinario ANC_Eurolink N11_CasoBaseCintra_Cuenta a Cobrar_IG_20100127_CRB_Bdep (2)" xfId="487" xr:uid="{00000000-0005-0000-0000-0000B5020000}"/>
    <cellStyle name="_amortización inversiones mto.extraordinario ANC_Eurolink N11_CasoBaseCintra_Cuenta a Cobrar_IG_20100127_CRB_CapexAss" xfId="488" xr:uid="{00000000-0005-0000-0000-0000B6020000}"/>
    <cellStyle name="_amortización inversiones mto.extraordinario ANC_Eurolink N11_CasoBaseCintra_Cuenta a Cobrar_IG_20100127_CRB_Cas" xfId="489" xr:uid="{00000000-0005-0000-0000-0000B7020000}"/>
    <cellStyle name="_amortización inversiones mto.extraordinario ANC_Eurolink N11_CasoBaseCintra_Cuenta a Cobrar_IG_20100127_CRB_Cas_Debt" xfId="490" xr:uid="{00000000-0005-0000-0000-0000B8020000}"/>
    <cellStyle name="_amortización inversiones mto.extraordinario ANC_Eurolink N11_CasoBaseCintra_Cuenta a Cobrar_IG_20100127_CRB_Con" xfId="491" xr:uid="{00000000-0005-0000-0000-0000B9020000}"/>
    <cellStyle name="_amortización inversiones mto.extraordinario ANC_Eurolink N11_CasoBaseCintra_Cuenta a Cobrar_IG_20100127_CRB_Con_Debt" xfId="492" xr:uid="{00000000-0005-0000-0000-0000BA020000}"/>
    <cellStyle name="_amortización inversiones mto.extraordinario ANC_Eurolink N11_CasoBaseCintra_Cuenta a Cobrar_IG_20100127_CRB_Dat" xfId="493" xr:uid="{00000000-0005-0000-0000-0000BB020000}"/>
    <cellStyle name="_amortización inversiones mto.extraordinario ANC_Eurolink N11_CasoBaseCintra_Cuenta a Cobrar_IG_20100127_CRB_Dat_Debt" xfId="494" xr:uid="{00000000-0005-0000-0000-0000BC020000}"/>
    <cellStyle name="_amortización inversiones mto.extraordinario ANC_Eurolink N11_CasoBaseCintra_Cuenta a Cobrar_IG_20100127_CRB_Dep3A" xfId="495" xr:uid="{00000000-0005-0000-0000-0000BD020000}"/>
    <cellStyle name="_amortización inversiones mto.extraordinario ANC_Eurolink N11_CasoBaseCintra_Cuenta a Cobrar_IG_20100127_CRB_FB" xfId="496" xr:uid="{00000000-0005-0000-0000-0000BE020000}"/>
    <cellStyle name="_amortización inversiones mto.extraordinario ANC_Eurolink N11_CasoBaseCintra_Cuenta a Cobrar_IG_20100127_CRB_fIRR" xfId="497" xr:uid="{00000000-0005-0000-0000-0000BF020000}"/>
    <cellStyle name="_amortización inversiones mto.extraordinario ANC_Eurolink N11_CasoBaseCintra_Cuenta a Cobrar_IG_20100127_CRB_InC" xfId="498" xr:uid="{00000000-0005-0000-0000-0000C0020000}"/>
    <cellStyle name="_amortización inversiones mto.extraordinario ANC_Eurolink N11_CasoBaseCintra_Cuenta a Cobrar_IG_20100127_CRB_InC_1" xfId="499" xr:uid="{00000000-0005-0000-0000-0000C1020000}"/>
    <cellStyle name="_amortización inversiones mto.extraordinario ANC_Eurolink N11_CasoBaseCintra_Cuenta a Cobrar_IG_20100127_CRB_InC_1_Acc" xfId="500" xr:uid="{00000000-0005-0000-0000-0000C2020000}"/>
    <cellStyle name="_amortización inversiones mto.extraordinario ANC_Eurolink N11_CasoBaseCintra_Cuenta a Cobrar_IG_20100127_CRB_InC_1_Bdep" xfId="501" xr:uid="{00000000-0005-0000-0000-0000C3020000}"/>
    <cellStyle name="_amortización inversiones mto.extraordinario ANC_Eurolink N11_CasoBaseCintra_Cuenta a Cobrar_IG_20100127_CRB_InC_1_Bdep (2)" xfId="502" xr:uid="{00000000-0005-0000-0000-0000C4020000}"/>
    <cellStyle name="_amortización inversiones mto.extraordinario ANC_Eurolink N11_CasoBaseCintra_Cuenta a Cobrar_IG_20100127_CRB_InC_1_CapexAss" xfId="503" xr:uid="{00000000-0005-0000-0000-0000C5020000}"/>
    <cellStyle name="_amortización inversiones mto.extraordinario ANC_Eurolink N11_CasoBaseCintra_Cuenta a Cobrar_IG_20100127_CRB_InC_1_Con" xfId="504" xr:uid="{00000000-0005-0000-0000-0000C6020000}"/>
    <cellStyle name="_amortización inversiones mto.extraordinario ANC_Eurolink N11_CasoBaseCintra_Cuenta a Cobrar_IG_20100127_CRB_InC_1_Dep3A" xfId="505" xr:uid="{00000000-0005-0000-0000-0000C7020000}"/>
    <cellStyle name="_amortización inversiones mto.extraordinario ANC_Eurolink N11_CasoBaseCintra_Cuenta a Cobrar_IG_20100127_CRB_InC_1_FB" xfId="506" xr:uid="{00000000-0005-0000-0000-0000C8020000}"/>
    <cellStyle name="_amortización inversiones mto.extraordinario ANC_Eurolink N11_CasoBaseCintra_Cuenta a Cobrar_IG_20100127_CRB_InC_1_fIRR" xfId="507" xr:uid="{00000000-0005-0000-0000-0000C9020000}"/>
    <cellStyle name="_amortización inversiones mto.extraordinario ANC_Eurolink N11_CasoBaseCintra_Cuenta a Cobrar_IG_20100127_CRB_InC_1_InC" xfId="508" xr:uid="{00000000-0005-0000-0000-0000CA020000}"/>
    <cellStyle name="_amortización inversiones mto.extraordinario ANC_Eurolink N11_CasoBaseCintra_Cuenta a Cobrar_IG_20100127_CRB_InC_1_InS" xfId="509" xr:uid="{00000000-0005-0000-0000-0000CB020000}"/>
    <cellStyle name="_amortización inversiones mto.extraordinario ANC_Eurolink N11_CasoBaseCintra_Cuenta a Cobrar_IG_20100127_CRB_InC_1_NTEseg2-4_12May10.JSS_v102_BID" xfId="510" xr:uid="{00000000-0005-0000-0000-0000CC020000}"/>
    <cellStyle name="_amortización inversiones mto.extraordinario ANC_Eurolink N11_CasoBaseCintra_Cuenta a Cobrar_IG_20100127_CRB_InC_1_NTEseg2-4_Cintra_v2" xfId="511" xr:uid="{00000000-0005-0000-0000-0000CD020000}"/>
    <cellStyle name="_amortización inversiones mto.extraordinario ANC_Eurolink N11_CasoBaseCintra_Cuenta a Cobrar_IG_20100127_CRB_InC_1_O&amp;MAss" xfId="512" xr:uid="{00000000-0005-0000-0000-0000CE020000}"/>
    <cellStyle name="_amortización inversiones mto.extraordinario ANC_Eurolink N11_CasoBaseCintra_Cuenta a Cobrar_IG_20100127_CRB_InC_1_Sub" xfId="513" xr:uid="{00000000-0005-0000-0000-0000CF020000}"/>
    <cellStyle name="_amortización inversiones mto.extraordinario ANC_Eurolink N11_CasoBaseCintra_Cuenta a Cobrar_IG_20100127_CRB_InC_1_Tab" xfId="514" xr:uid="{00000000-0005-0000-0000-0000D0020000}"/>
    <cellStyle name="_amortización inversiones mto.extraordinario ANC_Eurolink N11_CasoBaseCintra_Cuenta a Cobrar_IG_20100127_CRB_InC_1_Tax" xfId="515" xr:uid="{00000000-0005-0000-0000-0000D1020000}"/>
    <cellStyle name="_amortización inversiones mto.extraordinario ANC_Eurolink N11_CasoBaseCintra_Cuenta a Cobrar_IG_20100127_CRB_InC_1_Tdep" xfId="516" xr:uid="{00000000-0005-0000-0000-0000D2020000}"/>
    <cellStyle name="_amortización inversiones mto.extraordinario ANC_Eurolink N11_CasoBaseCintra_Cuenta a Cobrar_IG_20100127_CRB_InC_1_TrafAss" xfId="517" xr:uid="{00000000-0005-0000-0000-0000D3020000}"/>
    <cellStyle name="_amortización inversiones mto.extraordinario ANC_Eurolink N11_CasoBaseCintra_Cuenta a Cobrar_IG_20100127_CRB_InC_1_TraffAss" xfId="518" xr:uid="{00000000-0005-0000-0000-0000D4020000}"/>
    <cellStyle name="_amortización inversiones mto.extraordinario ANC_Eurolink N11_CasoBaseCintra_Cuenta a Cobrar_IG_20100127_CRB_InC_1_TRev" xfId="519" xr:uid="{00000000-0005-0000-0000-0000D5020000}"/>
    <cellStyle name="_amortización inversiones mto.extraordinario ANC_Eurolink N11_CasoBaseCintra_Cuenta a Cobrar_IG_20100127_CRB_InC_1_TxRS" xfId="520" xr:uid="{00000000-0005-0000-0000-0000D6020000}"/>
    <cellStyle name="_amortización inversiones mto.extraordinario ANC_Eurolink N11_CasoBaseCintra_Cuenta a Cobrar_IG_20100127_CRB_InC_1_Val" xfId="521" xr:uid="{00000000-0005-0000-0000-0000D7020000}"/>
    <cellStyle name="_amortización inversiones mto.extraordinario ANC_Eurolink N11_CasoBaseCintra_Cuenta a Cobrar_IG_20100127_CRB_InC_Debt" xfId="522" xr:uid="{00000000-0005-0000-0000-0000D8020000}"/>
    <cellStyle name="_amortización inversiones mto.extraordinario ANC_Eurolink N11_CasoBaseCintra_Cuenta a Cobrar_IG_20100127_CRB_InS" xfId="523" xr:uid="{00000000-0005-0000-0000-0000D9020000}"/>
    <cellStyle name="_amortización inversiones mto.extraordinario ANC_Eurolink N11_CasoBaseCintra_Cuenta a Cobrar_IG_20100127_CRB_IRR" xfId="524" xr:uid="{00000000-0005-0000-0000-0000DA020000}"/>
    <cellStyle name="_amortización inversiones mto.extraordinario ANC_Eurolink N11_CasoBaseCintra_Cuenta a Cobrar_IG_20100127_CRB_IRR_Debt" xfId="525" xr:uid="{00000000-0005-0000-0000-0000DB020000}"/>
    <cellStyle name="_amortización inversiones mto.extraordinario ANC_Eurolink N11_CasoBaseCintra_Cuenta a Cobrar_IG_20100127_CRB_NTEseg2-4_12May10.JSS_v102_BID" xfId="526" xr:uid="{00000000-0005-0000-0000-0000DC020000}"/>
    <cellStyle name="_amortización inversiones mto.extraordinario ANC_Eurolink N11_CasoBaseCintra_Cuenta a Cobrar_IG_20100127_CRB_NTEseg2-4_Cintra_v2" xfId="527" xr:uid="{00000000-0005-0000-0000-0000DD020000}"/>
    <cellStyle name="_amortización inversiones mto.extraordinario ANC_Eurolink N11_CasoBaseCintra_Cuenta a Cobrar_IG_20100127_CRB_O&amp;MAss" xfId="528" xr:uid="{00000000-0005-0000-0000-0000DE020000}"/>
    <cellStyle name="_amortización inversiones mto.extraordinario ANC_Eurolink N11_CasoBaseCintra_Cuenta a Cobrar_IG_20100127_CRB_Sen" xfId="529" xr:uid="{00000000-0005-0000-0000-0000DF020000}"/>
    <cellStyle name="_amortización inversiones mto.extraordinario ANC_Eurolink N11_CasoBaseCintra_Cuenta a Cobrar_IG_20100127_CRB_Sen_Acc" xfId="530" xr:uid="{00000000-0005-0000-0000-0000E0020000}"/>
    <cellStyle name="_amortización inversiones mto.extraordinario ANC_Eurolink N11_CasoBaseCintra_Cuenta a Cobrar_IG_20100127_CRB_Sen_Bdep" xfId="531" xr:uid="{00000000-0005-0000-0000-0000E1020000}"/>
    <cellStyle name="_amortización inversiones mto.extraordinario ANC_Eurolink N11_CasoBaseCintra_Cuenta a Cobrar_IG_20100127_CRB_Sen_Bdep (2)" xfId="532" xr:uid="{00000000-0005-0000-0000-0000E2020000}"/>
    <cellStyle name="_amortización inversiones mto.extraordinario ANC_Eurolink N11_CasoBaseCintra_Cuenta a Cobrar_IG_20100127_CRB_Sen_CapexAss" xfId="533" xr:uid="{00000000-0005-0000-0000-0000E3020000}"/>
    <cellStyle name="_amortización inversiones mto.extraordinario ANC_Eurolink N11_CasoBaseCintra_Cuenta a Cobrar_IG_20100127_CRB_Sen_Con" xfId="534" xr:uid="{00000000-0005-0000-0000-0000E4020000}"/>
    <cellStyle name="_amortización inversiones mto.extraordinario ANC_Eurolink N11_CasoBaseCintra_Cuenta a Cobrar_IG_20100127_CRB_Sen_Dep3A" xfId="535" xr:uid="{00000000-0005-0000-0000-0000E5020000}"/>
    <cellStyle name="_amortización inversiones mto.extraordinario ANC_Eurolink N11_CasoBaseCintra_Cuenta a Cobrar_IG_20100127_CRB_Sen_FB" xfId="536" xr:uid="{00000000-0005-0000-0000-0000E6020000}"/>
    <cellStyle name="_amortización inversiones mto.extraordinario ANC_Eurolink N11_CasoBaseCintra_Cuenta a Cobrar_IG_20100127_CRB_Sen_fIRR" xfId="537" xr:uid="{00000000-0005-0000-0000-0000E7020000}"/>
    <cellStyle name="_amortización inversiones mto.extraordinario ANC_Eurolink N11_CasoBaseCintra_Cuenta a Cobrar_IG_20100127_CRB_Sen_InC" xfId="538" xr:uid="{00000000-0005-0000-0000-0000E8020000}"/>
    <cellStyle name="_amortización inversiones mto.extraordinario ANC_Eurolink N11_CasoBaseCintra_Cuenta a Cobrar_IG_20100127_CRB_Sen_InS" xfId="539" xr:uid="{00000000-0005-0000-0000-0000E9020000}"/>
    <cellStyle name="_amortización inversiones mto.extraordinario ANC_Eurolink N11_CasoBaseCintra_Cuenta a Cobrar_IG_20100127_CRB_Sen_NTEseg2-4_12May10.JSS_v102_BID" xfId="540" xr:uid="{00000000-0005-0000-0000-0000EA020000}"/>
    <cellStyle name="_amortización inversiones mto.extraordinario ANC_Eurolink N11_CasoBaseCintra_Cuenta a Cobrar_IG_20100127_CRB_Sen_NTEseg2-4_Cintra_v2" xfId="541" xr:uid="{00000000-0005-0000-0000-0000EB020000}"/>
    <cellStyle name="_amortización inversiones mto.extraordinario ANC_Eurolink N11_CasoBaseCintra_Cuenta a Cobrar_IG_20100127_CRB_Sen_O&amp;MAss" xfId="542" xr:uid="{00000000-0005-0000-0000-0000EC020000}"/>
    <cellStyle name="_amortización inversiones mto.extraordinario ANC_Eurolink N11_CasoBaseCintra_Cuenta a Cobrar_IG_20100127_CRB_Sen_Sub" xfId="543" xr:uid="{00000000-0005-0000-0000-0000ED020000}"/>
    <cellStyle name="_amortización inversiones mto.extraordinario ANC_Eurolink N11_CasoBaseCintra_Cuenta a Cobrar_IG_20100127_CRB_Sen_Tab" xfId="544" xr:uid="{00000000-0005-0000-0000-0000EE020000}"/>
    <cellStyle name="_amortización inversiones mto.extraordinario ANC_Eurolink N11_CasoBaseCintra_Cuenta a Cobrar_IG_20100127_CRB_Sen_Tax" xfId="545" xr:uid="{00000000-0005-0000-0000-0000EF020000}"/>
    <cellStyle name="_amortización inversiones mto.extraordinario ANC_Eurolink N11_CasoBaseCintra_Cuenta a Cobrar_IG_20100127_CRB_Sen_Tdep" xfId="546" xr:uid="{00000000-0005-0000-0000-0000F0020000}"/>
    <cellStyle name="_amortización inversiones mto.extraordinario ANC_Eurolink N11_CasoBaseCintra_Cuenta a Cobrar_IG_20100127_CRB_Sen_TrafAss" xfId="2762" xr:uid="{00000000-0005-0000-0000-0000F1020000}"/>
    <cellStyle name="_amortización inversiones mto.extraordinario ANC_Eurolink N11_CasoBaseCintra_Cuenta a Cobrar_IG_20100127_CRB_Sen_TraffAss" xfId="2763" xr:uid="{00000000-0005-0000-0000-0000F2020000}"/>
    <cellStyle name="_amortización inversiones mto.extraordinario ANC_Eurolink N11_CasoBaseCintra_Cuenta a Cobrar_IG_20100127_CRB_Sen_TRev" xfId="547" xr:uid="{00000000-0005-0000-0000-0000F3020000}"/>
    <cellStyle name="_amortización inversiones mto.extraordinario ANC_Eurolink N11_CasoBaseCintra_Cuenta a Cobrar_IG_20100127_CRB_Sen_TxRS" xfId="548" xr:uid="{00000000-0005-0000-0000-0000F4020000}"/>
    <cellStyle name="_amortización inversiones mto.extraordinario ANC_Eurolink N11_CasoBaseCintra_Cuenta a Cobrar_IG_20100127_CRB_Sen_Val" xfId="549" xr:uid="{00000000-0005-0000-0000-0000F5020000}"/>
    <cellStyle name="_amortización inversiones mto.extraordinario ANC_Eurolink N11_CasoBaseCintra_Cuenta a Cobrar_IG_20100127_CRB_SFPR_06mar01_v34_Riverway" xfId="550" xr:uid="{00000000-0005-0000-0000-0000F6020000}"/>
    <cellStyle name="_amortización inversiones mto.extraordinario ANC_Eurolink N11_CasoBaseCintra_Cuenta a Cobrar_IG_20100127_CRB_SFPR_10mar01_v37_Cintra" xfId="2764" xr:uid="{00000000-0005-0000-0000-0000F7020000}"/>
    <cellStyle name="_amortización inversiones mto.extraordinario ANC_Eurolink N11_CasoBaseCintra_Cuenta a Cobrar_IG_20100127_CRB_SFPR_10mar01_v37_Cintra_Debt" xfId="551" xr:uid="{00000000-0005-0000-0000-0000F8020000}"/>
    <cellStyle name="_amortización inversiones mto.extraordinario ANC_Eurolink N11_CasoBaseCintra_Cuenta a Cobrar_IG_20100127_CRB_SFPR_12Mar10_Riverway_v33" xfId="2765" xr:uid="{00000000-0005-0000-0000-0000F9020000}"/>
    <cellStyle name="_amortización inversiones mto.extraordinario ANC_Eurolink N11_CasoBaseCintra_Cuenta a Cobrar_IG_20100127_CRB_SFPR_12Mar10_Riverway_v33_Debt" xfId="552" xr:uid="{00000000-0005-0000-0000-0000FA020000}"/>
    <cellStyle name="_amortización inversiones mto.extraordinario ANC_Eurolink N11_CasoBaseCintra_Cuenta a Cobrar_IG_20100127_CRB_SFPR_12Mar10_Riverway_v36" xfId="553" xr:uid="{00000000-0005-0000-0000-0000FB020000}"/>
    <cellStyle name="_amortización inversiones mto.extraordinario ANC_Eurolink N11_CasoBaseCintra_Cuenta a Cobrar_IG_20100127_CRB_SFPR_12Mar10_Riverway_v36_Debt" xfId="554" xr:uid="{00000000-0005-0000-0000-0000FC020000}"/>
    <cellStyle name="_amortización inversiones mto.extraordinario ANC_Eurolink N11_CasoBaseCintra_Cuenta a Cobrar_IG_20100127_CRB_SFPR_15Mar10_Riverway_v38" xfId="555" xr:uid="{00000000-0005-0000-0000-0000FD020000}"/>
    <cellStyle name="_amortización inversiones mto.extraordinario ANC_Eurolink N11_CasoBaseCintra_Cuenta a Cobrar_IG_20100127_CRB_SFPR_15Mar10_Riverway_v38_Debt" xfId="556" xr:uid="{00000000-0005-0000-0000-0000FE020000}"/>
    <cellStyle name="_amortización inversiones mto.extraordinario ANC_Eurolink N11_CasoBaseCintra_Cuenta a Cobrar_IG_20100127_CRB_SFPR_15Mar10_Riverway_v39(1) DR" xfId="2766" xr:uid="{00000000-0005-0000-0000-0000FF020000}"/>
    <cellStyle name="_amortización inversiones mto.extraordinario ANC_Eurolink N11_CasoBaseCintra_Cuenta a Cobrar_IG_20100127_CRB_SFPR_18feb10_JSS_v24(6)_S&amp;P_" xfId="557" xr:uid="{00000000-0005-0000-0000-000000030000}"/>
    <cellStyle name="_amortización inversiones mto.extraordinario ANC_Eurolink N11_CasoBaseCintra_Cuenta a Cobrar_IG_20100127_CRB_SFPR_18Mar10_Riverway_BID" xfId="558" xr:uid="{00000000-0005-0000-0000-000001030000}"/>
    <cellStyle name="_amortización inversiones mto.extraordinario ANC_Eurolink N11_CasoBaseCintra_Cuenta a Cobrar_IG_20100127_CRB_SFPR_18Mar10_Riverway_BID_Debt" xfId="559" xr:uid="{00000000-0005-0000-0000-000002030000}"/>
    <cellStyle name="_amortización inversiones mto.extraordinario ANC_Eurolink N11_CasoBaseCintra_Cuenta a Cobrar_IG_20100127_CRB_SFPR_19feb10_v25_S&amp;P" xfId="560" xr:uid="{00000000-0005-0000-0000-000003030000}"/>
    <cellStyle name="_amortización inversiones mto.extraordinario ANC_Eurolink N11_CasoBaseCintra_Cuenta a Cobrar_IG_20100127_CRB_SFPR_19feb10_v25_S&amp;P_Acc" xfId="561" xr:uid="{00000000-0005-0000-0000-000004030000}"/>
    <cellStyle name="_amortización inversiones mto.extraordinario ANC_Eurolink N11_CasoBaseCintra_Cuenta a Cobrar_IG_20100127_CRB_SFPR_19feb10_v25_S&amp;P_Bdep" xfId="562" xr:uid="{00000000-0005-0000-0000-000005030000}"/>
    <cellStyle name="_amortización inversiones mto.extraordinario ANC_Eurolink N11_CasoBaseCintra_Cuenta a Cobrar_IG_20100127_CRB_SFPR_19feb10_v25_S&amp;P_Bdep (2)" xfId="563" xr:uid="{00000000-0005-0000-0000-000006030000}"/>
    <cellStyle name="_amortización inversiones mto.extraordinario ANC_Eurolink N11_CasoBaseCintra_Cuenta a Cobrar_IG_20100127_CRB_SFPR_19feb10_v25_S&amp;P_CapexAss" xfId="2767" xr:uid="{00000000-0005-0000-0000-000007030000}"/>
    <cellStyle name="_amortización inversiones mto.extraordinario ANC_Eurolink N11_CasoBaseCintra_Cuenta a Cobrar_IG_20100127_CRB_SFPR_19feb10_v25_S&amp;P_Con" xfId="564" xr:uid="{00000000-0005-0000-0000-000008030000}"/>
    <cellStyle name="_amortización inversiones mto.extraordinario ANC_Eurolink N11_CasoBaseCintra_Cuenta a Cobrar_IG_20100127_CRB_SFPR_19feb10_v25_S&amp;P_Dep3A" xfId="565" xr:uid="{00000000-0005-0000-0000-000009030000}"/>
    <cellStyle name="_amortización inversiones mto.extraordinario ANC_Eurolink N11_CasoBaseCintra_Cuenta a Cobrar_IG_20100127_CRB_SFPR_19feb10_v25_S&amp;P_FB" xfId="566" xr:uid="{00000000-0005-0000-0000-00000A030000}"/>
    <cellStyle name="_amortización inversiones mto.extraordinario ANC_Eurolink N11_CasoBaseCintra_Cuenta a Cobrar_IG_20100127_CRB_SFPR_19feb10_v25_S&amp;P_fIRR" xfId="567" xr:uid="{00000000-0005-0000-0000-00000B030000}"/>
    <cellStyle name="_amortización inversiones mto.extraordinario ANC_Eurolink N11_CasoBaseCintra_Cuenta a Cobrar_IG_20100127_CRB_SFPR_19feb10_v25_S&amp;P_InC" xfId="568" xr:uid="{00000000-0005-0000-0000-00000C030000}"/>
    <cellStyle name="_amortización inversiones mto.extraordinario ANC_Eurolink N11_CasoBaseCintra_Cuenta a Cobrar_IG_20100127_CRB_SFPR_19feb10_v25_S&amp;P_InS" xfId="569" xr:uid="{00000000-0005-0000-0000-00000D030000}"/>
    <cellStyle name="_amortización inversiones mto.extraordinario ANC_Eurolink N11_CasoBaseCintra_Cuenta a Cobrar_IG_20100127_CRB_SFPR_19feb10_v25_S&amp;P_NTEseg2-4_12May10.JSS_v102_BID" xfId="570" xr:uid="{00000000-0005-0000-0000-00000E030000}"/>
    <cellStyle name="_amortización inversiones mto.extraordinario ANC_Eurolink N11_CasoBaseCintra_Cuenta a Cobrar_IG_20100127_CRB_SFPR_19feb10_v25_S&amp;P_NTEseg2-4_Cintra_v2" xfId="571" xr:uid="{00000000-0005-0000-0000-00000F030000}"/>
    <cellStyle name="_amortización inversiones mto.extraordinario ANC_Eurolink N11_CasoBaseCintra_Cuenta a Cobrar_IG_20100127_CRB_SFPR_19feb10_v25_S&amp;P_O&amp;MAss" xfId="2768" xr:uid="{00000000-0005-0000-0000-000010030000}"/>
    <cellStyle name="_amortización inversiones mto.extraordinario ANC_Eurolink N11_CasoBaseCintra_Cuenta a Cobrar_IG_20100127_CRB_SFPR_19feb10_v25_S&amp;P_Sub" xfId="572" xr:uid="{00000000-0005-0000-0000-000011030000}"/>
    <cellStyle name="_amortización inversiones mto.extraordinario ANC_Eurolink N11_CasoBaseCintra_Cuenta a Cobrar_IG_20100127_CRB_SFPR_19feb10_v25_S&amp;P_Tab" xfId="573" xr:uid="{00000000-0005-0000-0000-000012030000}"/>
    <cellStyle name="_amortización inversiones mto.extraordinario ANC_Eurolink N11_CasoBaseCintra_Cuenta a Cobrar_IG_20100127_CRB_SFPR_19feb10_v25_S&amp;P_Tax" xfId="574" xr:uid="{00000000-0005-0000-0000-000013030000}"/>
    <cellStyle name="_amortización inversiones mto.extraordinario ANC_Eurolink N11_CasoBaseCintra_Cuenta a Cobrar_IG_20100127_CRB_SFPR_19feb10_v25_S&amp;P_Tdep" xfId="575" xr:uid="{00000000-0005-0000-0000-000014030000}"/>
    <cellStyle name="_amortización inversiones mto.extraordinario ANC_Eurolink N11_CasoBaseCintra_Cuenta a Cobrar_IG_20100127_CRB_SFPR_19feb10_v25_S&amp;P_TrafAss" xfId="2769" xr:uid="{00000000-0005-0000-0000-000015030000}"/>
    <cellStyle name="_amortización inversiones mto.extraordinario ANC_Eurolink N11_CasoBaseCintra_Cuenta a Cobrar_IG_20100127_CRB_SFPR_19feb10_v25_S&amp;P_TraffAss" xfId="2770" xr:uid="{00000000-0005-0000-0000-000016030000}"/>
    <cellStyle name="_amortización inversiones mto.extraordinario ANC_Eurolink N11_CasoBaseCintra_Cuenta a Cobrar_IG_20100127_CRB_SFPR_19feb10_v25_S&amp;P_TRev" xfId="576" xr:uid="{00000000-0005-0000-0000-000017030000}"/>
    <cellStyle name="_amortización inversiones mto.extraordinario ANC_Eurolink N11_CasoBaseCintra_Cuenta a Cobrar_IG_20100127_CRB_SFPR_19feb10_v25_S&amp;P_TxRS" xfId="577" xr:uid="{00000000-0005-0000-0000-000018030000}"/>
    <cellStyle name="_amortización inversiones mto.extraordinario ANC_Eurolink N11_CasoBaseCintra_Cuenta a Cobrar_IG_20100127_CRB_SFPR_19feb10_v25_S&amp;P_Val" xfId="578" xr:uid="{00000000-0005-0000-0000-000019030000}"/>
    <cellStyle name="_amortización inversiones mto.extraordinario ANC_Eurolink N11_CasoBaseCintra_Cuenta a Cobrar_IG_20100127_CRB_SFPR_22feb10_v30_S&amp;P_" xfId="579" xr:uid="{00000000-0005-0000-0000-00001A030000}"/>
    <cellStyle name="_amortización inversiones mto.extraordinario ANC_Eurolink N11_CasoBaseCintra_Cuenta a Cobrar_IG_20100127_CRB_SFPR_22feb10_v30_S&amp;P__Debt" xfId="580" xr:uid="{00000000-0005-0000-0000-00001B030000}"/>
    <cellStyle name="_amortización inversiones mto.extraordinario ANC_Eurolink N11_CasoBaseCintra_Cuenta a Cobrar_IG_20100127_CRB_SFPR_25feb10_v31(0)" xfId="581" xr:uid="{00000000-0005-0000-0000-00001C030000}"/>
    <cellStyle name="_amortización inversiones mto.extraordinario ANC_Eurolink N11_CasoBaseCintra_Cuenta a Cobrar_IG_20100127_CRB_SFPR_25feb10_v31(0)_Debt" xfId="582" xr:uid="{00000000-0005-0000-0000-00001D030000}"/>
    <cellStyle name="_amortización inversiones mto.extraordinario ANC_Eurolink N11_CasoBaseCintra_Cuenta a Cobrar_IG_20100127_CRB_Sub" xfId="583" xr:uid="{00000000-0005-0000-0000-00001E030000}"/>
    <cellStyle name="_amortización inversiones mto.extraordinario ANC_Eurolink N11_CasoBaseCintra_Cuenta a Cobrar_IG_20100127_CRB_Tab" xfId="584" xr:uid="{00000000-0005-0000-0000-00001F030000}"/>
    <cellStyle name="_amortización inversiones mto.extraordinario ANC_Eurolink N11_CasoBaseCintra_Cuenta a Cobrar_IG_20100127_CRB_Tax" xfId="585" xr:uid="{00000000-0005-0000-0000-000020030000}"/>
    <cellStyle name="_amortización inversiones mto.extraordinario ANC_Eurolink N11_CasoBaseCintra_Cuenta a Cobrar_IG_20100127_CRB_Tdep" xfId="586" xr:uid="{00000000-0005-0000-0000-000021030000}"/>
    <cellStyle name="_amortización inversiones mto.extraordinario ANC_Eurolink N11_CasoBaseCintra_Cuenta a Cobrar_IG_20100127_CRB_TrafAss" xfId="2771" xr:uid="{00000000-0005-0000-0000-000022030000}"/>
    <cellStyle name="_amortización inversiones mto.extraordinario ANC_Eurolink N11_CasoBaseCintra_Cuenta a Cobrar_IG_20100127_CRB_TraffAss" xfId="2772" xr:uid="{00000000-0005-0000-0000-000023030000}"/>
    <cellStyle name="_amortización inversiones mto.extraordinario ANC_Eurolink N11_CasoBaseCintra_Cuenta a Cobrar_IG_20100127_CRB_TRev" xfId="587" xr:uid="{00000000-0005-0000-0000-000024030000}"/>
    <cellStyle name="_amortización inversiones mto.extraordinario ANC_Eurolink N11_CasoBaseCintra_Cuenta a Cobrar_IG_20100127_CRB_TxRS" xfId="588" xr:uid="{00000000-0005-0000-0000-000025030000}"/>
    <cellStyle name="_amortización inversiones mto.extraordinario ANC_Eurolink N11_CasoBaseCintra_Cuenta a Cobrar_IG_20100127_CRB_Val" xfId="589" xr:uid="{00000000-0005-0000-0000-000026030000}"/>
    <cellStyle name="_amortización inversiones mto.extraordinario ANC_LBJ_(-30%Revenues) " xfId="2773" xr:uid="{00000000-0005-0000-0000-000027030000}"/>
    <cellStyle name="_amortización inversiones mto.extraordinario ANC_Mac" xfId="590" xr:uid="{00000000-0005-0000-0000-000028030000}"/>
    <cellStyle name="_amortización inversiones mto.extraordinario ANC_Mac_a" xfId="591" xr:uid="{00000000-0005-0000-0000-000029030000}"/>
    <cellStyle name="_amortización inversiones mto.extraordinario ANC_Mac_a_Debt" xfId="592" xr:uid="{00000000-0005-0000-0000-00002A030000}"/>
    <cellStyle name="_amortización inversiones mto.extraordinario ANC_Mac_Ava" xfId="593" xr:uid="{00000000-0005-0000-0000-00002B030000}"/>
    <cellStyle name="_amortización inversiones mto.extraordinario ANC_Mac_Ava_Debt" xfId="594" xr:uid="{00000000-0005-0000-0000-00002C030000}"/>
    <cellStyle name="_amortización inversiones mto.extraordinario ANC_Mac_Con" xfId="595" xr:uid="{00000000-0005-0000-0000-00002D030000}"/>
    <cellStyle name="_amortización inversiones mto.extraordinario ANC_Mac_Con_Debt" xfId="596" xr:uid="{00000000-0005-0000-0000-00002E030000}"/>
    <cellStyle name="_amortización inversiones mto.extraordinario ANC_Mac_Debt" xfId="597" xr:uid="{00000000-0005-0000-0000-00002F030000}"/>
    <cellStyle name="_amortización inversiones mto.extraordinario ANC_Mac_InC" xfId="598" xr:uid="{00000000-0005-0000-0000-000030030000}"/>
    <cellStyle name="_amortización inversiones mto.extraordinario ANC_Mac_InC_Debt" xfId="599" xr:uid="{00000000-0005-0000-0000-000031030000}"/>
    <cellStyle name="_amortización inversiones mto.extraordinario ANC_Mac_IRR" xfId="600" xr:uid="{00000000-0005-0000-0000-000032030000}"/>
    <cellStyle name="_amortización inversiones mto.extraordinario ANC_Mac_IRR_Debt" xfId="601" xr:uid="{00000000-0005-0000-0000-000033030000}"/>
    <cellStyle name="_amortización inversiones mto.extraordinario ANC_Mac_MDP_Fin_Model_14dec09.JSS_v50" xfId="602" xr:uid="{00000000-0005-0000-0000-000034030000}"/>
    <cellStyle name="_amortización inversiones mto.extraordinario ANC_Mac_MDP_Fin_Model_14dec09.JSS_v50_Debt" xfId="603" xr:uid="{00000000-0005-0000-0000-000035030000}"/>
    <cellStyle name="_amortización inversiones mto.extraordinario ANC_Mac_MDP_Fin_Model_22ene10.JSS_v68" xfId="604" xr:uid="{00000000-0005-0000-0000-000036030000}"/>
    <cellStyle name="_amortización inversiones mto.extraordinario ANC_Mac_MDP_Fin_Model_22ene10.JSS_v68_Debt" xfId="605" xr:uid="{00000000-0005-0000-0000-000037030000}"/>
    <cellStyle name="_amortización inversiones mto.extraordinario ANC_Mac_MDP_Fin_Model_25ene10.JSS_v69.5(bajada30millconstr_5%anticipo+anticipodiseño)" xfId="606" xr:uid="{00000000-0005-0000-0000-000038030000}"/>
    <cellStyle name="_amortización inversiones mto.extraordinario ANC_Mac_MDP_Fin_Model_25ene10.JSS_v69.5(bajada30millconstr_5%anticipo+anticipodiseño)_Debt" xfId="607" xr:uid="{00000000-0005-0000-0000-000039030000}"/>
    <cellStyle name="_amortización inversiones mto.extraordinario ANC_Mac_Res" xfId="608" xr:uid="{00000000-0005-0000-0000-00003A030000}"/>
    <cellStyle name="_amortización inversiones mto.extraordinario ANC_Mac_Res_Debt" xfId="609" xr:uid="{00000000-0005-0000-0000-00003B030000}"/>
    <cellStyle name="_amortización inversiones mto.extraordinario ANC_Mac_Sen" xfId="610" xr:uid="{00000000-0005-0000-0000-00003C030000}"/>
    <cellStyle name="_amortización inversiones mto.extraordinario ANC_Mac_Sen_Debt" xfId="611" xr:uid="{00000000-0005-0000-0000-00003D030000}"/>
    <cellStyle name="_amortización inversiones mto.extraordinario ANC_Mac_SFPR_06mar01_v34_Riverway" xfId="612" xr:uid="{00000000-0005-0000-0000-00003E030000}"/>
    <cellStyle name="_amortización inversiones mto.extraordinario ANC_Mac_SFPR_06mar01_v34_Riverway_Debt" xfId="613" xr:uid="{00000000-0005-0000-0000-00003F030000}"/>
    <cellStyle name="_amortización inversiones mto.extraordinario ANC_Mac_SFPR_10mar01_v37_Cintra" xfId="614" xr:uid="{00000000-0005-0000-0000-000040030000}"/>
    <cellStyle name="_amortización inversiones mto.extraordinario ANC_Mac_SFPR_10mar01_v37_Cintra_Debt" xfId="615" xr:uid="{00000000-0005-0000-0000-000041030000}"/>
    <cellStyle name="_amortización inversiones mto.extraordinario ANC_Mac_SFPR_11feb10_JSS_v23(internal approval) VAN - € inv v1" xfId="616" xr:uid="{00000000-0005-0000-0000-000042030000}"/>
    <cellStyle name="_amortización inversiones mto.extraordinario ANC_Mac_SFPR_11feb10_JSS_v23(internal approval) VAN - € inv v1_Debt" xfId="617" xr:uid="{00000000-0005-0000-0000-000043030000}"/>
    <cellStyle name="_amortización inversiones mto.extraordinario ANC_Mac_SFPR_11feb10_JSS_v23(internal approval)_corr" xfId="618" xr:uid="{00000000-0005-0000-0000-000044030000}"/>
    <cellStyle name="_amortización inversiones mto.extraordinario ANC_Mac_SFPR_11feb10_JSS_v23(internal approval)_corr_Debt" xfId="619" xr:uid="{00000000-0005-0000-0000-000045030000}"/>
    <cellStyle name="_amortización inversiones mto.extraordinario ANC_Mac_SFPR_11feb10_JSS_v23(internal approval)_IRRcorr" xfId="620" xr:uid="{00000000-0005-0000-0000-000046030000}"/>
    <cellStyle name="_amortización inversiones mto.extraordinario ANC_Mac_SFPR_11feb10_JSS_v23(internal approval)_IRRcorr_Debt" xfId="621" xr:uid="{00000000-0005-0000-0000-000047030000}"/>
    <cellStyle name="_amortización inversiones mto.extraordinario ANC_Mac_SFPR_11feb10_JSS_v23(internal approval)_IRRcorr_GF" xfId="622" xr:uid="{00000000-0005-0000-0000-000048030000}"/>
    <cellStyle name="_amortización inversiones mto.extraordinario ANC_Mac_SFPR_12ene09.JSS_v6" xfId="2774" xr:uid="{00000000-0005-0000-0000-000049030000}"/>
    <cellStyle name="_amortización inversiones mto.extraordinario ANC_Mac_SFPR_12Mar10_Riverway_v33" xfId="623" xr:uid="{00000000-0005-0000-0000-00004A030000}"/>
    <cellStyle name="_amortización inversiones mto.extraordinario ANC_Mac_SFPR_12Mar10_Riverway_v33_Debt" xfId="624" xr:uid="{00000000-0005-0000-0000-00004B030000}"/>
    <cellStyle name="_amortización inversiones mto.extraordinario ANC_Mac_SFPR_12Mar10_Riverway_v36" xfId="625" xr:uid="{00000000-0005-0000-0000-00004C030000}"/>
    <cellStyle name="_amortización inversiones mto.extraordinario ANC_Mac_SFPR_12Mar10_Riverway_v36_Debt" xfId="626" xr:uid="{00000000-0005-0000-0000-00004D030000}"/>
    <cellStyle name="_amortización inversiones mto.extraordinario ANC_Mac_SFPR_14ene09.JSS_v16.(bond debt)" xfId="627" xr:uid="{00000000-0005-0000-0000-00004E030000}"/>
    <cellStyle name="_amortización inversiones mto.extraordinario ANC_Mac_SFPR_14ene09.JSS_v16.(bond debt)_Debt" xfId="628" xr:uid="{00000000-0005-0000-0000-00004F030000}"/>
    <cellStyle name="_amortización inversiones mto.extraordinario ANC_Mac_SFPR_15Mar10_Riverway_v38" xfId="629" xr:uid="{00000000-0005-0000-0000-000050030000}"/>
    <cellStyle name="_amortización inversiones mto.extraordinario ANC_Mac_SFPR_15Mar10_Riverway_v38_Debt" xfId="630" xr:uid="{00000000-0005-0000-0000-000051030000}"/>
    <cellStyle name="_amortización inversiones mto.extraordinario ANC_Mac_SFPR_15Mar10_Riverway_v39(1) DR" xfId="2775" xr:uid="{00000000-0005-0000-0000-000052030000}"/>
    <cellStyle name="_amortización inversiones mto.extraordinario ANC_Mac_SFPR_15Mar10_Riverway_v39(1) DR_Debt" xfId="631" xr:uid="{00000000-0005-0000-0000-000053030000}"/>
    <cellStyle name="_amortización inversiones mto.extraordinario ANC_Mac_SFPR_18feb10_JSS_v24(6)_S&amp;P_" xfId="2776" xr:uid="{00000000-0005-0000-0000-000054030000}"/>
    <cellStyle name="_amortización inversiones mto.extraordinario ANC_Mac_SFPR_18feb10_JSS_v24(6)_S&amp;P__Debt" xfId="632" xr:uid="{00000000-0005-0000-0000-000055030000}"/>
    <cellStyle name="_amortización inversiones mto.extraordinario ANC_Mac_SFPR_18Mar10_Riverway_BID" xfId="633" xr:uid="{00000000-0005-0000-0000-000056030000}"/>
    <cellStyle name="_amortización inversiones mto.extraordinario ANC_Mac_SFPR_18Mar10_Riverway_BID_Debt" xfId="634" xr:uid="{00000000-0005-0000-0000-000057030000}"/>
    <cellStyle name="_amortización inversiones mto.extraordinario ANC_Mac_SFPR_19feb10_v25_S&amp;P" xfId="635" xr:uid="{00000000-0005-0000-0000-000058030000}"/>
    <cellStyle name="_amortización inversiones mto.extraordinario ANC_Mac_SFPR_19feb10_v25_S&amp;P_Debt" xfId="636" xr:uid="{00000000-0005-0000-0000-000059030000}"/>
    <cellStyle name="_amortización inversiones mto.extraordinario ANC_Mac_SFPR_22feb10_v30_S&amp;P_" xfId="637" xr:uid="{00000000-0005-0000-0000-00005A030000}"/>
    <cellStyle name="_amortización inversiones mto.extraordinario ANC_Mac_SFPR_22feb10_v30_S&amp;P__Debt" xfId="638" xr:uid="{00000000-0005-0000-0000-00005B030000}"/>
    <cellStyle name="_amortización inversiones mto.extraordinario ANC_Mac_SFPR_25feb10_v31(0)" xfId="639" xr:uid="{00000000-0005-0000-0000-00005C030000}"/>
    <cellStyle name="_amortización inversiones mto.extraordinario ANC_Mac_SFPR_25feb10_v31(0)_Debt" xfId="640" xr:uid="{00000000-0005-0000-0000-00005D030000}"/>
    <cellStyle name="_amortización inversiones mto.extraordinario ANC_Mac_SFPR_4ene09.JSS_v5.3(Bond +  ReCap 70%deuda30% Equity)" xfId="641" xr:uid="{00000000-0005-0000-0000-00005E030000}"/>
    <cellStyle name="_amortización inversiones mto.extraordinario ANC_Mac_SFPR_4ene09.JSS_v5.3(Bond +  ReCap 70%deuda30% Equity)_Debt" xfId="642" xr:uid="{00000000-0005-0000-0000-00005F030000}"/>
    <cellStyle name="_amortización inversiones mto.extraordinario ANC_Mac_SFPR_4ene09.JSS_v6" xfId="643" xr:uid="{00000000-0005-0000-0000-000060030000}"/>
    <cellStyle name="_amortización inversiones mto.extraordinario ANC_Mac_SFPR_4ene09.JSS_v6_Debt" xfId="644" xr:uid="{00000000-0005-0000-0000-000061030000}"/>
    <cellStyle name="_amortización inversiones mto.extraordinario ANC_Mac_SFPR_5feb10_JSS_v20(internal approval)" xfId="645" xr:uid="{00000000-0005-0000-0000-000062030000}"/>
    <cellStyle name="_amortización inversiones mto.extraordinario ANC_Mac_SFPR_5feb10_JSS_v20(internal approval)_Debt" xfId="646" xr:uid="{00000000-0005-0000-0000-000063030000}"/>
    <cellStyle name="_amortización inversiones mto.extraordinario ANC_Mac_SFPR_7dec09.JSS_v4" xfId="647" xr:uid="{00000000-0005-0000-0000-000064030000}"/>
    <cellStyle name="_amortización inversiones mto.extraordinario ANC_Mac_SFPR_7dec09.JSS_v4_Debt" xfId="648" xr:uid="{00000000-0005-0000-0000-000065030000}"/>
    <cellStyle name="_amortización inversiones mto.extraordinario ANC_Mac_Tax" xfId="649" xr:uid="{00000000-0005-0000-0000-000066030000}"/>
    <cellStyle name="_amortización inversiones mto.extraordinario ANC_Mac_Tax_Debt" xfId="650" xr:uid="{00000000-0005-0000-0000-000067030000}"/>
    <cellStyle name="_amortización inversiones mto.extraordinario ANC_MDP_Fin_Model_14oct09.JSS_v33" xfId="651" xr:uid="{00000000-0005-0000-0000-000068030000}"/>
    <cellStyle name="_amortización inversiones mto.extraordinario ANC_MDP_Fin_Model_14oct09.JSS_v33_Acc" xfId="652" xr:uid="{00000000-0005-0000-0000-000069030000}"/>
    <cellStyle name="_amortización inversiones mto.extraordinario ANC_MDP_Fin_Model_14oct09.JSS_v33_Bdep" xfId="653" xr:uid="{00000000-0005-0000-0000-00006A030000}"/>
    <cellStyle name="_amortización inversiones mto.extraordinario ANC_MDP_Fin_Model_14oct09.JSS_v33_Bdep (2)" xfId="654" xr:uid="{00000000-0005-0000-0000-00006B030000}"/>
    <cellStyle name="_amortización inversiones mto.extraordinario ANC_MDP_Fin_Model_14oct09.JSS_v33_CapexAss" xfId="2777" xr:uid="{00000000-0005-0000-0000-00006C030000}"/>
    <cellStyle name="_amortización inversiones mto.extraordinario ANC_MDP_Fin_Model_14oct09.JSS_v33_Cas" xfId="655" xr:uid="{00000000-0005-0000-0000-00006D030000}"/>
    <cellStyle name="_amortización inversiones mto.extraordinario ANC_MDP_Fin_Model_14oct09.JSS_v33_Cas_Debt" xfId="656" xr:uid="{00000000-0005-0000-0000-00006E030000}"/>
    <cellStyle name="_amortización inversiones mto.extraordinario ANC_MDP_Fin_Model_14oct09.JSS_v33_Con" xfId="657" xr:uid="{00000000-0005-0000-0000-00006F030000}"/>
    <cellStyle name="_amortización inversiones mto.extraordinario ANC_MDP_Fin_Model_14oct09.JSS_v33_Con_Debt" xfId="658" xr:uid="{00000000-0005-0000-0000-000070030000}"/>
    <cellStyle name="_amortización inversiones mto.extraordinario ANC_MDP_Fin_Model_14oct09.JSS_v33_Dat" xfId="659" xr:uid="{00000000-0005-0000-0000-000071030000}"/>
    <cellStyle name="_amortización inversiones mto.extraordinario ANC_MDP_Fin_Model_14oct09.JSS_v33_Dat_Debt" xfId="660" xr:uid="{00000000-0005-0000-0000-000072030000}"/>
    <cellStyle name="_amortización inversiones mto.extraordinario ANC_MDP_Fin_Model_14oct09.JSS_v33_Dep3A" xfId="661" xr:uid="{00000000-0005-0000-0000-000073030000}"/>
    <cellStyle name="_amortización inversiones mto.extraordinario ANC_MDP_Fin_Model_14oct09.JSS_v33_FB" xfId="662" xr:uid="{00000000-0005-0000-0000-000074030000}"/>
    <cellStyle name="_amortización inversiones mto.extraordinario ANC_MDP_Fin_Model_14oct09.JSS_v33_fIRR" xfId="663" xr:uid="{00000000-0005-0000-0000-000075030000}"/>
    <cellStyle name="_amortización inversiones mto.extraordinario ANC_MDP_Fin_Model_14oct09.JSS_v33_InC" xfId="664" xr:uid="{00000000-0005-0000-0000-000076030000}"/>
    <cellStyle name="_amortización inversiones mto.extraordinario ANC_MDP_Fin_Model_14oct09.JSS_v33_InC_1" xfId="665" xr:uid="{00000000-0005-0000-0000-000077030000}"/>
    <cellStyle name="_amortización inversiones mto.extraordinario ANC_MDP_Fin_Model_14oct09.JSS_v33_InC_1_Acc" xfId="666" xr:uid="{00000000-0005-0000-0000-000078030000}"/>
    <cellStyle name="_amortización inversiones mto.extraordinario ANC_MDP_Fin_Model_14oct09.JSS_v33_InC_1_Bdep" xfId="667" xr:uid="{00000000-0005-0000-0000-000079030000}"/>
    <cellStyle name="_amortización inversiones mto.extraordinario ANC_MDP_Fin_Model_14oct09.JSS_v33_InC_1_Bdep (2)" xfId="668" xr:uid="{00000000-0005-0000-0000-00007A030000}"/>
    <cellStyle name="_amortización inversiones mto.extraordinario ANC_MDP_Fin_Model_14oct09.JSS_v33_InC_1_CapexAss" xfId="2778" xr:uid="{00000000-0005-0000-0000-00007B030000}"/>
    <cellStyle name="_amortización inversiones mto.extraordinario ANC_MDP_Fin_Model_14oct09.JSS_v33_InC_1_Con" xfId="669" xr:uid="{00000000-0005-0000-0000-00007C030000}"/>
    <cellStyle name="_amortización inversiones mto.extraordinario ANC_MDP_Fin_Model_14oct09.JSS_v33_InC_1_Dep3A" xfId="670" xr:uid="{00000000-0005-0000-0000-00007D030000}"/>
    <cellStyle name="_amortización inversiones mto.extraordinario ANC_MDP_Fin_Model_14oct09.JSS_v33_InC_1_FB" xfId="671" xr:uid="{00000000-0005-0000-0000-00007E030000}"/>
    <cellStyle name="_amortización inversiones mto.extraordinario ANC_MDP_Fin_Model_14oct09.JSS_v33_InC_1_fIRR" xfId="672" xr:uid="{00000000-0005-0000-0000-00007F030000}"/>
    <cellStyle name="_amortización inversiones mto.extraordinario ANC_MDP_Fin_Model_14oct09.JSS_v33_InC_1_InC" xfId="673" xr:uid="{00000000-0005-0000-0000-000080030000}"/>
    <cellStyle name="_amortización inversiones mto.extraordinario ANC_MDP_Fin_Model_14oct09.JSS_v33_InC_1_InS" xfId="674" xr:uid="{00000000-0005-0000-0000-000081030000}"/>
    <cellStyle name="_amortización inversiones mto.extraordinario ANC_MDP_Fin_Model_14oct09.JSS_v33_InC_1_NTEseg2-4_12May10.JSS_v102_BID" xfId="675" xr:uid="{00000000-0005-0000-0000-000082030000}"/>
    <cellStyle name="_amortización inversiones mto.extraordinario ANC_MDP_Fin_Model_14oct09.JSS_v33_InC_1_NTEseg2-4_Cintra_v2" xfId="676" xr:uid="{00000000-0005-0000-0000-000083030000}"/>
    <cellStyle name="_amortización inversiones mto.extraordinario ANC_MDP_Fin_Model_14oct09.JSS_v33_InC_1_O&amp;MAss" xfId="2779" xr:uid="{00000000-0005-0000-0000-000084030000}"/>
    <cellStyle name="_amortización inversiones mto.extraordinario ANC_MDP_Fin_Model_14oct09.JSS_v33_InC_1_Sub" xfId="677" xr:uid="{00000000-0005-0000-0000-000085030000}"/>
    <cellStyle name="_amortización inversiones mto.extraordinario ANC_MDP_Fin_Model_14oct09.JSS_v33_InC_1_Tab" xfId="678" xr:uid="{00000000-0005-0000-0000-000086030000}"/>
    <cellStyle name="_amortización inversiones mto.extraordinario ANC_MDP_Fin_Model_14oct09.JSS_v33_InC_1_Tax" xfId="679" xr:uid="{00000000-0005-0000-0000-000087030000}"/>
    <cellStyle name="_amortización inversiones mto.extraordinario ANC_MDP_Fin_Model_14oct09.JSS_v33_InC_1_Tdep" xfId="680" xr:uid="{00000000-0005-0000-0000-000088030000}"/>
    <cellStyle name="_amortización inversiones mto.extraordinario ANC_MDP_Fin_Model_14oct09.JSS_v33_InC_1_TrafAss" xfId="2780" xr:uid="{00000000-0005-0000-0000-000089030000}"/>
    <cellStyle name="_amortización inversiones mto.extraordinario ANC_MDP_Fin_Model_14oct09.JSS_v33_InC_1_TraffAss" xfId="2781" xr:uid="{00000000-0005-0000-0000-00008A030000}"/>
    <cellStyle name="_amortización inversiones mto.extraordinario ANC_MDP_Fin_Model_14oct09.JSS_v33_InC_1_TRev" xfId="681" xr:uid="{00000000-0005-0000-0000-00008B030000}"/>
    <cellStyle name="_amortización inversiones mto.extraordinario ANC_MDP_Fin_Model_14oct09.JSS_v33_InC_1_TxRS" xfId="682" xr:uid="{00000000-0005-0000-0000-00008C030000}"/>
    <cellStyle name="_amortización inversiones mto.extraordinario ANC_MDP_Fin_Model_14oct09.JSS_v33_InC_1_Val" xfId="683" xr:uid="{00000000-0005-0000-0000-00008D030000}"/>
    <cellStyle name="_amortización inversiones mto.extraordinario ANC_MDP_Fin_Model_14oct09.JSS_v33_InC_Debt" xfId="684" xr:uid="{00000000-0005-0000-0000-00008E030000}"/>
    <cellStyle name="_amortización inversiones mto.extraordinario ANC_MDP_Fin_Model_14oct09.JSS_v33_InS" xfId="685" xr:uid="{00000000-0005-0000-0000-00008F030000}"/>
    <cellStyle name="_amortización inversiones mto.extraordinario ANC_MDP_Fin_Model_14oct09.JSS_v33_IRR" xfId="686" xr:uid="{00000000-0005-0000-0000-000090030000}"/>
    <cellStyle name="_amortización inversiones mto.extraordinario ANC_MDP_Fin_Model_14oct09.JSS_v33_IRR_Debt" xfId="687" xr:uid="{00000000-0005-0000-0000-000091030000}"/>
    <cellStyle name="_amortización inversiones mto.extraordinario ANC_MDP_Fin_Model_14oct09.JSS_v33_NTEseg2-4_12May10.JSS_v102_BID" xfId="688" xr:uid="{00000000-0005-0000-0000-000092030000}"/>
    <cellStyle name="_amortización inversiones mto.extraordinario ANC_MDP_Fin_Model_14oct09.JSS_v33_NTEseg2-4_Cintra_v2" xfId="689" xr:uid="{00000000-0005-0000-0000-000093030000}"/>
    <cellStyle name="_amortización inversiones mto.extraordinario ANC_MDP_Fin_Model_14oct09.JSS_v33_O&amp;MAss" xfId="2782" xr:uid="{00000000-0005-0000-0000-000094030000}"/>
    <cellStyle name="_amortización inversiones mto.extraordinario ANC_MDP_Fin_Model_14oct09.JSS_v33_Sen" xfId="690" xr:uid="{00000000-0005-0000-0000-000095030000}"/>
    <cellStyle name="_amortización inversiones mto.extraordinario ANC_MDP_Fin_Model_14oct09.JSS_v33_Sen_Acc" xfId="691" xr:uid="{00000000-0005-0000-0000-000096030000}"/>
    <cellStyle name="_amortización inversiones mto.extraordinario ANC_MDP_Fin_Model_14oct09.JSS_v33_Sen_Bdep" xfId="692" xr:uid="{00000000-0005-0000-0000-000097030000}"/>
    <cellStyle name="_amortización inversiones mto.extraordinario ANC_MDP_Fin_Model_14oct09.JSS_v33_Sen_Bdep (2)" xfId="693" xr:uid="{00000000-0005-0000-0000-000098030000}"/>
    <cellStyle name="_amortización inversiones mto.extraordinario ANC_MDP_Fin_Model_14oct09.JSS_v33_Sen_CapexAss" xfId="2783" xr:uid="{00000000-0005-0000-0000-000099030000}"/>
    <cellStyle name="_amortización inversiones mto.extraordinario ANC_MDP_Fin_Model_14oct09.JSS_v33_Sen_Con" xfId="694" xr:uid="{00000000-0005-0000-0000-00009A030000}"/>
    <cellStyle name="_amortización inversiones mto.extraordinario ANC_MDP_Fin_Model_14oct09.JSS_v33_Sen_Dep3A" xfId="695" xr:uid="{00000000-0005-0000-0000-00009B030000}"/>
    <cellStyle name="_amortización inversiones mto.extraordinario ANC_MDP_Fin_Model_14oct09.JSS_v33_Sen_InC" xfId="696" xr:uid="{00000000-0005-0000-0000-00009C030000}"/>
    <cellStyle name="_amortización inversiones mto.extraordinario ANC_MDP_Fin_Model_14oct09.JSS_v33_Sen_InS" xfId="697" xr:uid="{00000000-0005-0000-0000-00009D030000}"/>
    <cellStyle name="_amortización inversiones mto.extraordinario ANC_MDP_Fin_Model_14oct09.JSS_v33_Sen_NTEseg2-4_12May10.JSS_v102_BID" xfId="698" xr:uid="{00000000-0005-0000-0000-00009E030000}"/>
    <cellStyle name="_amortización inversiones mto.extraordinario ANC_MDP_Fin_Model_14oct09.JSS_v33_Sen_NTEseg2-4_Cintra_v2" xfId="699" xr:uid="{00000000-0005-0000-0000-00009F030000}"/>
    <cellStyle name="_amortización inversiones mto.extraordinario ANC_MDP_Fin_Model_14oct09.JSS_v33_Sen_O&amp;MAss" xfId="2784" xr:uid="{00000000-0005-0000-0000-0000A0030000}"/>
    <cellStyle name="_amortización inversiones mto.extraordinario ANC_MDP_Fin_Model_14oct09.JSS_v33_Sen_Sub" xfId="700" xr:uid="{00000000-0005-0000-0000-0000A1030000}"/>
    <cellStyle name="_amortización inversiones mto.extraordinario ANC_MDP_Fin_Model_14oct09.JSS_v33_Sen_Tab" xfId="701" xr:uid="{00000000-0005-0000-0000-0000A2030000}"/>
    <cellStyle name="_amortización inversiones mto.extraordinario ANC_MDP_Fin_Model_14oct09.JSS_v33_Sen_Tax" xfId="702" xr:uid="{00000000-0005-0000-0000-0000A3030000}"/>
    <cellStyle name="_amortización inversiones mto.extraordinario ANC_MDP_Fin_Model_14oct09.JSS_v33_Sen_Tdep" xfId="703" xr:uid="{00000000-0005-0000-0000-0000A4030000}"/>
    <cellStyle name="_amortización inversiones mto.extraordinario ANC_MDP_Fin_Model_14oct09.JSS_v33_Sen_TrafAss" xfId="2785" xr:uid="{00000000-0005-0000-0000-0000A5030000}"/>
    <cellStyle name="_amortización inversiones mto.extraordinario ANC_MDP_Fin_Model_14oct09.JSS_v33_Sen_TraffAss" xfId="2786" xr:uid="{00000000-0005-0000-0000-0000A6030000}"/>
    <cellStyle name="_amortización inversiones mto.extraordinario ANC_MDP_Fin_Model_14oct09.JSS_v33_Sen_TRev" xfId="704" xr:uid="{00000000-0005-0000-0000-0000A7030000}"/>
    <cellStyle name="_amortización inversiones mto.extraordinario ANC_MDP_Fin_Model_14oct09.JSS_v33_Sen_Val" xfId="705" xr:uid="{00000000-0005-0000-0000-0000A8030000}"/>
    <cellStyle name="_amortización inversiones mto.extraordinario ANC_MDP_Fin_Model_14oct09.JSS_v33_SFPR_06mar01_v34_Riverway" xfId="2787" xr:uid="{00000000-0005-0000-0000-0000A9030000}"/>
    <cellStyle name="_amortización inversiones mto.extraordinario ANC_MDP_Fin_Model_14oct09.JSS_v33_SFPR_06mar01_v34_Riverway_Debt" xfId="706" xr:uid="{00000000-0005-0000-0000-0000AA030000}"/>
    <cellStyle name="_amortización inversiones mto.extraordinario ANC_MDP_Fin_Model_14oct09.JSS_v33_SFPR_10mar01_v37_Cintra" xfId="707" xr:uid="{00000000-0005-0000-0000-0000AB030000}"/>
    <cellStyle name="_amortización inversiones mto.extraordinario ANC_MDP_Fin_Model_14oct09.JSS_v33_SFPR_10mar01_v37_Cintra_Debt" xfId="708" xr:uid="{00000000-0005-0000-0000-0000AC030000}"/>
    <cellStyle name="_amortización inversiones mto.extraordinario ANC_MDP_Fin_Model_14oct09.JSS_v33_SFPR_12Mar10_Riverway_v33" xfId="709" xr:uid="{00000000-0005-0000-0000-0000AD030000}"/>
    <cellStyle name="_amortización inversiones mto.extraordinario ANC_MDP_Fin_Model_14oct09.JSS_v33_SFPR_12Mar10_Riverway_v33_Debt" xfId="710" xr:uid="{00000000-0005-0000-0000-0000AE030000}"/>
    <cellStyle name="_amortización inversiones mto.extraordinario ANC_MDP_Fin_Model_14oct09.JSS_v33_SFPR_12Mar10_Riverway_v36" xfId="711" xr:uid="{00000000-0005-0000-0000-0000AF030000}"/>
    <cellStyle name="_amortización inversiones mto.extraordinario ANC_MDP_Fin_Model_14oct09.JSS_v33_SFPR_12Mar10_Riverway_v36_Debt" xfId="712" xr:uid="{00000000-0005-0000-0000-0000B0030000}"/>
    <cellStyle name="_amortización inversiones mto.extraordinario ANC_MDP_Fin_Model_14oct09.JSS_v33_SFPR_15Mar10_Riverway_v38" xfId="713" xr:uid="{00000000-0005-0000-0000-0000B1030000}"/>
    <cellStyle name="_amortización inversiones mto.extraordinario ANC_MDP_Fin_Model_14oct09.JSS_v33_SFPR_15Mar10_Riverway_v38_Debt" xfId="714" xr:uid="{00000000-0005-0000-0000-0000B2030000}"/>
    <cellStyle name="_amortización inversiones mto.extraordinario ANC_MDP_Fin_Model_14oct09.JSS_v33_SFPR_15Mar10_Riverway_v39(1) DR" xfId="715" xr:uid="{00000000-0005-0000-0000-0000B3030000}"/>
    <cellStyle name="_amortización inversiones mto.extraordinario ANC_MDP_Fin_Model_14oct09.JSS_v33_SFPR_15Mar10_Riverway_v39(1) DR_Debt" xfId="716" xr:uid="{00000000-0005-0000-0000-0000B4030000}"/>
    <cellStyle name="_amortización inversiones mto.extraordinario ANC_MDP_Fin_Model_14oct09.JSS_v33_SFPR_18feb10_JSS_v24(6)_S&amp;P_" xfId="717" xr:uid="{00000000-0005-0000-0000-0000B5030000}"/>
    <cellStyle name="_amortización inversiones mto.extraordinario ANC_MDP_Fin_Model_14oct09.JSS_v33_SFPR_18feb10_JSS_v24(6)_S&amp;P__Debt" xfId="718" xr:uid="{00000000-0005-0000-0000-0000B6030000}"/>
    <cellStyle name="_amortización inversiones mto.extraordinario ANC_MDP_Fin_Model_14oct09.JSS_v33_SFPR_18Mar10_Riverway_BID" xfId="719" xr:uid="{00000000-0005-0000-0000-0000B7030000}"/>
    <cellStyle name="_amortización inversiones mto.extraordinario ANC_MDP_Fin_Model_14oct09.JSS_v33_SFPR_18Mar10_Riverway_BID_Debt" xfId="720" xr:uid="{00000000-0005-0000-0000-0000B8030000}"/>
    <cellStyle name="_amortización inversiones mto.extraordinario ANC_MDP_Fin_Model_14oct09.JSS_v33_SFPR_19feb10_v25_S&amp;P" xfId="721" xr:uid="{00000000-0005-0000-0000-0000B9030000}"/>
    <cellStyle name="_amortización inversiones mto.extraordinario ANC_MDP_Fin_Model_14oct09.JSS_v33_SFPR_19feb10_v25_S&amp;P_Acc" xfId="722" xr:uid="{00000000-0005-0000-0000-0000BA030000}"/>
    <cellStyle name="_amortización inversiones mto.extraordinario ANC_MDP_Fin_Model_14oct09.JSS_v33_SFPR_19feb10_v25_S&amp;P_Bdep" xfId="723" xr:uid="{00000000-0005-0000-0000-0000BB030000}"/>
    <cellStyle name="_amortización inversiones mto.extraordinario ANC_MDP_Fin_Model_14oct09.JSS_v33_SFPR_19feb10_v25_S&amp;P_Bdep (2)" xfId="724" xr:uid="{00000000-0005-0000-0000-0000BC030000}"/>
    <cellStyle name="_amortización inversiones mto.extraordinario ANC_MDP_Fin_Model_14oct09.JSS_v33_SFPR_19feb10_v25_S&amp;P_CapexAss" xfId="2788" xr:uid="{00000000-0005-0000-0000-0000BD030000}"/>
    <cellStyle name="_amortización inversiones mto.extraordinario ANC_MDP_Fin_Model_14oct09.JSS_v33_SFPR_19feb10_v25_S&amp;P_Con" xfId="725" xr:uid="{00000000-0005-0000-0000-0000BE030000}"/>
    <cellStyle name="_amortización inversiones mto.extraordinario ANC_MDP_Fin_Model_14oct09.JSS_v33_SFPR_19feb10_v25_S&amp;P_Dep3A" xfId="726" xr:uid="{00000000-0005-0000-0000-0000BF030000}"/>
    <cellStyle name="_amortización inversiones mto.extraordinario ANC_MDP_Fin_Model_14oct09.JSS_v33_SFPR_19feb10_v25_S&amp;P_FB" xfId="727" xr:uid="{00000000-0005-0000-0000-0000C0030000}"/>
    <cellStyle name="_amortización inversiones mto.extraordinario ANC_MDP_Fin_Model_14oct09.JSS_v33_SFPR_19feb10_v25_S&amp;P_fIRR" xfId="728" xr:uid="{00000000-0005-0000-0000-0000C1030000}"/>
    <cellStyle name="_amortización inversiones mto.extraordinario ANC_MDP_Fin_Model_14oct09.JSS_v33_SFPR_19feb10_v25_S&amp;P_InC" xfId="729" xr:uid="{00000000-0005-0000-0000-0000C2030000}"/>
    <cellStyle name="_amortización inversiones mto.extraordinario ANC_MDP_Fin_Model_14oct09.JSS_v33_SFPR_19feb10_v25_S&amp;P_InS" xfId="730" xr:uid="{00000000-0005-0000-0000-0000C3030000}"/>
    <cellStyle name="_amortización inversiones mto.extraordinario ANC_MDP_Fin_Model_14oct09.JSS_v33_SFPR_19feb10_v25_S&amp;P_NTEseg2-4_12May10.JSS_v102_BID" xfId="731" xr:uid="{00000000-0005-0000-0000-0000C4030000}"/>
    <cellStyle name="_amortización inversiones mto.extraordinario ANC_MDP_Fin_Model_14oct09.JSS_v33_SFPR_19feb10_v25_S&amp;P_NTEseg2-4_Cintra_v2" xfId="732" xr:uid="{00000000-0005-0000-0000-0000C5030000}"/>
    <cellStyle name="_amortización inversiones mto.extraordinario ANC_MDP_Fin_Model_14oct09.JSS_v33_SFPR_19feb10_v25_S&amp;P_O&amp;MAss" xfId="2789" xr:uid="{00000000-0005-0000-0000-0000C6030000}"/>
    <cellStyle name="_amortización inversiones mto.extraordinario ANC_MDP_Fin_Model_14oct09.JSS_v33_SFPR_19feb10_v25_S&amp;P_Sub" xfId="733" xr:uid="{00000000-0005-0000-0000-0000C7030000}"/>
    <cellStyle name="_amortización inversiones mto.extraordinario ANC_MDP_Fin_Model_14oct09.JSS_v33_SFPR_19feb10_v25_S&amp;P_Tab" xfId="734" xr:uid="{00000000-0005-0000-0000-0000C8030000}"/>
    <cellStyle name="_amortización inversiones mto.extraordinario ANC_MDP_Fin_Model_14oct09.JSS_v33_SFPR_19feb10_v25_S&amp;P_Tax" xfId="735" xr:uid="{00000000-0005-0000-0000-0000C9030000}"/>
    <cellStyle name="_amortización inversiones mto.extraordinario ANC_MDP_Fin_Model_14oct09.JSS_v33_SFPR_19feb10_v25_S&amp;P_Tdep" xfId="736" xr:uid="{00000000-0005-0000-0000-0000CA030000}"/>
    <cellStyle name="_amortización inversiones mto.extraordinario ANC_MDP_Fin_Model_14oct09.JSS_v33_SFPR_19feb10_v25_S&amp;P_TrafAss" xfId="2790" xr:uid="{00000000-0005-0000-0000-0000CB030000}"/>
    <cellStyle name="_amortización inversiones mto.extraordinario ANC_MDP_Fin_Model_14oct09.JSS_v33_SFPR_19feb10_v25_S&amp;P_TraffAss" xfId="2791" xr:uid="{00000000-0005-0000-0000-0000CC030000}"/>
    <cellStyle name="_amortización inversiones mto.extraordinario ANC_MDP_Fin_Model_14oct09.JSS_v33_SFPR_19feb10_v25_S&amp;P_TRev" xfId="737" xr:uid="{00000000-0005-0000-0000-0000CD030000}"/>
    <cellStyle name="_amortización inversiones mto.extraordinario ANC_MDP_Fin_Model_14oct09.JSS_v33_SFPR_19feb10_v25_S&amp;P_TxRS" xfId="738" xr:uid="{00000000-0005-0000-0000-0000CE030000}"/>
    <cellStyle name="_amortización inversiones mto.extraordinario ANC_MDP_Fin_Model_14oct09.JSS_v33_SFPR_19feb10_v25_S&amp;P_Val" xfId="739" xr:uid="{00000000-0005-0000-0000-0000CF030000}"/>
    <cellStyle name="_amortización inversiones mto.extraordinario ANC_MDP_Fin_Model_14oct09.JSS_v33_SFPR_22feb10_v30_S&amp;P_" xfId="740" xr:uid="{00000000-0005-0000-0000-0000D0030000}"/>
    <cellStyle name="_amortización inversiones mto.extraordinario ANC_MDP_Fin_Model_14oct09.JSS_v33_SFPR_22feb10_v30_S&amp;P__Debt" xfId="741" xr:uid="{00000000-0005-0000-0000-0000D1030000}"/>
    <cellStyle name="_amortización inversiones mto.extraordinario ANC_MDP_Fin_Model_14oct09.JSS_v33_SFPR_25feb10_v31(0)" xfId="742" xr:uid="{00000000-0005-0000-0000-0000D2030000}"/>
    <cellStyle name="_amortización inversiones mto.extraordinario ANC_MDP_Fin_Model_14oct09.JSS_v33_SFPR_25feb10_v31(0)_Debt" xfId="743" xr:uid="{00000000-0005-0000-0000-0000D3030000}"/>
    <cellStyle name="_amortización inversiones mto.extraordinario ANC_MDP_Fin_Model_14oct09.JSS_v33_Sub" xfId="744" xr:uid="{00000000-0005-0000-0000-0000D4030000}"/>
    <cellStyle name="_amortización inversiones mto.extraordinario ANC_MDP_Fin_Model_14oct09.JSS_v33_Tab" xfId="745" xr:uid="{00000000-0005-0000-0000-0000D5030000}"/>
    <cellStyle name="_amortización inversiones mto.extraordinario ANC_MDP_Fin_Model_14oct09.JSS_v33_Tax" xfId="746" xr:uid="{00000000-0005-0000-0000-0000D6030000}"/>
    <cellStyle name="_amortización inversiones mto.extraordinario ANC_MDP_Fin_Model_14oct09.JSS_v33_Tdep" xfId="747" xr:uid="{00000000-0005-0000-0000-0000D7030000}"/>
    <cellStyle name="_amortización inversiones mto.extraordinario ANC_MDP_Fin_Model_14oct09.JSS_v33_TrafAss" xfId="2792" xr:uid="{00000000-0005-0000-0000-0000D8030000}"/>
    <cellStyle name="_amortización inversiones mto.extraordinario ANC_MDP_Fin_Model_14oct09.JSS_v33_TraffAss" xfId="2793" xr:uid="{00000000-0005-0000-0000-0000D9030000}"/>
    <cellStyle name="_amortización inversiones mto.extraordinario ANC_MDP_Fin_Model_14oct09.JSS_v33_TRev" xfId="748" xr:uid="{00000000-0005-0000-0000-0000DA030000}"/>
    <cellStyle name="_amortización inversiones mto.extraordinario ANC_MDP_Fin_Model_14oct09.JSS_v33_TxRS" xfId="749" xr:uid="{00000000-0005-0000-0000-0000DB030000}"/>
    <cellStyle name="_amortización inversiones mto.extraordinario ANC_MDP_Fin_Model_14oct09.JSS_v33_Val" xfId="750" xr:uid="{00000000-0005-0000-0000-0000DC030000}"/>
    <cellStyle name="_amortización inversiones mto.extraordinario ANC_NTE_Cintra_ ( Internal Approval_ALT-1)_model v9" xfId="751" xr:uid="{00000000-0005-0000-0000-0000DD030000}"/>
    <cellStyle name="_amortización inversiones mto.extraordinario ANC_NTE_Cintra_ ( Internal Approval_ALT-1)_model v9_Con" xfId="752" xr:uid="{00000000-0005-0000-0000-0000DE030000}"/>
    <cellStyle name="_amortización inversiones mto.extraordinario ANC_NTE_Cintra_ ( Internal Approval_ALT-1)_model v9_Dep3A" xfId="753" xr:uid="{00000000-0005-0000-0000-0000DF030000}"/>
    <cellStyle name="_amortización inversiones mto.extraordinario ANC_NTE_Cintra_ ( Internal Approval_ALT-1)_model v9_fIRR" xfId="754" xr:uid="{00000000-0005-0000-0000-0000E0030000}"/>
    <cellStyle name="_amortización inversiones mto.extraordinario ANC_NTE_Cintra_ ( Internal Approval_ALT-1)_model v9_InC" xfId="755" xr:uid="{00000000-0005-0000-0000-0000E1030000}"/>
    <cellStyle name="_amortización inversiones mto.extraordinario ANC_NTE_Cintra_ ( Internal Approval_ALT-1)_model v9_NTEseg2-4_12May10.JSS_v102_BID" xfId="756" xr:uid="{00000000-0005-0000-0000-0000E2030000}"/>
    <cellStyle name="_amortización inversiones mto.extraordinario ANC_NTE_Cintra_ ( Internal Approval_ALT-1)_model v9_NTEseg2-4_Cintra_v2" xfId="757" xr:uid="{00000000-0005-0000-0000-0000E3030000}"/>
    <cellStyle name="_amortización inversiones mto.extraordinario ANC_NTE_Cintra_ ( Internal Approval_ALT-1)_model v9_Sub" xfId="758" xr:uid="{00000000-0005-0000-0000-0000E4030000}"/>
    <cellStyle name="_amortización inversiones mto.extraordinario ANC_NTE_Cintra_ ( Internal Approval_ALT-1)_model v9_Tab" xfId="759" xr:uid="{00000000-0005-0000-0000-0000E5030000}"/>
    <cellStyle name="_amortización inversiones mto.extraordinario ANC_NTE_Cintra_ ( Internal Approval_ALT-1)_model v9_TxRS" xfId="760" xr:uid="{00000000-0005-0000-0000-0000E6030000}"/>
    <cellStyle name="_amortización inversiones mto.extraordinario ANC_NTE_Cintra_ ( Internal Approval_ALT-1)_model v9_Val" xfId="761" xr:uid="{00000000-0005-0000-0000-0000E7030000}"/>
    <cellStyle name="_amortización inversiones mto.extraordinario ANC_NTEseg2-4_Cintra_v2" xfId="762" xr:uid="{00000000-0005-0000-0000-0000E8030000}"/>
    <cellStyle name="_amortización inversiones mto.extraordinario ANC_Rat" xfId="763" xr:uid="{00000000-0005-0000-0000-0000E9030000}"/>
    <cellStyle name="_AMS Formularios 2009 V1 24-10" xfId="2794" xr:uid="{00000000-0005-0000-0000-0000EA030000}"/>
    <cellStyle name="_AMS Formularios 2009 V2 04-11" xfId="2795" xr:uid="{00000000-0005-0000-0000-0000EB030000}"/>
    <cellStyle name="_AMS presupuesto mantenimiento de pista 2008" xfId="2796" xr:uid="{00000000-0005-0000-0000-0000EC030000}"/>
    <cellStyle name="_AMS presupuesto mantenimiento de pista 2008_Hoja1" xfId="3647" xr:uid="{00000000-0005-0000-0000-0000ED030000}"/>
    <cellStyle name="_Anexes - Forecast I 2008" xfId="2797" xr:uid="{00000000-0005-0000-0000-0000EE030000}"/>
    <cellStyle name="_Anexo_ppto_2009 V2 28-10" xfId="2798" xr:uid="{00000000-0005-0000-0000-0000EF030000}"/>
    <cellStyle name="_Anexo_ppto_2009 V3 04-11" xfId="2799" xr:uid="{00000000-0005-0000-0000-0000F0030000}"/>
    <cellStyle name="_Anexo_ppto_2009 V4 07-11" xfId="2800" xr:uid="{00000000-0005-0000-0000-0000F1030000}"/>
    <cellStyle name="_ANEXOS PRESENTACION_Grupo" xfId="2801" xr:uid="{00000000-0005-0000-0000-0000F2030000}"/>
    <cellStyle name="_Anexos Presupuesto 2008" xfId="764" xr:uid="{00000000-0005-0000-0000-0000F3030000}"/>
    <cellStyle name="_Anexos Presupuesto 2008_06_REPORTING_CINTRA" xfId="2802" xr:uid="{00000000-0005-0000-0000-0000F4030000}"/>
    <cellStyle name="_Anexos Presupuesto 2008_08_REPORTING_CINTRA" xfId="2803" xr:uid="{00000000-0005-0000-0000-0000F5030000}"/>
    <cellStyle name="_Anexos Presupuesto 2008_407 M sept 2011" xfId="2804" xr:uid="{00000000-0005-0000-0000-0000F6030000}"/>
    <cellStyle name="_Anexos Presupuesto 2008_AMS" xfId="2805" xr:uid="{00000000-0005-0000-0000-0000F7030000}"/>
    <cellStyle name="_Anexos Presupuesto 2008_Balance" xfId="2806" xr:uid="{00000000-0005-0000-0000-0000F8030000}"/>
    <cellStyle name="_Anexos Presupuesto 2008_CAPEX" xfId="2807" xr:uid="{00000000-0005-0000-0000-0000F9030000}"/>
    <cellStyle name="_Anexos Presupuesto 2008_CapexAss" xfId="2808" xr:uid="{00000000-0005-0000-0000-0000FA030000}"/>
    <cellStyle name="_Anexos Presupuesto 2008_CF Consolidado" xfId="2809" xr:uid="{00000000-0005-0000-0000-0000FB030000}"/>
    <cellStyle name="_Anexos Presupuesto 2008_Deuda" xfId="2810" xr:uid="{00000000-0005-0000-0000-0000FC030000}"/>
    <cellStyle name="_Anexos Presupuesto 2008_Financiero SV" xfId="2811" xr:uid="{00000000-0005-0000-0000-0000FD030000}"/>
    <cellStyle name="_Anexos Presupuesto 2008_Flujo Caja" xfId="2812" xr:uid="{00000000-0005-0000-0000-0000FE030000}"/>
    <cellStyle name="_Anexos Presupuesto 2008_Historia" xfId="2813" xr:uid="{00000000-0005-0000-0000-0000FF030000}"/>
    <cellStyle name="_Anexos Presupuesto 2008_Historia Conces" xfId="2814" xr:uid="{00000000-0005-0000-0000-000000040000}"/>
    <cellStyle name="_Anexos Presupuesto 2008_Historia SV" xfId="2815" xr:uid="{00000000-0005-0000-0000-000001040000}"/>
    <cellStyle name="_Anexos Presupuesto 2008_Hoja1" xfId="2816" xr:uid="{00000000-0005-0000-0000-000002040000}"/>
    <cellStyle name="_Anexos Presupuesto 2008_Hoja1_1" xfId="2817" xr:uid="{00000000-0005-0000-0000-000003040000}"/>
    <cellStyle name="_Anexos Presupuesto 2008_Hoja2" xfId="2818" xr:uid="{00000000-0005-0000-0000-000004040000}"/>
    <cellStyle name="_Anexos Presupuesto 2008_Impairment" xfId="2819" xr:uid="{00000000-0005-0000-0000-000005040000}"/>
    <cellStyle name="_Anexos Presupuesto 2008_Indices" xfId="2820" xr:uid="{00000000-0005-0000-0000-000006040000}"/>
    <cellStyle name="_Anexos Presupuesto 2008_Indices_1" xfId="2821" xr:uid="{00000000-0005-0000-0000-000007040000}"/>
    <cellStyle name="_Anexos Presupuesto 2008_Model" xfId="2822" xr:uid="{00000000-0005-0000-0000-000008040000}"/>
    <cellStyle name="_Anexos Presupuesto 2008_Norte - Formularios Presupuesto 2009" xfId="2823" xr:uid="{00000000-0005-0000-0000-000009040000}"/>
    <cellStyle name="_Anexos Presupuesto 2008_O&amp;MAss" xfId="2824" xr:uid="{00000000-0005-0000-0000-00000A040000}"/>
    <cellStyle name="_Anexos Presupuesto 2008_Output sensibilidades" xfId="2825" xr:uid="{00000000-0005-0000-0000-00000B040000}"/>
    <cellStyle name="_Anexos Presupuesto 2008_PEF OLR 05.11.09_RevIII_ MOSI" xfId="2826" xr:uid="{00000000-0005-0000-0000-00000C040000}"/>
    <cellStyle name="_Anexos Presupuesto 2008_PEF R4  Modelo Definitivo (Caso Base) 05.05.09_Ingresos y Gastos" xfId="2827" xr:uid="{00000000-0005-0000-0000-00000D040000}"/>
    <cellStyle name="_Anexos Presupuesto 2008_PEF R4_Rev II_20.01.10_Rango alto_Grupo" xfId="2828" xr:uid="{00000000-0005-0000-0000-00000E040000}"/>
    <cellStyle name="_Anexos Presupuesto 2008_Summary" xfId="2829" xr:uid="{00000000-0005-0000-0000-00000F040000}"/>
    <cellStyle name="_Anexos Presupuesto 2008_Tabla" xfId="2830" xr:uid="{00000000-0005-0000-0000-000010040000}"/>
    <cellStyle name="_Anexos Presupuesto 2008_Tabla escenarios" xfId="2831" xr:uid="{00000000-0005-0000-0000-000011040000}"/>
    <cellStyle name="_Anexos Presupuesto 2008_Tabla escenarios_Financiero SV" xfId="2832" xr:uid="{00000000-0005-0000-0000-000012040000}"/>
    <cellStyle name="_Anexos Presupuesto 2008_Tabla escenarios_Hoja1" xfId="2833" xr:uid="{00000000-0005-0000-0000-000013040000}"/>
    <cellStyle name="_Anexos Presupuesto 2008_Tabla escenarios_Hoja2" xfId="2834" xr:uid="{00000000-0005-0000-0000-000014040000}"/>
    <cellStyle name="_Anexos Presupuesto 2008_Tabla escenarios_PEF R4_Rev II_20.01.10_Rango alto_Grupo" xfId="2835" xr:uid="{00000000-0005-0000-0000-000015040000}"/>
    <cellStyle name="_Anexos Presupuesto 2008_Tabla escenarios_Tabla" xfId="2836" xr:uid="{00000000-0005-0000-0000-000016040000}"/>
    <cellStyle name="_Anexos Presupuesto 2008_Tabla escenarios_Tabla resumen" xfId="2837" xr:uid="{00000000-0005-0000-0000-000017040000}"/>
    <cellStyle name="_Anexos Presupuesto 2008_Tabla escenarios_Tabla_Tabla resumen" xfId="2838" xr:uid="{00000000-0005-0000-0000-000018040000}"/>
    <cellStyle name="_Anexos Presupuesto 2008_Tabla escenarios_Tributos SV" xfId="2839" xr:uid="{00000000-0005-0000-0000-000019040000}"/>
    <cellStyle name="_Anexos Presupuesto 2008_Tabla resumen" xfId="2840" xr:uid="{00000000-0005-0000-0000-00001A040000}"/>
    <cellStyle name="_Anexos Presupuesto 2008_Tabla_Tabla resumen" xfId="2841" xr:uid="{00000000-0005-0000-0000-00001B040000}"/>
    <cellStyle name="_Anexos Presupuesto 2008_TrafAss" xfId="2842" xr:uid="{00000000-0005-0000-0000-00001C040000}"/>
    <cellStyle name="_Anexos Presupuesto 2008_TraffAss" xfId="2843" xr:uid="{00000000-0005-0000-0000-00001D040000}"/>
    <cellStyle name="_Anexos Presupuesto 2008_TRev" xfId="765" xr:uid="{00000000-0005-0000-0000-00001E040000}"/>
    <cellStyle name="_Anexos Presupuesto 2008_Tributos" xfId="2844" xr:uid="{00000000-0005-0000-0000-00001F040000}"/>
    <cellStyle name="_Anexos Presupuesto 2008_Tributos SV" xfId="2845" xr:uid="{00000000-0005-0000-0000-000020040000}"/>
    <cellStyle name="_Anexos Presupuesto 2008_Valoración" xfId="2846" xr:uid="{00000000-0005-0000-0000-000021040000}"/>
    <cellStyle name="_AOd" xfId="766" xr:uid="{00000000-0005-0000-0000-000022040000}"/>
    <cellStyle name="_AOd_CapexAss" xfId="2847" xr:uid="{00000000-0005-0000-0000-000023040000}"/>
    <cellStyle name="_AOd_O&amp;MAss" xfId="2848" xr:uid="{00000000-0005-0000-0000-000024040000}"/>
    <cellStyle name="_AOd_TrafAss" xfId="2849" xr:uid="{00000000-0005-0000-0000-000025040000}"/>
    <cellStyle name="_AOd_TraffAss" xfId="2850" xr:uid="{00000000-0005-0000-0000-000026040000}"/>
    <cellStyle name="_AOd_TRev" xfId="767" xr:uid="{00000000-0005-0000-0000-000027040000}"/>
    <cellStyle name="_Assumptions" xfId="768" xr:uid="{00000000-0005-0000-0000-000028040000}"/>
    <cellStyle name="_Assumptions_1" xfId="2851" xr:uid="{00000000-0005-0000-0000-000029040000}"/>
    <cellStyle name="_Assumptions_1_Assumptions" xfId="2852" xr:uid="{00000000-0005-0000-0000-00002A040000}"/>
    <cellStyle name="_Assumptions_1_CF " xfId="2853" xr:uid="{00000000-0005-0000-0000-00002B040000}"/>
    <cellStyle name="_Assumptions_1_Evolucion valoracion" xfId="2854" xr:uid="{00000000-0005-0000-0000-00002C040000}"/>
    <cellStyle name="_Assumptions_1_Hoja1" xfId="2855" xr:uid="{00000000-0005-0000-0000-00002D040000}"/>
    <cellStyle name="_Assumptions_1_Ingresos y Gastos " xfId="2856" xr:uid="{00000000-0005-0000-0000-00002E040000}"/>
    <cellStyle name="_Assumptions_1_Inversion" xfId="2857" xr:uid="{00000000-0005-0000-0000-00002F040000}"/>
    <cellStyle name="_Assumptions_2" xfId="2858" xr:uid="{00000000-0005-0000-0000-000030040000}"/>
    <cellStyle name="_Assumptions_Assumptions" xfId="2859" xr:uid="{00000000-0005-0000-0000-000031040000}"/>
    <cellStyle name="_Assumptions_Assumptions_1" xfId="2860" xr:uid="{00000000-0005-0000-0000-000032040000}"/>
    <cellStyle name="_Assumptions_CF" xfId="2861" xr:uid="{00000000-0005-0000-0000-000033040000}"/>
    <cellStyle name="_Assumptions_CF_Historia EG" xfId="2862" xr:uid="{00000000-0005-0000-0000-000034040000}"/>
    <cellStyle name="_Assumptions_CF_Historia ME" xfId="2863" xr:uid="{00000000-0005-0000-0000-000035040000}"/>
    <cellStyle name="_Assumptions_E-G" xfId="2864" xr:uid="{00000000-0005-0000-0000-000036040000}"/>
    <cellStyle name="_Assumptions_Evolucion valoracion" xfId="2865" xr:uid="{00000000-0005-0000-0000-000037040000}"/>
    <cellStyle name="_Assumptions_Hoja1" xfId="2866" xr:uid="{00000000-0005-0000-0000-000038040000}"/>
    <cellStyle name="_Assumptions_Indices" xfId="2867" xr:uid="{00000000-0005-0000-0000-000039040000}"/>
    <cellStyle name="_Assumptions_Indices_Historia EG" xfId="2868" xr:uid="{00000000-0005-0000-0000-00003A040000}"/>
    <cellStyle name="_Assumptions_Indices_Historia ME" xfId="2869" xr:uid="{00000000-0005-0000-0000-00003B040000}"/>
    <cellStyle name="_Assumptions_Ingresos - OPEX" xfId="2870" xr:uid="{00000000-0005-0000-0000-00003C040000}"/>
    <cellStyle name="_Assumptions_Ingresos - OPEX_Historia EG" xfId="2871" xr:uid="{00000000-0005-0000-0000-00003D040000}"/>
    <cellStyle name="_Assumptions_Ingresos - OPEX_Historia ME" xfId="2872" xr:uid="{00000000-0005-0000-0000-00003E040000}"/>
    <cellStyle name="_Assumptions_M-E" xfId="2873" xr:uid="{00000000-0005-0000-0000-00003F040000}"/>
    <cellStyle name="_Assumptions_Model" xfId="2874" xr:uid="{00000000-0005-0000-0000-000040040000}"/>
    <cellStyle name="_Assumptions_Trafico" xfId="2875" xr:uid="{00000000-0005-0000-0000-000041040000}"/>
    <cellStyle name="_Assumptions_Trafico_Historia EG" xfId="2876" xr:uid="{00000000-0005-0000-0000-000042040000}"/>
    <cellStyle name="_Assumptions_Trafico_Historia ME" xfId="2877" xr:uid="{00000000-0005-0000-0000-000043040000}"/>
    <cellStyle name="_Assumptions_Valoracion" xfId="2878" xr:uid="{00000000-0005-0000-0000-000044040000}"/>
    <cellStyle name="_Assumptions_Valoracion_Historia EG" xfId="2879" xr:uid="{00000000-0005-0000-0000-000045040000}"/>
    <cellStyle name="_Assumptions_Valoracion_Historia ME" xfId="2880" xr:uid="{00000000-0005-0000-0000-000046040000}"/>
    <cellStyle name="_Ausol" xfId="2881" xr:uid="{00000000-0005-0000-0000-000047040000}"/>
    <cellStyle name="_Ausol Resumen" xfId="2882" xr:uid="{00000000-0005-0000-0000-000048040000}"/>
    <cellStyle name="_Autopistas" xfId="2883" xr:uid="{00000000-0005-0000-0000-000049040000}"/>
    <cellStyle name="_Autopistas_1" xfId="2884" xr:uid="{00000000-0005-0000-0000-00004A040000}"/>
    <cellStyle name="_BA_AZ_Trafico_Modelo_T_06_DPH" xfId="2885" xr:uid="{00000000-0005-0000-0000-00004B040000}"/>
    <cellStyle name="_Balance Junio 07 FGP Topco" xfId="769" xr:uid="{00000000-0005-0000-0000-00004C040000}"/>
    <cellStyle name="_Balance M-E" xfId="2886" xr:uid="{00000000-0005-0000-0000-00004D040000}"/>
    <cellStyle name="_BALANCE SHEET" xfId="2887" xr:uid="{00000000-0005-0000-0000-00004E040000}"/>
    <cellStyle name="_Balance sheet_MONTHLY OVERHEADS" xfId="2888" xr:uid="{00000000-0005-0000-0000-00004F040000}"/>
    <cellStyle name="_Balance sheet_Plantilla Personal " xfId="770" xr:uid="{00000000-0005-0000-0000-000050040000}"/>
    <cellStyle name="_Balance sheet_Plantilla Personal _407 M sept 2011" xfId="2889" xr:uid="{00000000-0005-0000-0000-000051040000}"/>
    <cellStyle name="_Balance sheet_Plantilla Personal _Autema_27.09.11_Opción 1_Rev I_caso base" xfId="2890" xr:uid="{00000000-0005-0000-0000-000052040000}"/>
    <cellStyle name="_Bdep (2)" xfId="771" xr:uid="{00000000-0005-0000-0000-000053040000}"/>
    <cellStyle name="_BETAS GRUPO" xfId="772" xr:uid="{00000000-0005-0000-0000-000054040000}"/>
    <cellStyle name="_BETAS GRUPO_CapexAss" xfId="2891" xr:uid="{00000000-0005-0000-0000-000055040000}"/>
    <cellStyle name="_BETAS GRUPO_O&amp;MAss" xfId="2892" xr:uid="{00000000-0005-0000-0000-000056040000}"/>
    <cellStyle name="_BETAS GRUPO_TrafAss" xfId="2893" xr:uid="{00000000-0005-0000-0000-000057040000}"/>
    <cellStyle name="_BETAS GRUPO_TraffAss" xfId="2894" xr:uid="{00000000-0005-0000-0000-000058040000}"/>
    <cellStyle name="_BETAS GRUPO_TRev" xfId="773" xr:uid="{00000000-0005-0000-0000-000059040000}"/>
    <cellStyle name="_BOD " xfId="2895" xr:uid="{00000000-0005-0000-0000-00005A040000}"/>
    <cellStyle name="_CAPEX" xfId="2896" xr:uid="{00000000-0005-0000-0000-00005B040000}"/>
    <cellStyle name="_CAPEX NL" xfId="774" xr:uid="{00000000-0005-0000-0000-00005C040000}"/>
    <cellStyle name="_CAPEX NL_a" xfId="775" xr:uid="{00000000-0005-0000-0000-00005D040000}"/>
    <cellStyle name="_CAPEX NL_Acc" xfId="776" xr:uid="{00000000-0005-0000-0000-00005E040000}"/>
    <cellStyle name="_CAPEX NL_Adv" xfId="777" xr:uid="{00000000-0005-0000-0000-00005F040000}"/>
    <cellStyle name="_CAPEX NL_Ava" xfId="778" xr:uid="{00000000-0005-0000-0000-000060040000}"/>
    <cellStyle name="_CAPEX NL_Bdep" xfId="779" xr:uid="{00000000-0005-0000-0000-000061040000}"/>
    <cellStyle name="_CAPEX NL_Cas" xfId="780" xr:uid="{00000000-0005-0000-0000-000062040000}"/>
    <cellStyle name="_CAPEX NL_CF" xfId="2897" xr:uid="{00000000-0005-0000-0000-000063040000}"/>
    <cellStyle name="_CAPEX NL_Civ" xfId="781" xr:uid="{00000000-0005-0000-0000-000064040000}"/>
    <cellStyle name="_CAPEX NL_Con" xfId="782" xr:uid="{00000000-0005-0000-0000-000065040000}"/>
    <cellStyle name="_CAPEX NL_Dat" xfId="783" xr:uid="{00000000-0005-0000-0000-000066040000}"/>
    <cellStyle name="_CAPEX NL_Dep3A" xfId="784" xr:uid="{00000000-0005-0000-0000-000067040000}"/>
    <cellStyle name="_CAPEX NL_Eurolink N11_CasoBaseCintra_Cuenta a Cobrar_IG_20100127_CRB" xfId="785" xr:uid="{00000000-0005-0000-0000-000068040000}"/>
    <cellStyle name="_CAPEX NL_Eurolink N11_CasoBaseCintra_Cuenta a Cobrar_IG_20100127_CRB (VAN-€)" xfId="786" xr:uid="{00000000-0005-0000-0000-000069040000}"/>
    <cellStyle name="_CAPEX NL_Eurolink N11_CasoBaseCintra_Cuenta a Cobrar_IG_20100127_CRB (VAN-€)_Acc" xfId="787" xr:uid="{00000000-0005-0000-0000-00006A040000}"/>
    <cellStyle name="_CAPEX NL_Eurolink N11_CasoBaseCintra_Cuenta a Cobrar_IG_20100127_CRB (VAN-€)_Bdep" xfId="788" xr:uid="{00000000-0005-0000-0000-00006B040000}"/>
    <cellStyle name="_CAPEX NL_Eurolink N11_CasoBaseCintra_Cuenta a Cobrar_IG_20100127_CRB (VAN-€)_Bdep (2)" xfId="789" xr:uid="{00000000-0005-0000-0000-00006C040000}"/>
    <cellStyle name="_CAPEX NL_Eurolink N11_CasoBaseCintra_Cuenta a Cobrar_IG_20100127_CRB (VAN-€)_CapexAss" xfId="2898" xr:uid="{00000000-0005-0000-0000-00006D040000}"/>
    <cellStyle name="_CAPEX NL_Eurolink N11_CasoBaseCintra_Cuenta a Cobrar_IG_20100127_CRB (VAN-€)_Cintra_US_Corp.v2_xls" xfId="790" xr:uid="{00000000-0005-0000-0000-00006E040000}"/>
    <cellStyle name="_CAPEX NL_Eurolink N11_CasoBaseCintra_Cuenta a Cobrar_IG_20100127_CRB (VAN-€)_Con" xfId="791" xr:uid="{00000000-0005-0000-0000-00006F040000}"/>
    <cellStyle name="_CAPEX NL_Eurolink N11_CasoBaseCintra_Cuenta a Cobrar_IG_20100127_CRB (VAN-€)_Debt" xfId="792" xr:uid="{00000000-0005-0000-0000-000070040000}"/>
    <cellStyle name="_CAPEX NL_Eurolink N11_CasoBaseCintra_Cuenta a Cobrar_IG_20100127_CRB (VAN-€)_Dep3A" xfId="793" xr:uid="{00000000-0005-0000-0000-000071040000}"/>
    <cellStyle name="_CAPEX NL_Eurolink N11_CasoBaseCintra_Cuenta a Cobrar_IG_20100127_CRB (VAN-€)_FB" xfId="794" xr:uid="{00000000-0005-0000-0000-000072040000}"/>
    <cellStyle name="_CAPEX NL_Eurolink N11_CasoBaseCintra_Cuenta a Cobrar_IG_20100127_CRB (VAN-€)_fIRR" xfId="795" xr:uid="{00000000-0005-0000-0000-000073040000}"/>
    <cellStyle name="_CAPEX NL_Eurolink N11_CasoBaseCintra_Cuenta a Cobrar_IG_20100127_CRB (VAN-€)_InC" xfId="796" xr:uid="{00000000-0005-0000-0000-000074040000}"/>
    <cellStyle name="_CAPEX NL_Eurolink N11_CasoBaseCintra_Cuenta a Cobrar_IG_20100127_CRB (VAN-€)_InS" xfId="797" xr:uid="{00000000-0005-0000-0000-000075040000}"/>
    <cellStyle name="_CAPEX NL_Eurolink N11_CasoBaseCintra_Cuenta a Cobrar_IG_20100127_CRB (VAN-€)_ITR_Model_July 2010_v3 " xfId="798" xr:uid="{00000000-0005-0000-0000-000076040000}"/>
    <cellStyle name="_CAPEX NL_Eurolink N11_CasoBaseCintra_Cuenta a Cobrar_IG_20100127_CRB (VAN-€)_NTEseg2-4_12May10.JSS_v102_BID" xfId="799" xr:uid="{00000000-0005-0000-0000-000077040000}"/>
    <cellStyle name="_CAPEX NL_Eurolink N11_CasoBaseCintra_Cuenta a Cobrar_IG_20100127_CRB (VAN-€)_NTEseg2-4_Cintra_v2" xfId="800" xr:uid="{00000000-0005-0000-0000-000078040000}"/>
    <cellStyle name="_CAPEX NL_Eurolink N11_CasoBaseCintra_Cuenta a Cobrar_IG_20100127_CRB (VAN-€)_O&amp;MAss" xfId="2899" xr:uid="{00000000-0005-0000-0000-000079040000}"/>
    <cellStyle name="_CAPEX NL_Eurolink N11_CasoBaseCintra_Cuenta a Cobrar_IG_20100127_CRB (VAN-€)_Sub" xfId="801" xr:uid="{00000000-0005-0000-0000-00007A040000}"/>
    <cellStyle name="_CAPEX NL_Eurolink N11_CasoBaseCintra_Cuenta a Cobrar_IG_20100127_CRB (VAN-€)_Tab" xfId="802" xr:uid="{00000000-0005-0000-0000-00007B040000}"/>
    <cellStyle name="_CAPEX NL_Eurolink N11_CasoBaseCintra_Cuenta a Cobrar_IG_20100127_CRB (VAN-€)_Tax" xfId="803" xr:uid="{00000000-0005-0000-0000-00007C040000}"/>
    <cellStyle name="_CAPEX NL_Eurolink N11_CasoBaseCintra_Cuenta a Cobrar_IG_20100127_CRB (VAN-€)_Tdep" xfId="804" xr:uid="{00000000-0005-0000-0000-00007D040000}"/>
    <cellStyle name="_CAPEX NL_Eurolink N11_CasoBaseCintra_Cuenta a Cobrar_IG_20100127_CRB (VAN-€)_TrafAss" xfId="2900" xr:uid="{00000000-0005-0000-0000-00007E040000}"/>
    <cellStyle name="_CAPEX NL_Eurolink N11_CasoBaseCintra_Cuenta a Cobrar_IG_20100127_CRB (VAN-€)_TraffAss" xfId="2901" xr:uid="{00000000-0005-0000-0000-00007F040000}"/>
    <cellStyle name="_CAPEX NL_Eurolink N11_CasoBaseCintra_Cuenta a Cobrar_IG_20100127_CRB (VAN-€)_TRev" xfId="805" xr:uid="{00000000-0005-0000-0000-000080040000}"/>
    <cellStyle name="_CAPEX NL_Eurolink N11_CasoBaseCintra_Cuenta a Cobrar_IG_20100127_CRB (VAN-€)_TxRS" xfId="806" xr:uid="{00000000-0005-0000-0000-000081040000}"/>
    <cellStyle name="_CAPEX NL_Eurolink N11_CasoBaseCintra_Cuenta a Cobrar_IG_20100127_CRB (VAN-€)_Val" xfId="807" xr:uid="{00000000-0005-0000-0000-000082040000}"/>
    <cellStyle name="_CAPEX NL_Eurolink N11_CasoBaseCintra_Cuenta a Cobrar_IG_20100127_CRB (VAN-€)_Val_1" xfId="808" xr:uid="{00000000-0005-0000-0000-000083040000}"/>
    <cellStyle name="_CAPEX NL_Eurolink N11_CasoBaseCintra_Cuenta a Cobrar_IG_20100127_CRB_Acc" xfId="809" xr:uid="{00000000-0005-0000-0000-000084040000}"/>
    <cellStyle name="_CAPEX NL_Eurolink N11_CasoBaseCintra_Cuenta a Cobrar_IG_20100127_CRB_Bdep" xfId="810" xr:uid="{00000000-0005-0000-0000-000085040000}"/>
    <cellStyle name="_CAPEX NL_Eurolink N11_CasoBaseCintra_Cuenta a Cobrar_IG_20100127_CRB_Bdep (2)" xfId="811" xr:uid="{00000000-0005-0000-0000-000086040000}"/>
    <cellStyle name="_CAPEX NL_Eurolink N11_CasoBaseCintra_Cuenta a Cobrar_IG_20100127_CRB_CapexAss" xfId="2902" xr:uid="{00000000-0005-0000-0000-000087040000}"/>
    <cellStyle name="_CAPEX NL_Eurolink N11_CasoBaseCintra_Cuenta a Cobrar_IG_20100127_CRB_Cas" xfId="812" xr:uid="{00000000-0005-0000-0000-000088040000}"/>
    <cellStyle name="_CAPEX NL_Eurolink N11_CasoBaseCintra_Cuenta a Cobrar_IG_20100127_CRB_Con" xfId="813" xr:uid="{00000000-0005-0000-0000-000089040000}"/>
    <cellStyle name="_CAPEX NL_Eurolink N11_CasoBaseCintra_Cuenta a Cobrar_IG_20100127_CRB_Dat" xfId="814" xr:uid="{00000000-0005-0000-0000-00008A040000}"/>
    <cellStyle name="_CAPEX NL_Eurolink N11_CasoBaseCintra_Cuenta a Cobrar_IG_20100127_CRB_Debt" xfId="815" xr:uid="{00000000-0005-0000-0000-00008B040000}"/>
    <cellStyle name="_CAPEX NL_Eurolink N11_CasoBaseCintra_Cuenta a Cobrar_IG_20100127_CRB_Dep3A" xfId="816" xr:uid="{00000000-0005-0000-0000-00008C040000}"/>
    <cellStyle name="_CAPEX NL_Eurolink N11_CasoBaseCintra_Cuenta a Cobrar_IG_20100127_CRB_FB" xfId="817" xr:uid="{00000000-0005-0000-0000-00008D040000}"/>
    <cellStyle name="_CAPEX NL_Eurolink N11_CasoBaseCintra_Cuenta a Cobrar_IG_20100127_CRB_fIRR" xfId="818" xr:uid="{00000000-0005-0000-0000-00008E040000}"/>
    <cellStyle name="_CAPEX NL_Eurolink N11_CasoBaseCintra_Cuenta a Cobrar_IG_20100127_CRB_InC" xfId="819" xr:uid="{00000000-0005-0000-0000-00008F040000}"/>
    <cellStyle name="_CAPEX NL_Eurolink N11_CasoBaseCintra_Cuenta a Cobrar_IG_20100127_CRB_InC_1" xfId="820" xr:uid="{00000000-0005-0000-0000-000090040000}"/>
    <cellStyle name="_CAPEX NL_Eurolink N11_CasoBaseCintra_Cuenta a Cobrar_IG_20100127_CRB_InC_1_Acc" xfId="821" xr:uid="{00000000-0005-0000-0000-000091040000}"/>
    <cellStyle name="_CAPEX NL_Eurolink N11_CasoBaseCintra_Cuenta a Cobrar_IG_20100127_CRB_InC_1_Bdep" xfId="822" xr:uid="{00000000-0005-0000-0000-000092040000}"/>
    <cellStyle name="_CAPEX NL_Eurolink N11_CasoBaseCintra_Cuenta a Cobrar_IG_20100127_CRB_InC_1_Bdep (2)" xfId="823" xr:uid="{00000000-0005-0000-0000-000093040000}"/>
    <cellStyle name="_CAPEX NL_Eurolink N11_CasoBaseCintra_Cuenta a Cobrar_IG_20100127_CRB_InC_1_CapexAss" xfId="2903" xr:uid="{00000000-0005-0000-0000-000094040000}"/>
    <cellStyle name="_CAPEX NL_Eurolink N11_CasoBaseCintra_Cuenta a Cobrar_IG_20100127_CRB_InC_1_Con" xfId="824" xr:uid="{00000000-0005-0000-0000-000095040000}"/>
    <cellStyle name="_CAPEX NL_Eurolink N11_CasoBaseCintra_Cuenta a Cobrar_IG_20100127_CRB_InC_1_Debt" xfId="825" xr:uid="{00000000-0005-0000-0000-000096040000}"/>
    <cellStyle name="_CAPEX NL_Eurolink N11_CasoBaseCintra_Cuenta a Cobrar_IG_20100127_CRB_InC_1_Dep3A" xfId="826" xr:uid="{00000000-0005-0000-0000-000097040000}"/>
    <cellStyle name="_CAPEX NL_Eurolink N11_CasoBaseCintra_Cuenta a Cobrar_IG_20100127_CRB_InC_1_FB" xfId="827" xr:uid="{00000000-0005-0000-0000-000098040000}"/>
    <cellStyle name="_CAPEX NL_Eurolink N11_CasoBaseCintra_Cuenta a Cobrar_IG_20100127_CRB_InC_1_fIRR" xfId="828" xr:uid="{00000000-0005-0000-0000-000099040000}"/>
    <cellStyle name="_CAPEX NL_Eurolink N11_CasoBaseCintra_Cuenta a Cobrar_IG_20100127_CRB_InC_1_InC" xfId="829" xr:uid="{00000000-0005-0000-0000-00009A040000}"/>
    <cellStyle name="_CAPEX NL_Eurolink N11_CasoBaseCintra_Cuenta a Cobrar_IG_20100127_CRB_InC_1_InS" xfId="830" xr:uid="{00000000-0005-0000-0000-00009B040000}"/>
    <cellStyle name="_CAPEX NL_Eurolink N11_CasoBaseCintra_Cuenta a Cobrar_IG_20100127_CRB_InC_1_ITR_Model_July 2010_v3 " xfId="831" xr:uid="{00000000-0005-0000-0000-00009C040000}"/>
    <cellStyle name="_CAPEX NL_Eurolink N11_CasoBaseCintra_Cuenta a Cobrar_IG_20100127_CRB_InC_1_NTEseg2-4_12May10.JSS_v102_BID" xfId="832" xr:uid="{00000000-0005-0000-0000-00009D040000}"/>
    <cellStyle name="_CAPEX NL_Eurolink N11_CasoBaseCintra_Cuenta a Cobrar_IG_20100127_CRB_InC_1_NTEseg2-4_Cintra_v2" xfId="833" xr:uid="{00000000-0005-0000-0000-00009E040000}"/>
    <cellStyle name="_CAPEX NL_Eurolink N11_CasoBaseCintra_Cuenta a Cobrar_IG_20100127_CRB_InC_1_O&amp;MAss" xfId="2904" xr:uid="{00000000-0005-0000-0000-00009F040000}"/>
    <cellStyle name="_CAPEX NL_Eurolink N11_CasoBaseCintra_Cuenta a Cobrar_IG_20100127_CRB_InC_1_Sub" xfId="834" xr:uid="{00000000-0005-0000-0000-0000A0040000}"/>
    <cellStyle name="_CAPEX NL_Eurolink N11_CasoBaseCintra_Cuenta a Cobrar_IG_20100127_CRB_InC_1_Tab" xfId="835" xr:uid="{00000000-0005-0000-0000-0000A1040000}"/>
    <cellStyle name="_CAPEX NL_Eurolink N11_CasoBaseCintra_Cuenta a Cobrar_IG_20100127_CRB_InC_1_Tax" xfId="836" xr:uid="{00000000-0005-0000-0000-0000A2040000}"/>
    <cellStyle name="_CAPEX NL_Eurolink N11_CasoBaseCintra_Cuenta a Cobrar_IG_20100127_CRB_InC_1_Tdep" xfId="837" xr:uid="{00000000-0005-0000-0000-0000A3040000}"/>
    <cellStyle name="_CAPEX NL_Eurolink N11_CasoBaseCintra_Cuenta a Cobrar_IG_20100127_CRB_InC_1_TrafAss" xfId="2905" xr:uid="{00000000-0005-0000-0000-0000A4040000}"/>
    <cellStyle name="_CAPEX NL_Eurolink N11_CasoBaseCintra_Cuenta a Cobrar_IG_20100127_CRB_InC_1_TraffAss" xfId="2906" xr:uid="{00000000-0005-0000-0000-0000A5040000}"/>
    <cellStyle name="_CAPEX NL_Eurolink N11_CasoBaseCintra_Cuenta a Cobrar_IG_20100127_CRB_InC_1_TRev" xfId="838" xr:uid="{00000000-0005-0000-0000-0000A6040000}"/>
    <cellStyle name="_CAPEX NL_Eurolink N11_CasoBaseCintra_Cuenta a Cobrar_IG_20100127_CRB_InC_1_TRev_1" xfId="839" xr:uid="{00000000-0005-0000-0000-0000A7040000}"/>
    <cellStyle name="_CAPEX NL_Eurolink N11_CasoBaseCintra_Cuenta a Cobrar_IG_20100127_CRB_InC_1_TxRS" xfId="840" xr:uid="{00000000-0005-0000-0000-0000A8040000}"/>
    <cellStyle name="_CAPEX NL_Eurolink N11_CasoBaseCintra_Cuenta a Cobrar_IG_20100127_CRB_InC_1_Val" xfId="841" xr:uid="{00000000-0005-0000-0000-0000A9040000}"/>
    <cellStyle name="_CAPEX NL_Eurolink N11_CasoBaseCintra_Cuenta a Cobrar_IG_20100127_CRB_InC_1_Val_1" xfId="842" xr:uid="{00000000-0005-0000-0000-0000AA040000}"/>
    <cellStyle name="_CAPEX NL_Eurolink N11_CasoBaseCintra_Cuenta a Cobrar_IG_20100127_CRB_InS" xfId="843" xr:uid="{00000000-0005-0000-0000-0000AB040000}"/>
    <cellStyle name="_CAPEX NL_Eurolink N11_CasoBaseCintra_Cuenta a Cobrar_IG_20100127_CRB_IRR" xfId="844" xr:uid="{00000000-0005-0000-0000-0000AC040000}"/>
    <cellStyle name="_CAPEX NL_Eurolink N11_CasoBaseCintra_Cuenta a Cobrar_IG_20100127_CRB_ITR_Model_July 2010_v3 " xfId="2907" xr:uid="{00000000-0005-0000-0000-0000AD040000}"/>
    <cellStyle name="_CAPEX NL_Eurolink N11_CasoBaseCintra_Cuenta a Cobrar_IG_20100127_CRB_NTEseg2-4_Cintra_v2" xfId="845" xr:uid="{00000000-0005-0000-0000-0000AE040000}"/>
    <cellStyle name="_CAPEX NL_Eurolink N11_CasoBaseCintra_Cuenta a Cobrar_IG_20100127_CRB_O&amp;MAss" xfId="2908" xr:uid="{00000000-0005-0000-0000-0000AF040000}"/>
    <cellStyle name="_CAPEX NL_Eurolink N11_CasoBaseCintra_Cuenta a Cobrar_IG_20100127_CRB_Sen" xfId="846" xr:uid="{00000000-0005-0000-0000-0000B0040000}"/>
    <cellStyle name="_CAPEX NL_Eurolink N11_CasoBaseCintra_Cuenta a Cobrar_IG_20100127_CRB_Sen_Acc" xfId="847" xr:uid="{00000000-0005-0000-0000-0000B1040000}"/>
    <cellStyle name="_CAPEX NL_Eurolink N11_CasoBaseCintra_Cuenta a Cobrar_IG_20100127_CRB_Sen_Bdep" xfId="848" xr:uid="{00000000-0005-0000-0000-0000B2040000}"/>
    <cellStyle name="_CAPEX NL_Eurolink N11_CasoBaseCintra_Cuenta a Cobrar_IG_20100127_CRB_Sen_Bdep (2)" xfId="849" xr:uid="{00000000-0005-0000-0000-0000B3040000}"/>
    <cellStyle name="_CAPEX NL_Eurolink N11_CasoBaseCintra_Cuenta a Cobrar_IG_20100127_CRB_Sen_CapexAss" xfId="2909" xr:uid="{00000000-0005-0000-0000-0000B4040000}"/>
    <cellStyle name="_CAPEX NL_Eurolink N11_CasoBaseCintra_Cuenta a Cobrar_IG_20100127_CRB_Sen_Con" xfId="850" xr:uid="{00000000-0005-0000-0000-0000B5040000}"/>
    <cellStyle name="_CAPEX NL_Eurolink N11_CasoBaseCintra_Cuenta a Cobrar_IG_20100127_CRB_Sen_Debt" xfId="851" xr:uid="{00000000-0005-0000-0000-0000B6040000}"/>
    <cellStyle name="_CAPEX NL_Eurolink N11_CasoBaseCintra_Cuenta a Cobrar_IG_20100127_CRB_Sen_Dep3A" xfId="852" xr:uid="{00000000-0005-0000-0000-0000B7040000}"/>
    <cellStyle name="_CAPEX NL_Eurolink N11_CasoBaseCintra_Cuenta a Cobrar_IG_20100127_CRB_Sen_FB" xfId="853" xr:uid="{00000000-0005-0000-0000-0000B8040000}"/>
    <cellStyle name="_CAPEX NL_Eurolink N11_CasoBaseCintra_Cuenta a Cobrar_IG_20100127_CRB_Sen_fIRR" xfId="854" xr:uid="{00000000-0005-0000-0000-0000B9040000}"/>
    <cellStyle name="_CAPEX NL_Eurolink N11_CasoBaseCintra_Cuenta a Cobrar_IG_20100127_CRB_Sen_InS" xfId="855" xr:uid="{00000000-0005-0000-0000-0000BA040000}"/>
    <cellStyle name="_CAPEX NL_Eurolink N11_CasoBaseCintra_Cuenta a Cobrar_IG_20100127_CRB_Sen_ITR_Model_July 2010_v3 " xfId="2910" xr:uid="{00000000-0005-0000-0000-0000BB040000}"/>
    <cellStyle name="_CAPEX NL_Eurolink N11_CasoBaseCintra_Cuenta a Cobrar_IG_20100127_CRB_Sen_NTEseg2-4_12May10.JSS_v102_BID" xfId="856" xr:uid="{00000000-0005-0000-0000-0000BC040000}"/>
    <cellStyle name="_CAPEX NL_Eurolink N11_CasoBaseCintra_Cuenta a Cobrar_IG_20100127_CRB_Sen_NTEseg2-4_Cintra_v2" xfId="857" xr:uid="{00000000-0005-0000-0000-0000BD040000}"/>
    <cellStyle name="_CAPEX NL_Eurolink N11_CasoBaseCintra_Cuenta a Cobrar_IG_20100127_CRB_Sen_O&amp;MAss" xfId="2911" xr:uid="{00000000-0005-0000-0000-0000BE040000}"/>
    <cellStyle name="_CAPEX NL_Eurolink N11_CasoBaseCintra_Cuenta a Cobrar_IG_20100127_CRB_Sen_Sub" xfId="858" xr:uid="{00000000-0005-0000-0000-0000BF040000}"/>
    <cellStyle name="_CAPEX NL_Eurolink N11_CasoBaseCintra_Cuenta a Cobrar_IG_20100127_CRB_Sen_Tab" xfId="859" xr:uid="{00000000-0005-0000-0000-0000C0040000}"/>
    <cellStyle name="_CAPEX NL_Eurolink N11_CasoBaseCintra_Cuenta a Cobrar_IG_20100127_CRB_Sen_Tax" xfId="860" xr:uid="{00000000-0005-0000-0000-0000C1040000}"/>
    <cellStyle name="_CAPEX NL_Eurolink N11_CasoBaseCintra_Cuenta a Cobrar_IG_20100127_CRB_Sen_Tdep" xfId="861" xr:uid="{00000000-0005-0000-0000-0000C2040000}"/>
    <cellStyle name="_CAPEX NL_Eurolink N11_CasoBaseCintra_Cuenta a Cobrar_IG_20100127_CRB_Sen_TrafAss" xfId="2912" xr:uid="{00000000-0005-0000-0000-0000C3040000}"/>
    <cellStyle name="_CAPEX NL_Eurolink N11_CasoBaseCintra_Cuenta a Cobrar_IG_20100127_CRB_Sen_TraffAss" xfId="2913" xr:uid="{00000000-0005-0000-0000-0000C4040000}"/>
    <cellStyle name="_CAPEX NL_Eurolink N11_CasoBaseCintra_Cuenta a Cobrar_IG_20100127_CRB_Sen_TRev" xfId="862" xr:uid="{00000000-0005-0000-0000-0000C5040000}"/>
    <cellStyle name="_CAPEX NL_Eurolink N11_CasoBaseCintra_Cuenta a Cobrar_IG_20100127_CRB_Sen_TRev_1" xfId="863" xr:uid="{00000000-0005-0000-0000-0000C6040000}"/>
    <cellStyle name="_CAPEX NL_Eurolink N11_CasoBaseCintra_Cuenta a Cobrar_IG_20100127_CRB_Sen_TxRS" xfId="864" xr:uid="{00000000-0005-0000-0000-0000C7040000}"/>
    <cellStyle name="_CAPEX NL_Eurolink N11_CasoBaseCintra_Cuenta a Cobrar_IG_20100127_CRB_Sen_Val" xfId="865" xr:uid="{00000000-0005-0000-0000-0000C8040000}"/>
    <cellStyle name="_CAPEX NL_Eurolink N11_CasoBaseCintra_Cuenta a Cobrar_IG_20100127_CRB_Sen_Val_1" xfId="866" xr:uid="{00000000-0005-0000-0000-0000C9040000}"/>
    <cellStyle name="_CAPEX NL_Eurolink N11_CasoBaseCintra_Cuenta a Cobrar_IG_20100127_CRB_SFPR_06mar01_v34_Riverway" xfId="867" xr:uid="{00000000-0005-0000-0000-0000CA040000}"/>
    <cellStyle name="_CAPEX NL_Eurolink N11_CasoBaseCintra_Cuenta a Cobrar_IG_20100127_CRB_SFPR_10mar01_v37_Cintra" xfId="868" xr:uid="{00000000-0005-0000-0000-0000CB040000}"/>
    <cellStyle name="_CAPEX NL_Eurolink N11_CasoBaseCintra_Cuenta a Cobrar_IG_20100127_CRB_SFPR_12Mar10_Riverway_v33" xfId="869" xr:uid="{00000000-0005-0000-0000-0000CC040000}"/>
    <cellStyle name="_CAPEX NL_Eurolink N11_CasoBaseCintra_Cuenta a Cobrar_IG_20100127_CRB_SFPR_12Mar10_Riverway_v36" xfId="870" xr:uid="{00000000-0005-0000-0000-0000CD040000}"/>
    <cellStyle name="_CAPEX NL_Eurolink N11_CasoBaseCintra_Cuenta a Cobrar_IG_20100127_CRB_SFPR_15Mar10_Riverway_v38" xfId="871" xr:uid="{00000000-0005-0000-0000-0000CE040000}"/>
    <cellStyle name="_CAPEX NL_Eurolink N11_CasoBaseCintra_Cuenta a Cobrar_IG_20100127_CRB_SFPR_15Mar10_Riverway_v39(1) DR" xfId="872" xr:uid="{00000000-0005-0000-0000-0000CF040000}"/>
    <cellStyle name="_CAPEX NL_Eurolink N11_CasoBaseCintra_Cuenta a Cobrar_IG_20100127_CRB_SFPR_18feb10_JSS_v24(6)_S&amp;P_" xfId="873" xr:uid="{00000000-0005-0000-0000-0000D0040000}"/>
    <cellStyle name="_CAPEX NL_Eurolink N11_CasoBaseCintra_Cuenta a Cobrar_IG_20100127_CRB_SFPR_18Mar10_Riverway_BID" xfId="874" xr:uid="{00000000-0005-0000-0000-0000D1040000}"/>
    <cellStyle name="_CAPEX NL_Eurolink N11_CasoBaseCintra_Cuenta a Cobrar_IG_20100127_CRB_SFPR_19feb10_v25_S&amp;P" xfId="875" xr:uid="{00000000-0005-0000-0000-0000D2040000}"/>
    <cellStyle name="_CAPEX NL_Eurolink N11_CasoBaseCintra_Cuenta a Cobrar_IG_20100127_CRB_SFPR_19feb10_v25_S&amp;P_Acc" xfId="876" xr:uid="{00000000-0005-0000-0000-0000D3040000}"/>
    <cellStyle name="_CAPEX NL_Eurolink N11_CasoBaseCintra_Cuenta a Cobrar_IG_20100127_CRB_SFPR_19feb10_v25_S&amp;P_Bdep" xfId="877" xr:uid="{00000000-0005-0000-0000-0000D4040000}"/>
    <cellStyle name="_CAPEX NL_Eurolink N11_CasoBaseCintra_Cuenta a Cobrar_IG_20100127_CRB_SFPR_19feb10_v25_S&amp;P_Bdep (2)" xfId="878" xr:uid="{00000000-0005-0000-0000-0000D5040000}"/>
    <cellStyle name="_CAPEX NL_Eurolink N11_CasoBaseCintra_Cuenta a Cobrar_IG_20100127_CRB_SFPR_19feb10_v25_S&amp;P_CapexAss" xfId="2914" xr:uid="{00000000-0005-0000-0000-0000D6040000}"/>
    <cellStyle name="_CAPEX NL_Eurolink N11_CasoBaseCintra_Cuenta a Cobrar_IG_20100127_CRB_SFPR_19feb10_v25_S&amp;P_Con" xfId="879" xr:uid="{00000000-0005-0000-0000-0000D7040000}"/>
    <cellStyle name="_CAPEX NL_Eurolink N11_CasoBaseCintra_Cuenta a Cobrar_IG_20100127_CRB_SFPR_19feb10_v25_S&amp;P_Debt" xfId="880" xr:uid="{00000000-0005-0000-0000-0000D8040000}"/>
    <cellStyle name="_CAPEX NL_Eurolink N11_CasoBaseCintra_Cuenta a Cobrar_IG_20100127_CRB_SFPR_19feb10_v25_S&amp;P_Dep3A" xfId="881" xr:uid="{00000000-0005-0000-0000-0000D9040000}"/>
    <cellStyle name="_CAPEX NL_Eurolink N11_CasoBaseCintra_Cuenta a Cobrar_IG_20100127_CRB_SFPR_19feb10_v25_S&amp;P_FB" xfId="882" xr:uid="{00000000-0005-0000-0000-0000DA040000}"/>
    <cellStyle name="_CAPEX NL_Eurolink N11_CasoBaseCintra_Cuenta a Cobrar_IG_20100127_CRB_SFPR_19feb10_v25_S&amp;P_fIRR" xfId="883" xr:uid="{00000000-0005-0000-0000-0000DB040000}"/>
    <cellStyle name="_CAPEX NL_Eurolink N11_CasoBaseCintra_Cuenta a Cobrar_IG_20100127_CRB_SFPR_19feb10_v25_S&amp;P_InC" xfId="884" xr:uid="{00000000-0005-0000-0000-0000DC040000}"/>
    <cellStyle name="_CAPEX NL_Eurolink N11_CasoBaseCintra_Cuenta a Cobrar_IG_20100127_CRB_SFPR_19feb10_v25_S&amp;P_InS" xfId="885" xr:uid="{00000000-0005-0000-0000-0000DD040000}"/>
    <cellStyle name="_CAPEX NL_Eurolink N11_CasoBaseCintra_Cuenta a Cobrar_IG_20100127_CRB_SFPR_19feb10_v25_S&amp;P_ITR_Model_July 2010_v3 " xfId="886" xr:uid="{00000000-0005-0000-0000-0000DE040000}"/>
    <cellStyle name="_CAPEX NL_Eurolink N11_CasoBaseCintra_Cuenta a Cobrar_IG_20100127_CRB_SFPR_19feb10_v25_S&amp;P_NTEseg2-4_12May10.JSS_v102_BID" xfId="887" xr:uid="{00000000-0005-0000-0000-0000DF040000}"/>
    <cellStyle name="_CAPEX NL_Eurolink N11_CasoBaseCintra_Cuenta a Cobrar_IG_20100127_CRB_SFPR_19feb10_v25_S&amp;P_NTEseg2-4_Cintra_v2" xfId="888" xr:uid="{00000000-0005-0000-0000-0000E0040000}"/>
    <cellStyle name="_CAPEX NL_Eurolink N11_CasoBaseCintra_Cuenta a Cobrar_IG_20100127_CRB_SFPR_19feb10_v25_S&amp;P_O&amp;MAss" xfId="2915" xr:uid="{00000000-0005-0000-0000-0000E1040000}"/>
    <cellStyle name="_CAPEX NL_Eurolink N11_CasoBaseCintra_Cuenta a Cobrar_IG_20100127_CRB_SFPR_19feb10_v25_S&amp;P_Sub" xfId="889" xr:uid="{00000000-0005-0000-0000-0000E2040000}"/>
    <cellStyle name="_CAPEX NL_Eurolink N11_CasoBaseCintra_Cuenta a Cobrar_IG_20100127_CRB_SFPR_19feb10_v25_S&amp;P_Tab" xfId="890" xr:uid="{00000000-0005-0000-0000-0000E3040000}"/>
    <cellStyle name="_CAPEX NL_Eurolink N11_CasoBaseCintra_Cuenta a Cobrar_IG_20100127_CRB_SFPR_19feb10_v25_S&amp;P_Tax" xfId="891" xr:uid="{00000000-0005-0000-0000-0000E4040000}"/>
    <cellStyle name="_CAPEX NL_Eurolink N11_CasoBaseCintra_Cuenta a Cobrar_IG_20100127_CRB_SFPR_19feb10_v25_S&amp;P_Tdep" xfId="892" xr:uid="{00000000-0005-0000-0000-0000E5040000}"/>
    <cellStyle name="_CAPEX NL_Eurolink N11_CasoBaseCintra_Cuenta a Cobrar_IG_20100127_CRB_SFPR_19feb10_v25_S&amp;P_TrafAss" xfId="2916" xr:uid="{00000000-0005-0000-0000-0000E6040000}"/>
    <cellStyle name="_CAPEX NL_Eurolink N11_CasoBaseCintra_Cuenta a Cobrar_IG_20100127_CRB_SFPR_19feb10_v25_S&amp;P_TraffAss" xfId="2917" xr:uid="{00000000-0005-0000-0000-0000E7040000}"/>
    <cellStyle name="_CAPEX NL_Eurolink N11_CasoBaseCintra_Cuenta a Cobrar_IG_20100127_CRB_SFPR_19feb10_v25_S&amp;P_TRev" xfId="893" xr:uid="{00000000-0005-0000-0000-0000E8040000}"/>
    <cellStyle name="_CAPEX NL_Eurolink N11_CasoBaseCintra_Cuenta a Cobrar_IG_20100127_CRB_SFPR_19feb10_v25_S&amp;P_TRev_1" xfId="894" xr:uid="{00000000-0005-0000-0000-0000E9040000}"/>
    <cellStyle name="_CAPEX NL_Eurolink N11_CasoBaseCintra_Cuenta a Cobrar_IG_20100127_CRB_SFPR_19feb10_v25_S&amp;P_TxRS" xfId="895" xr:uid="{00000000-0005-0000-0000-0000EA040000}"/>
    <cellStyle name="_CAPEX NL_Eurolink N11_CasoBaseCintra_Cuenta a Cobrar_IG_20100127_CRB_SFPR_19feb10_v25_S&amp;P_Val" xfId="896" xr:uid="{00000000-0005-0000-0000-0000EB040000}"/>
    <cellStyle name="_CAPEX NL_Eurolink N11_CasoBaseCintra_Cuenta a Cobrar_IG_20100127_CRB_SFPR_19feb10_v25_S&amp;P_Val_1" xfId="897" xr:uid="{00000000-0005-0000-0000-0000EC040000}"/>
    <cellStyle name="_CAPEX NL_Eurolink N11_CasoBaseCintra_Cuenta a Cobrar_IG_20100127_CRB_SFPR_22feb10_v30_S&amp;P_" xfId="898" xr:uid="{00000000-0005-0000-0000-0000ED040000}"/>
    <cellStyle name="_CAPEX NL_Eurolink N11_CasoBaseCintra_Cuenta a Cobrar_IG_20100127_CRB_SFPR_25feb10_v31(0)" xfId="899" xr:uid="{00000000-0005-0000-0000-0000EE040000}"/>
    <cellStyle name="_CAPEX NL_Eurolink N11_CasoBaseCintra_Cuenta a Cobrar_IG_20100127_CRB_Sub" xfId="900" xr:uid="{00000000-0005-0000-0000-0000EF040000}"/>
    <cellStyle name="_CAPEX NL_Eurolink N11_CasoBaseCintra_Cuenta a Cobrar_IG_20100127_CRB_Tab" xfId="901" xr:uid="{00000000-0005-0000-0000-0000F0040000}"/>
    <cellStyle name="_CAPEX NL_Eurolink N11_CasoBaseCintra_Cuenta a Cobrar_IG_20100127_CRB_Tax" xfId="902" xr:uid="{00000000-0005-0000-0000-0000F1040000}"/>
    <cellStyle name="_CAPEX NL_Eurolink N11_CasoBaseCintra_Cuenta a Cobrar_IG_20100127_CRB_Tdep" xfId="903" xr:uid="{00000000-0005-0000-0000-0000F2040000}"/>
    <cellStyle name="_CAPEX NL_Eurolink N11_CasoBaseCintra_Cuenta a Cobrar_IG_20100127_CRB_TrafAss" xfId="2918" xr:uid="{00000000-0005-0000-0000-0000F3040000}"/>
    <cellStyle name="_CAPEX NL_Eurolink N11_CasoBaseCintra_Cuenta a Cobrar_IG_20100127_CRB_TraffAss" xfId="2919" xr:uid="{00000000-0005-0000-0000-0000F4040000}"/>
    <cellStyle name="_CAPEX NL_Eurolink N11_CasoBaseCintra_Cuenta a Cobrar_IG_20100127_CRB_TRev" xfId="904" xr:uid="{00000000-0005-0000-0000-0000F5040000}"/>
    <cellStyle name="_CAPEX NL_Eurolink N11_CasoBaseCintra_Cuenta a Cobrar_IG_20100127_CRB_TRev_1" xfId="905" xr:uid="{00000000-0005-0000-0000-0000F6040000}"/>
    <cellStyle name="_CAPEX NL_Eurolink N11_CasoBaseCintra_Cuenta a Cobrar_IG_20100127_CRB_TxRS" xfId="906" xr:uid="{00000000-0005-0000-0000-0000F7040000}"/>
    <cellStyle name="_CAPEX NL_Eurolink N11_CasoBaseCintra_Cuenta a Cobrar_IG_20100127_CRB_Val" xfId="907" xr:uid="{00000000-0005-0000-0000-0000F8040000}"/>
    <cellStyle name="_CAPEX NL_Eurolink N11_CasoBaseCintra_Cuenta a Cobrar_IG_20100127_CRB_Val_1" xfId="908" xr:uid="{00000000-0005-0000-0000-0000F9040000}"/>
    <cellStyle name="_CAPEX NL_FB" xfId="909" xr:uid="{00000000-0005-0000-0000-0000FA040000}"/>
    <cellStyle name="_CAPEX NL_Fin" xfId="910" xr:uid="{00000000-0005-0000-0000-0000FB040000}"/>
    <cellStyle name="_CAPEX NL_fIRR" xfId="911" xr:uid="{00000000-0005-0000-0000-0000FC040000}"/>
    <cellStyle name="_CAPEX NL_InC" xfId="912" xr:uid="{00000000-0005-0000-0000-0000FD040000}"/>
    <cellStyle name="_CAPEX NL_InS" xfId="913" xr:uid="{00000000-0005-0000-0000-0000FE040000}"/>
    <cellStyle name="_CAPEX NL_IRR" xfId="914" xr:uid="{00000000-0005-0000-0000-0000FF040000}"/>
    <cellStyle name="_CAPEX NL_ITR_11Sep10_JSS_(Bonds Debt)" xfId="915" xr:uid="{00000000-0005-0000-0000-000000050000}"/>
    <cellStyle name="_CAPEX NL_ITR_14_oct10_JSS_v13" xfId="916" xr:uid="{00000000-0005-0000-0000-000001050000}"/>
    <cellStyle name="_CAPEX NL_ITR_16Sep10_JSS_v1" xfId="917" xr:uid="{00000000-0005-0000-0000-000002050000}"/>
    <cellStyle name="_CAPEX NL_ITR_20Jul2011_CRB_v28" xfId="918" xr:uid="{00000000-0005-0000-0000-000003050000}"/>
    <cellStyle name="_CAPEX NL_ITR_27Sep10_JSS_v8_(prueba)" xfId="919" xr:uid="{00000000-0005-0000-0000-000004050000}"/>
    <cellStyle name="_CAPEX NL_ITR_6Jun2011_JSS_v26(a)" xfId="920" xr:uid="{00000000-0005-0000-0000-000005050000}"/>
    <cellStyle name="_CAPEX NL_ITR_9Sep10_JSS_" xfId="921" xr:uid="{00000000-0005-0000-0000-000006050000}"/>
    <cellStyle name="_CAPEX NL_KUDU_21Apr10_JSS_v4" xfId="922" xr:uid="{00000000-0005-0000-0000-000007050000}"/>
    <cellStyle name="_CAPEX NL_KUDU_21Apr10_JSS_v6" xfId="923" xr:uid="{00000000-0005-0000-0000-000008050000}"/>
    <cellStyle name="_CAPEX NL_KUDU_25Mar10_JSS_v2" xfId="924" xr:uid="{00000000-0005-0000-0000-000009050000}"/>
    <cellStyle name="_CAPEX NL_KUDU_28Apr10_JSS_v9" xfId="925" xr:uid="{00000000-0005-0000-0000-00000A050000}"/>
    <cellStyle name="_CAPEX NL_Mac" xfId="926" xr:uid="{00000000-0005-0000-0000-00000B050000}"/>
    <cellStyle name="_CAPEX NL_Mac_a" xfId="927" xr:uid="{00000000-0005-0000-0000-00000C050000}"/>
    <cellStyle name="_CAPEX NL_Mac_Ava" xfId="928" xr:uid="{00000000-0005-0000-0000-00000D050000}"/>
    <cellStyle name="_CAPEX NL_Mac_Con" xfId="929" xr:uid="{00000000-0005-0000-0000-00000E050000}"/>
    <cellStyle name="_CAPEX NL_Mac_InC" xfId="2920" xr:uid="{00000000-0005-0000-0000-00000F050000}"/>
    <cellStyle name="_CAPEX NL_Mac_IRR" xfId="930" xr:uid="{00000000-0005-0000-0000-000010050000}"/>
    <cellStyle name="_CAPEX NL_Mac_MDP_Fin_Model_14dec09.JSS_v50" xfId="2921" xr:uid="{00000000-0005-0000-0000-000011050000}"/>
    <cellStyle name="_CAPEX NL_Mac_MDP_Fin_Model_22ene10.JSS_v68" xfId="931" xr:uid="{00000000-0005-0000-0000-000012050000}"/>
    <cellStyle name="_CAPEX NL_Mac_MDP_Fin_Model_25ene10.JSS_v69.5(bajada30millconstr_5%anticipo+anticipodiseño)" xfId="932" xr:uid="{00000000-0005-0000-0000-000013050000}"/>
    <cellStyle name="_CAPEX NL_Mac_Res" xfId="933" xr:uid="{00000000-0005-0000-0000-000014050000}"/>
    <cellStyle name="_CAPEX NL_Mac_Sen" xfId="934" xr:uid="{00000000-0005-0000-0000-000015050000}"/>
    <cellStyle name="_CAPEX NL_Mac_SFPR_06mar01_v34_Riverway" xfId="935" xr:uid="{00000000-0005-0000-0000-000016050000}"/>
    <cellStyle name="_CAPEX NL_Mac_SFPR_10mar01_v37_Cintra" xfId="936" xr:uid="{00000000-0005-0000-0000-000017050000}"/>
    <cellStyle name="_CAPEX NL_Mac_SFPR_11feb10_JSS_v23(internal approval) VAN - € inv v1" xfId="937" xr:uid="{00000000-0005-0000-0000-000018050000}"/>
    <cellStyle name="_CAPEX NL_Mac_SFPR_11feb10_JSS_v23(internal approval)_corr" xfId="938" xr:uid="{00000000-0005-0000-0000-000019050000}"/>
    <cellStyle name="_CAPEX NL_Mac_SFPR_11feb10_JSS_v23(internal approval)_IRRcorr" xfId="939" xr:uid="{00000000-0005-0000-0000-00001A050000}"/>
    <cellStyle name="_CAPEX NL_Mac_SFPR_11feb10_JSS_v23(internal approval)_IRRcorr_GF" xfId="940" xr:uid="{00000000-0005-0000-0000-00001B050000}"/>
    <cellStyle name="_CAPEX NL_Mac_SFPR_12ene09.JSS_v6" xfId="941" xr:uid="{00000000-0005-0000-0000-00001C050000}"/>
    <cellStyle name="_CAPEX NL_Mac_SFPR_12Mar10_Riverway_v33" xfId="942" xr:uid="{00000000-0005-0000-0000-00001D050000}"/>
    <cellStyle name="_CAPEX NL_Mac_SFPR_12Mar10_Riverway_v36" xfId="943" xr:uid="{00000000-0005-0000-0000-00001E050000}"/>
    <cellStyle name="_CAPEX NL_Mac_SFPR_14ene09.JSS_v16.(bond debt)" xfId="944" xr:uid="{00000000-0005-0000-0000-00001F050000}"/>
    <cellStyle name="_CAPEX NL_Mac_SFPR_15Mar10_Riverway_v38" xfId="945" xr:uid="{00000000-0005-0000-0000-000020050000}"/>
    <cellStyle name="_CAPEX NL_Mac_SFPR_15Mar10_Riverway_v39(1) DR" xfId="946" xr:uid="{00000000-0005-0000-0000-000021050000}"/>
    <cellStyle name="_CAPEX NL_Mac_SFPR_18feb10_JSS_v24(6)_S&amp;P_" xfId="947" xr:uid="{00000000-0005-0000-0000-000022050000}"/>
    <cellStyle name="_CAPEX NL_Mac_SFPR_18Mar10_Riverway_BID" xfId="948" xr:uid="{00000000-0005-0000-0000-000023050000}"/>
    <cellStyle name="_CAPEX NL_Mac_SFPR_19feb10_v25_S&amp;P" xfId="949" xr:uid="{00000000-0005-0000-0000-000024050000}"/>
    <cellStyle name="_CAPEX NL_Mac_SFPR_22feb10_v30_S&amp;P_" xfId="950" xr:uid="{00000000-0005-0000-0000-000025050000}"/>
    <cellStyle name="_CAPEX NL_Mac_SFPR_25feb10_v31(0)" xfId="951" xr:uid="{00000000-0005-0000-0000-000026050000}"/>
    <cellStyle name="_CAPEX NL_Mac_SFPR_4ene09.JSS_v5.3(Bond +  ReCap 70%deuda30% Equity)" xfId="952" xr:uid="{00000000-0005-0000-0000-000027050000}"/>
    <cellStyle name="_CAPEX NL_Mac_SFPR_4ene09.JSS_v6" xfId="953" xr:uid="{00000000-0005-0000-0000-000028050000}"/>
    <cellStyle name="_CAPEX NL_Mac_SFPR_5feb10_JSS_v20(internal approval)" xfId="954" xr:uid="{00000000-0005-0000-0000-000029050000}"/>
    <cellStyle name="_CAPEX NL_Mac_SFPR_7dec09.JSS_v4" xfId="955" xr:uid="{00000000-0005-0000-0000-00002A050000}"/>
    <cellStyle name="_CAPEX NL_Mac_Tax" xfId="956" xr:uid="{00000000-0005-0000-0000-00002B050000}"/>
    <cellStyle name="_CAPEX NL_MDP_Fin_Model_03nov09.JSS_v41" xfId="957" xr:uid="{00000000-0005-0000-0000-00002C050000}"/>
    <cellStyle name="_CAPEX NL_MDP_Fin_Model_03nov09.JSS_v42" xfId="958" xr:uid="{00000000-0005-0000-0000-00002D050000}"/>
    <cellStyle name="_CAPEX NL_MDP_Fin_Model_07dec09.JSS_v44" xfId="959" xr:uid="{00000000-0005-0000-0000-00002E050000}"/>
    <cellStyle name="_CAPEX NL_MDP_Fin_Model_07dec09.JSS_v47" xfId="960" xr:uid="{00000000-0005-0000-0000-00002F050000}"/>
    <cellStyle name="_CAPEX NL_MDP_Fin_Model_14dec09.JSS_v50" xfId="961" xr:uid="{00000000-0005-0000-0000-000030050000}"/>
    <cellStyle name="_CAPEX NL_MDP_Fin_Model_14oct09.JSS_v33" xfId="962" xr:uid="{00000000-0005-0000-0000-000031050000}"/>
    <cellStyle name="_CAPEX NL_MDP_Fin_Model_14oct09.JSS_v33_Acc" xfId="963" xr:uid="{00000000-0005-0000-0000-000032050000}"/>
    <cellStyle name="_CAPEX NL_MDP_Fin_Model_14oct09.JSS_v33_Bdep" xfId="964" xr:uid="{00000000-0005-0000-0000-000033050000}"/>
    <cellStyle name="_CAPEX NL_MDP_Fin_Model_14oct09.JSS_v33_Bdep (2)" xfId="965" xr:uid="{00000000-0005-0000-0000-000034050000}"/>
    <cellStyle name="_CAPEX NL_MDP_Fin_Model_14oct09.JSS_v33_CapexAss" xfId="2922" xr:uid="{00000000-0005-0000-0000-000035050000}"/>
    <cellStyle name="_CAPEX NL_MDP_Fin_Model_14oct09.JSS_v33_Cas" xfId="966" xr:uid="{00000000-0005-0000-0000-000036050000}"/>
    <cellStyle name="_CAPEX NL_MDP_Fin_Model_14oct09.JSS_v33_Con" xfId="967" xr:uid="{00000000-0005-0000-0000-000037050000}"/>
    <cellStyle name="_CAPEX NL_MDP_Fin_Model_14oct09.JSS_v33_Dat" xfId="968" xr:uid="{00000000-0005-0000-0000-000038050000}"/>
    <cellStyle name="_CAPEX NL_MDP_Fin_Model_14oct09.JSS_v33_Debt" xfId="969" xr:uid="{00000000-0005-0000-0000-000039050000}"/>
    <cellStyle name="_CAPEX NL_MDP_Fin_Model_14oct09.JSS_v33_Dep3A" xfId="970" xr:uid="{00000000-0005-0000-0000-00003A050000}"/>
    <cellStyle name="_CAPEX NL_MDP_Fin_Model_14oct09.JSS_v33_FB" xfId="971" xr:uid="{00000000-0005-0000-0000-00003B050000}"/>
    <cellStyle name="_CAPEX NL_MDP_Fin_Model_14oct09.JSS_v33_fIRR" xfId="972" xr:uid="{00000000-0005-0000-0000-00003C050000}"/>
    <cellStyle name="_CAPEX NL_MDP_Fin_Model_14oct09.JSS_v33_InC" xfId="973" xr:uid="{00000000-0005-0000-0000-00003D050000}"/>
    <cellStyle name="_CAPEX NL_MDP_Fin_Model_14oct09.JSS_v33_InC_1" xfId="974" xr:uid="{00000000-0005-0000-0000-00003E050000}"/>
    <cellStyle name="_CAPEX NL_MDP_Fin_Model_14oct09.JSS_v33_InC_1_Acc" xfId="975" xr:uid="{00000000-0005-0000-0000-00003F050000}"/>
    <cellStyle name="_CAPEX NL_MDP_Fin_Model_14oct09.JSS_v33_InC_1_Bdep" xfId="976" xr:uid="{00000000-0005-0000-0000-000040050000}"/>
    <cellStyle name="_CAPEX NL_MDP_Fin_Model_14oct09.JSS_v33_InC_1_Bdep (2)" xfId="977" xr:uid="{00000000-0005-0000-0000-000041050000}"/>
    <cellStyle name="_CAPEX NL_MDP_Fin_Model_14oct09.JSS_v33_InC_1_CapexAss" xfId="2923" xr:uid="{00000000-0005-0000-0000-000042050000}"/>
    <cellStyle name="_CAPEX NL_MDP_Fin_Model_14oct09.JSS_v33_InC_1_Con" xfId="978" xr:uid="{00000000-0005-0000-0000-000043050000}"/>
    <cellStyle name="_CAPEX NL_MDP_Fin_Model_14oct09.JSS_v33_InC_1_Debt" xfId="979" xr:uid="{00000000-0005-0000-0000-000044050000}"/>
    <cellStyle name="_CAPEX NL_MDP_Fin_Model_14oct09.JSS_v33_InC_1_Dep3A" xfId="980" xr:uid="{00000000-0005-0000-0000-000045050000}"/>
    <cellStyle name="_CAPEX NL_MDP_Fin_Model_14oct09.JSS_v33_InC_1_FB" xfId="981" xr:uid="{00000000-0005-0000-0000-000046050000}"/>
    <cellStyle name="_CAPEX NL_MDP_Fin_Model_14oct09.JSS_v33_InC_1_fIRR" xfId="982" xr:uid="{00000000-0005-0000-0000-000047050000}"/>
    <cellStyle name="_CAPEX NL_MDP_Fin_Model_14oct09.JSS_v33_InC_1_InC" xfId="983" xr:uid="{00000000-0005-0000-0000-000048050000}"/>
    <cellStyle name="_CAPEX NL_MDP_Fin_Model_14oct09.JSS_v33_InC_1_InS" xfId="984" xr:uid="{00000000-0005-0000-0000-000049050000}"/>
    <cellStyle name="_CAPEX NL_MDP_Fin_Model_14oct09.JSS_v33_InC_1_ITR_Model_July 2010_v3 " xfId="985" xr:uid="{00000000-0005-0000-0000-00004A050000}"/>
    <cellStyle name="_CAPEX NL_MDP_Fin_Model_14oct09.JSS_v33_InC_1_NTEseg2-4_12May10.JSS_v102_BID" xfId="986" xr:uid="{00000000-0005-0000-0000-00004B050000}"/>
    <cellStyle name="_CAPEX NL_MDP_Fin_Model_14oct09.JSS_v33_InC_1_NTEseg2-4_Cintra_v2" xfId="987" xr:uid="{00000000-0005-0000-0000-00004C050000}"/>
    <cellStyle name="_CAPEX NL_MDP_Fin_Model_14oct09.JSS_v33_InC_1_O&amp;MAss" xfId="2924" xr:uid="{00000000-0005-0000-0000-00004D050000}"/>
    <cellStyle name="_CAPEX NL_MDP_Fin_Model_14oct09.JSS_v33_InC_1_Sub" xfId="988" xr:uid="{00000000-0005-0000-0000-00004E050000}"/>
    <cellStyle name="_CAPEX NL_MDP_Fin_Model_14oct09.JSS_v33_InC_1_Tab" xfId="989" xr:uid="{00000000-0005-0000-0000-00004F050000}"/>
    <cellStyle name="_CAPEX NL_MDP_Fin_Model_14oct09.JSS_v33_InC_1_Tax" xfId="990" xr:uid="{00000000-0005-0000-0000-000050050000}"/>
    <cellStyle name="_CAPEX NL_MDP_Fin_Model_14oct09.JSS_v33_InC_1_Tdep" xfId="991" xr:uid="{00000000-0005-0000-0000-000051050000}"/>
    <cellStyle name="_CAPEX NL_MDP_Fin_Model_14oct09.JSS_v33_InC_1_TrafAss" xfId="2925" xr:uid="{00000000-0005-0000-0000-000052050000}"/>
    <cellStyle name="_CAPEX NL_MDP_Fin_Model_14oct09.JSS_v33_InC_1_TraffAss" xfId="2926" xr:uid="{00000000-0005-0000-0000-000053050000}"/>
    <cellStyle name="_CAPEX NL_MDP_Fin_Model_14oct09.JSS_v33_InC_1_TxRS" xfId="992" xr:uid="{00000000-0005-0000-0000-000054050000}"/>
    <cellStyle name="_CAPEX NL_MDP_Fin_Model_14oct09.JSS_v33_InC_1_Val" xfId="993" xr:uid="{00000000-0005-0000-0000-000055050000}"/>
    <cellStyle name="_CAPEX NL_MDP_Fin_Model_14oct09.JSS_v33_InC_1_Val_1" xfId="994" xr:uid="{00000000-0005-0000-0000-000056050000}"/>
    <cellStyle name="_CAPEX NL_MDP_Fin_Model_14oct09.JSS_v33_InS" xfId="995" xr:uid="{00000000-0005-0000-0000-000057050000}"/>
    <cellStyle name="_CAPEX NL_MDP_Fin_Model_14oct09.JSS_v33_IRR" xfId="996" xr:uid="{00000000-0005-0000-0000-000058050000}"/>
    <cellStyle name="_CAPEX NL_MDP_Fin_Model_14oct09.JSS_v33_ITR_Model_July 2010_v3 " xfId="997" xr:uid="{00000000-0005-0000-0000-000059050000}"/>
    <cellStyle name="_CAPEX NL_MDP_Fin_Model_14oct09.JSS_v33_NTEseg2-4_12May10.JSS_v102_BID" xfId="998" xr:uid="{00000000-0005-0000-0000-00005A050000}"/>
    <cellStyle name="_CAPEX NL_MDP_Fin_Model_14oct09.JSS_v33_NTEseg2-4_Cintra_v2" xfId="999" xr:uid="{00000000-0005-0000-0000-00005B050000}"/>
    <cellStyle name="_CAPEX NL_MDP_Fin_Model_14oct09.JSS_v33_O&amp;MAss" xfId="2927" xr:uid="{00000000-0005-0000-0000-00005C050000}"/>
    <cellStyle name="_CAPEX NL_MDP_Fin_Model_14oct09.JSS_v33_Sen" xfId="1000" xr:uid="{00000000-0005-0000-0000-00005D050000}"/>
    <cellStyle name="_CAPEX NL_MDP_Fin_Model_14oct09.JSS_v33_Sen_Acc" xfId="1001" xr:uid="{00000000-0005-0000-0000-00005E050000}"/>
    <cellStyle name="_CAPEX NL_MDP_Fin_Model_14oct09.JSS_v33_Sen_Bdep" xfId="1002" xr:uid="{00000000-0005-0000-0000-00005F050000}"/>
    <cellStyle name="_CAPEX NL_MDP_Fin_Model_14oct09.JSS_v33_Sen_Bdep (2)" xfId="1003" xr:uid="{00000000-0005-0000-0000-000060050000}"/>
    <cellStyle name="_CAPEX NL_MDP_Fin_Model_14oct09.JSS_v33_Sen_CapexAss" xfId="2928" xr:uid="{00000000-0005-0000-0000-000061050000}"/>
    <cellStyle name="_CAPEX NL_MDP_Fin_Model_14oct09.JSS_v33_Sen_Debt" xfId="1004" xr:uid="{00000000-0005-0000-0000-000062050000}"/>
    <cellStyle name="_CAPEX NL_MDP_Fin_Model_14oct09.JSS_v33_Sen_FB" xfId="1005" xr:uid="{00000000-0005-0000-0000-000063050000}"/>
    <cellStyle name="_CAPEX NL_MDP_Fin_Model_14oct09.JSS_v33_Sen_fIRR" xfId="1006" xr:uid="{00000000-0005-0000-0000-000064050000}"/>
    <cellStyle name="_CAPEX NL_MDP_Fin_Model_14oct09.JSS_v33_Sen_InC" xfId="1007" xr:uid="{00000000-0005-0000-0000-000065050000}"/>
    <cellStyle name="_CAPEX NL_MDP_Fin_Model_14oct09.JSS_v33_Sen_InS" xfId="1008" xr:uid="{00000000-0005-0000-0000-000066050000}"/>
    <cellStyle name="_CAPEX NL_MDP_Fin_Model_14oct09.JSS_v33_Sen_ITR_Model_July 2010_v3 " xfId="1009" xr:uid="{00000000-0005-0000-0000-000067050000}"/>
    <cellStyle name="_CAPEX NL_MDP_Fin_Model_14oct09.JSS_v33_Sen_NTEseg2-4_12May10.JSS_v102_BID" xfId="1010" xr:uid="{00000000-0005-0000-0000-000068050000}"/>
    <cellStyle name="_CAPEX NL_MDP_Fin_Model_14oct09.JSS_v33_Sen_NTEseg2-4_Cintra_v2" xfId="1011" xr:uid="{00000000-0005-0000-0000-000069050000}"/>
    <cellStyle name="_CAPEX NL_MDP_Fin_Model_14oct09.JSS_v33_Sen_O&amp;MAss" xfId="2929" xr:uid="{00000000-0005-0000-0000-00006A050000}"/>
    <cellStyle name="_CAPEX NL_MDP_Fin_Model_14oct09.JSS_v33_Sen_Sub" xfId="1012" xr:uid="{00000000-0005-0000-0000-00006B050000}"/>
    <cellStyle name="_CAPEX NL_MDP_Fin_Model_14oct09.JSS_v33_Sen_Tab" xfId="1013" xr:uid="{00000000-0005-0000-0000-00006C050000}"/>
    <cellStyle name="_CAPEX NL_MDP_Fin_Model_14oct09.JSS_v33_Sen_Tax" xfId="1014" xr:uid="{00000000-0005-0000-0000-00006D050000}"/>
    <cellStyle name="_CAPEX NL_MDP_Fin_Model_14oct09.JSS_v33_Sen_Tdep" xfId="1015" xr:uid="{00000000-0005-0000-0000-00006E050000}"/>
    <cellStyle name="_CAPEX NL_MDP_Fin_Model_14oct09.JSS_v33_Sen_TrafAss" xfId="2930" xr:uid="{00000000-0005-0000-0000-00006F050000}"/>
    <cellStyle name="_CAPEX NL_MDP_Fin_Model_14oct09.JSS_v33_Sen_TraffAss" xfId="2931" xr:uid="{00000000-0005-0000-0000-000070050000}"/>
    <cellStyle name="_CAPEX NL_MDP_Fin_Model_14oct09.JSS_v33_Sen_TRev" xfId="1016" xr:uid="{00000000-0005-0000-0000-000071050000}"/>
    <cellStyle name="_CAPEX NL_MDP_Fin_Model_14oct09.JSS_v33_Sen_TRev_1" xfId="1017" xr:uid="{00000000-0005-0000-0000-000072050000}"/>
    <cellStyle name="_CAPEX NL_MDP_Fin_Model_14oct09.JSS_v33_Sen_TxRS" xfId="1018" xr:uid="{00000000-0005-0000-0000-000073050000}"/>
    <cellStyle name="_CAPEX NL_MDP_Fin_Model_14oct09.JSS_v33_Sen_Val" xfId="1019" xr:uid="{00000000-0005-0000-0000-000074050000}"/>
    <cellStyle name="_CAPEX NL_MDP_Fin_Model_14oct09.JSS_v33_Sen_Val_1" xfId="1020" xr:uid="{00000000-0005-0000-0000-000075050000}"/>
    <cellStyle name="_CAPEX NL_MDP_Fin_Model_14oct09.JSS_v33_SFPR_06mar01_v34_Riverway" xfId="1021" xr:uid="{00000000-0005-0000-0000-000076050000}"/>
    <cellStyle name="_CAPEX NL_MDP_Fin_Model_14oct09.JSS_v33_SFPR_10mar01_v37_Cintra" xfId="1022" xr:uid="{00000000-0005-0000-0000-000077050000}"/>
    <cellStyle name="_CAPEX NL_MDP_Fin_Model_14oct09.JSS_v33_SFPR_12Mar10_Riverway_v33" xfId="1023" xr:uid="{00000000-0005-0000-0000-000078050000}"/>
    <cellStyle name="_CAPEX NL_MDP_Fin_Model_14oct09.JSS_v33_SFPR_12Mar10_Riverway_v36" xfId="1024" xr:uid="{00000000-0005-0000-0000-000079050000}"/>
    <cellStyle name="_CAPEX NL_MDP_Fin_Model_14oct09.JSS_v33_SFPR_15Mar10_Riverway_v38" xfId="1025" xr:uid="{00000000-0005-0000-0000-00007A050000}"/>
    <cellStyle name="_CAPEX NL_MDP_Fin_Model_14oct09.JSS_v33_SFPR_15Mar10_Riverway_v39(1) DR" xfId="1026" xr:uid="{00000000-0005-0000-0000-00007B050000}"/>
    <cellStyle name="_CAPEX NL_MDP_Fin_Model_14oct09.JSS_v33_SFPR_18feb10_JSS_v24(6)_S&amp;P_" xfId="1027" xr:uid="{00000000-0005-0000-0000-00007C050000}"/>
    <cellStyle name="_CAPEX NL_MDP_Fin_Model_14oct09.JSS_v33_SFPR_18Mar10_Riverway_BID" xfId="1028" xr:uid="{00000000-0005-0000-0000-00007D050000}"/>
    <cellStyle name="_CAPEX NL_MDP_Fin_Model_14oct09.JSS_v33_SFPR_19feb10_v25_S&amp;P" xfId="1029" xr:uid="{00000000-0005-0000-0000-00007E050000}"/>
    <cellStyle name="_CAPEX NL_MDP_Fin_Model_14oct09.JSS_v33_SFPR_19feb10_v25_S&amp;P_Acc" xfId="1030" xr:uid="{00000000-0005-0000-0000-00007F050000}"/>
    <cellStyle name="_CAPEX NL_MDP_Fin_Model_14oct09.JSS_v33_SFPR_19feb10_v25_S&amp;P_Bdep" xfId="1031" xr:uid="{00000000-0005-0000-0000-000080050000}"/>
    <cellStyle name="_CAPEX NL_MDP_Fin_Model_14oct09.JSS_v33_SFPR_19feb10_v25_S&amp;P_Bdep (2)" xfId="1032" xr:uid="{00000000-0005-0000-0000-000081050000}"/>
    <cellStyle name="_CAPEX NL_MDP_Fin_Model_14oct09.JSS_v33_SFPR_19feb10_v25_S&amp;P_CapexAss" xfId="2932" xr:uid="{00000000-0005-0000-0000-000082050000}"/>
    <cellStyle name="_CAPEX NL_MDP_Fin_Model_14oct09.JSS_v33_SFPR_19feb10_v25_S&amp;P_Con" xfId="1033" xr:uid="{00000000-0005-0000-0000-000083050000}"/>
    <cellStyle name="_CAPEX NL_MDP_Fin_Model_14oct09.JSS_v33_SFPR_19feb10_v25_S&amp;P_Debt" xfId="1034" xr:uid="{00000000-0005-0000-0000-000084050000}"/>
    <cellStyle name="_CAPEX NL_MDP_Fin_Model_14oct09.JSS_v33_SFPR_19feb10_v25_S&amp;P_Dep3A" xfId="1035" xr:uid="{00000000-0005-0000-0000-000085050000}"/>
    <cellStyle name="_CAPEX NL_MDP_Fin_Model_14oct09.JSS_v33_SFPR_19feb10_v25_S&amp;P_FB" xfId="1036" xr:uid="{00000000-0005-0000-0000-000086050000}"/>
    <cellStyle name="_CAPEX NL_MDP_Fin_Model_14oct09.JSS_v33_SFPR_19feb10_v25_S&amp;P_fIRR" xfId="1037" xr:uid="{00000000-0005-0000-0000-000087050000}"/>
    <cellStyle name="_CAPEX NL_MDP_Fin_Model_14oct09.JSS_v33_SFPR_19feb10_v25_S&amp;P_InC" xfId="1038" xr:uid="{00000000-0005-0000-0000-000088050000}"/>
    <cellStyle name="_CAPEX NL_MDP_Fin_Model_14oct09.JSS_v33_SFPR_19feb10_v25_S&amp;P_InS" xfId="1039" xr:uid="{00000000-0005-0000-0000-000089050000}"/>
    <cellStyle name="_CAPEX NL_MDP_Fin_Model_14oct09.JSS_v33_SFPR_19feb10_v25_S&amp;P_ITR_Model_July 2010_v3 " xfId="1040" xr:uid="{00000000-0005-0000-0000-00008A050000}"/>
    <cellStyle name="_CAPEX NL_MDP_Fin_Model_14oct09.JSS_v33_SFPR_19feb10_v25_S&amp;P_NTEseg2-4_12May10.JSS_v102_BID" xfId="1041" xr:uid="{00000000-0005-0000-0000-00008B050000}"/>
    <cellStyle name="_CAPEX NL_MDP_Fin_Model_14oct09.JSS_v33_SFPR_19feb10_v25_S&amp;P_NTEseg2-4_Cintra_v2" xfId="1042" xr:uid="{00000000-0005-0000-0000-00008C050000}"/>
    <cellStyle name="_CAPEX NL_MDP_Fin_Model_14oct09.JSS_v33_SFPR_19feb10_v25_S&amp;P_O&amp;MAss" xfId="2933" xr:uid="{00000000-0005-0000-0000-00008D050000}"/>
    <cellStyle name="_CAPEX NL_MDP_Fin_Model_14oct09.JSS_v33_SFPR_19feb10_v25_S&amp;P_Sub" xfId="1043" xr:uid="{00000000-0005-0000-0000-00008E050000}"/>
    <cellStyle name="_CAPEX NL_MDP_Fin_Model_14oct09.JSS_v33_SFPR_19feb10_v25_S&amp;P_Tab" xfId="1044" xr:uid="{00000000-0005-0000-0000-00008F050000}"/>
    <cellStyle name="_CAPEX NL_MDP_Fin_Model_14oct09.JSS_v33_SFPR_19feb10_v25_S&amp;P_Tax" xfId="1045" xr:uid="{00000000-0005-0000-0000-000090050000}"/>
    <cellStyle name="_CAPEX NL_MDP_Fin_Model_14oct09.JSS_v33_SFPR_19feb10_v25_S&amp;P_Tdep" xfId="1046" xr:uid="{00000000-0005-0000-0000-000091050000}"/>
    <cellStyle name="_CAPEX NL_MDP_Fin_Model_14oct09.JSS_v33_SFPR_19feb10_v25_S&amp;P_TrafAss" xfId="2934" xr:uid="{00000000-0005-0000-0000-000092050000}"/>
    <cellStyle name="_CAPEX NL_MDP_Fin_Model_14oct09.JSS_v33_SFPR_19feb10_v25_S&amp;P_TraffAss" xfId="2935" xr:uid="{00000000-0005-0000-0000-000093050000}"/>
    <cellStyle name="_CAPEX NL_MDP_Fin_Model_14oct09.JSS_v33_SFPR_19feb10_v25_S&amp;P_TRev" xfId="1047" xr:uid="{00000000-0005-0000-0000-000094050000}"/>
    <cellStyle name="_CAPEX NL_MDP_Fin_Model_14oct09.JSS_v33_SFPR_19feb10_v25_S&amp;P_TRev_1" xfId="1048" xr:uid="{00000000-0005-0000-0000-000095050000}"/>
    <cellStyle name="_CAPEX NL_MDP_Fin_Model_14oct09.JSS_v33_SFPR_19feb10_v25_S&amp;P_TxRS" xfId="1049" xr:uid="{00000000-0005-0000-0000-000096050000}"/>
    <cellStyle name="_CAPEX NL_MDP_Fin_Model_14oct09.JSS_v33_SFPR_19feb10_v25_S&amp;P_Val" xfId="1050" xr:uid="{00000000-0005-0000-0000-000097050000}"/>
    <cellStyle name="_CAPEX NL_MDP_Fin_Model_14oct09.JSS_v33_SFPR_19feb10_v25_S&amp;P_Val_1" xfId="1051" xr:uid="{00000000-0005-0000-0000-000098050000}"/>
    <cellStyle name="_CAPEX NL_MDP_Fin_Model_14oct09.JSS_v33_SFPR_22feb10_v30_S&amp;P_" xfId="1052" xr:uid="{00000000-0005-0000-0000-000099050000}"/>
    <cellStyle name="_CAPEX NL_MDP_Fin_Model_14oct09.JSS_v33_SFPR_25feb10_v31(0)" xfId="1053" xr:uid="{00000000-0005-0000-0000-00009A050000}"/>
    <cellStyle name="_CAPEX NL_MDP_Fin_Model_14oct09.JSS_v33_Sub" xfId="1054" xr:uid="{00000000-0005-0000-0000-00009B050000}"/>
    <cellStyle name="_CAPEX NL_MDP_Fin_Model_14oct09.JSS_v33_Tab" xfId="1055" xr:uid="{00000000-0005-0000-0000-00009C050000}"/>
    <cellStyle name="_CAPEX NL_MDP_Fin_Model_14oct09.JSS_v33_Tax" xfId="1056" xr:uid="{00000000-0005-0000-0000-00009D050000}"/>
    <cellStyle name="_CAPEX NL_MDP_Fin_Model_14oct09.JSS_v33_Tdep" xfId="1057" xr:uid="{00000000-0005-0000-0000-00009E050000}"/>
    <cellStyle name="_CAPEX NL_MDP_Fin_Model_14oct09.JSS_v33_TrafAss" xfId="2936" xr:uid="{00000000-0005-0000-0000-00009F050000}"/>
    <cellStyle name="_CAPEX NL_MDP_Fin_Model_14oct09.JSS_v33_TraffAss" xfId="2937" xr:uid="{00000000-0005-0000-0000-0000A0050000}"/>
    <cellStyle name="_CAPEX NL_MDP_Fin_Model_14oct09.JSS_v33_TRev" xfId="1058" xr:uid="{00000000-0005-0000-0000-0000A1050000}"/>
    <cellStyle name="_CAPEX NL_MDP_Fin_Model_14oct09.JSS_v33_TxRS" xfId="1059" xr:uid="{00000000-0005-0000-0000-0000A2050000}"/>
    <cellStyle name="_CAPEX NL_MDP_Fin_Model_14oct09.JSS_v33_Val" xfId="1060" xr:uid="{00000000-0005-0000-0000-0000A3050000}"/>
    <cellStyle name="_CAPEX NL_MDP_Fin_Model_14oct09.JSS_v33_Val_1" xfId="1061" xr:uid="{00000000-0005-0000-0000-0000A4050000}"/>
    <cellStyle name="_CAPEX NL_MDP_Fin_Model_22ene10.JSS_v68" xfId="1062" xr:uid="{00000000-0005-0000-0000-0000A5050000}"/>
    <cellStyle name="_CAPEX NL_MDP_Fin_Model_25ene10.JSS_v69.5(bajada30millconstr_5%anticipo+anticipodiseño)" xfId="1063" xr:uid="{00000000-0005-0000-0000-0000A6050000}"/>
    <cellStyle name="_CAPEX NL_MDP_Fin_Model_25ene10.JSS_v69.6(bajada30millconstr_5%anticipo+anticipodiseño)" xfId="1064" xr:uid="{00000000-0005-0000-0000-0000A7050000}"/>
    <cellStyle name="_CAPEX NL_NTEseg2-4_14Apr10.JSS_v91_Aprobacion Interna_GF" xfId="1065" xr:uid="{00000000-0005-0000-0000-0000A8050000}"/>
    <cellStyle name="_CAPEX NL_NTEseg2-4_19Mar10.JSS_v74" xfId="1066" xr:uid="{00000000-0005-0000-0000-0000A9050000}"/>
    <cellStyle name="_CAPEX NL_NTEseg2-4_19Mar10.JSS_v75" xfId="1067" xr:uid="{00000000-0005-0000-0000-0000AA050000}"/>
    <cellStyle name="_CAPEX NL_NTEseg2-4_19Mar10.JSS_v77" xfId="1068" xr:uid="{00000000-0005-0000-0000-0000AB050000}"/>
    <cellStyle name="_CAPEX NL_NTEseg2-4_21Apr10.JSS_v96_Mezz" xfId="1069" xr:uid="{00000000-0005-0000-0000-0000AC050000}"/>
    <cellStyle name="_CAPEX NL_NTEseg2-4_8Apr10.JSS_v86_Aprobacion Interna" xfId="1070" xr:uid="{00000000-0005-0000-0000-0000AD050000}"/>
    <cellStyle name="_CAPEX NL_NTEseg2-4_Cintra_v2" xfId="1071" xr:uid="{00000000-0005-0000-0000-0000AE050000}"/>
    <cellStyle name="_CAPEX NL_Rat" xfId="1072" xr:uid="{00000000-0005-0000-0000-0000AF050000}"/>
    <cellStyle name="_CAPEX NL_Res" xfId="1073" xr:uid="{00000000-0005-0000-0000-0000B0050000}"/>
    <cellStyle name="_CAPEX NL_Sen" xfId="1074" xr:uid="{00000000-0005-0000-0000-0000B1050000}"/>
    <cellStyle name="_CAPEX NL_SFPR_06mar01_v34_Riverway" xfId="1075" xr:uid="{00000000-0005-0000-0000-0000B2050000}"/>
    <cellStyle name="_CAPEX NL_SFPR_10mar01_v37_Cintra" xfId="1076" xr:uid="{00000000-0005-0000-0000-0000B3050000}"/>
    <cellStyle name="_CAPEX NL_SFPR_11feb10_JSS_v23(internal approval) VAN - € inv v1" xfId="1077" xr:uid="{00000000-0005-0000-0000-0000B4050000}"/>
    <cellStyle name="_CAPEX NL_SFPR_11feb10_JSS_v23(internal approval)_corr" xfId="2938" xr:uid="{00000000-0005-0000-0000-0000B5050000}"/>
    <cellStyle name="_CAPEX NL_SFPR_11feb10_JSS_v23(internal approval)_IRRcorr" xfId="1078" xr:uid="{00000000-0005-0000-0000-0000B6050000}"/>
    <cellStyle name="_CAPEX NL_SFPR_11feb10_JSS_v23(internal approval)_IRRcorr_GF" xfId="2939" xr:uid="{00000000-0005-0000-0000-0000B7050000}"/>
    <cellStyle name="_CAPEX NL_SFPR_12ene09.JSS_v6" xfId="1079" xr:uid="{00000000-0005-0000-0000-0000B8050000}"/>
    <cellStyle name="_CAPEX NL_SFPR_12Mar10_Riverway_v33" xfId="1080" xr:uid="{00000000-0005-0000-0000-0000B9050000}"/>
    <cellStyle name="_CAPEX NL_SFPR_12Mar10_Riverway_v36" xfId="1081" xr:uid="{00000000-0005-0000-0000-0000BA050000}"/>
    <cellStyle name="_CAPEX NL_SFPR_12nov09.JSS_v6" xfId="1082" xr:uid="{00000000-0005-0000-0000-0000BB050000}"/>
    <cellStyle name="_CAPEX NL_SFPR_14ene09.JSS_v16.(bond debt)" xfId="1083" xr:uid="{00000000-0005-0000-0000-0000BC050000}"/>
    <cellStyle name="_CAPEX NL_SFPR_15Mar10_Riverway_v38" xfId="1084" xr:uid="{00000000-0005-0000-0000-0000BD050000}"/>
    <cellStyle name="_CAPEX NL_SFPR_15Mar10_Riverway_v39(1) DR" xfId="1085" xr:uid="{00000000-0005-0000-0000-0000BE050000}"/>
    <cellStyle name="_CAPEX NL_SFPR_16nov09.JSS_v9" xfId="1086" xr:uid="{00000000-0005-0000-0000-0000BF050000}"/>
    <cellStyle name="_CAPEX NL_SFPR_18feb10_JSS_v24(6)_S&amp;P_" xfId="1087" xr:uid="{00000000-0005-0000-0000-0000C0050000}"/>
    <cellStyle name="_CAPEX NL_SFPR_18Mar10_Riverway_BID" xfId="1088" xr:uid="{00000000-0005-0000-0000-0000C1050000}"/>
    <cellStyle name="_CAPEX NL_SFPR_19feb10_v25_S&amp;P" xfId="1089" xr:uid="{00000000-0005-0000-0000-0000C2050000}"/>
    <cellStyle name="_CAPEX NL_SFPR_22feb10_v30_S&amp;P_" xfId="1090" xr:uid="{00000000-0005-0000-0000-0000C3050000}"/>
    <cellStyle name="_CAPEX NL_SFPR_25feb10_v31(0)" xfId="1091" xr:uid="{00000000-0005-0000-0000-0000C4050000}"/>
    <cellStyle name="_CAPEX NL_SFPR_4ene09.JSS_v5.3(Bond +  ReCap 70%deuda30% Equity)" xfId="1092" xr:uid="{00000000-0005-0000-0000-0000C5050000}"/>
    <cellStyle name="_CAPEX NL_SFPR_4ene09.JSS_v6" xfId="1093" xr:uid="{00000000-0005-0000-0000-0000C6050000}"/>
    <cellStyle name="_CAPEX NL_SFPR_5feb10_JSS_v20(internal approval)" xfId="1094" xr:uid="{00000000-0005-0000-0000-0000C7050000}"/>
    <cellStyle name="_CAPEX NL_SFPR_7dec09.JSS_v4" xfId="1095" xr:uid="{00000000-0005-0000-0000-0000C8050000}"/>
    <cellStyle name="_CAPEX NL_Sub" xfId="1096" xr:uid="{00000000-0005-0000-0000-0000C9050000}"/>
    <cellStyle name="_CAPEX NL_Sum" xfId="1097" xr:uid="{00000000-0005-0000-0000-0000CA050000}"/>
    <cellStyle name="_CAPEX NL_Tab" xfId="1098" xr:uid="{00000000-0005-0000-0000-0000CB050000}"/>
    <cellStyle name="_CAPEX NL_Tax" xfId="1099" xr:uid="{00000000-0005-0000-0000-0000CC050000}"/>
    <cellStyle name="_CAPEX NL_Tdep" xfId="1100" xr:uid="{00000000-0005-0000-0000-0000CD050000}"/>
    <cellStyle name="_CAPEX NL_TRev" xfId="1101" xr:uid="{00000000-0005-0000-0000-0000CE050000}"/>
    <cellStyle name="_CAPEX NL_TxRS" xfId="1102" xr:uid="{00000000-0005-0000-0000-0000CF050000}"/>
    <cellStyle name="_CAPEX NL_Val" xfId="1103" xr:uid="{00000000-0005-0000-0000-0000D0050000}"/>
    <cellStyle name="_CAPEXAss" xfId="2940" xr:uid="{00000000-0005-0000-0000-0000D1050000}"/>
    <cellStyle name="_Cas" xfId="1104" xr:uid="{00000000-0005-0000-0000-0000D2050000}"/>
    <cellStyle name="_Cash Flow" xfId="2941" xr:uid="{00000000-0005-0000-0000-0000D3050000}"/>
    <cellStyle name="_Cash Flow SV" xfId="2942" xr:uid="{00000000-0005-0000-0000-0000D4050000}"/>
    <cellStyle name="_cash-flow" xfId="2943" xr:uid="{00000000-0005-0000-0000-0000D5050000}"/>
    <cellStyle name="_cash-flow-presupuesto" xfId="2944" xr:uid="{00000000-0005-0000-0000-0000D6050000}"/>
    <cellStyle name="_CF" xfId="2945" xr:uid="{00000000-0005-0000-0000-0000D7050000}"/>
    <cellStyle name="_CF " xfId="2946" xr:uid="{00000000-0005-0000-0000-0000D8050000}"/>
    <cellStyle name="_CF FINCO" xfId="2947" xr:uid="{00000000-0005-0000-0000-0000D9050000}"/>
    <cellStyle name="_CF M-E" xfId="2948" xr:uid="{00000000-0005-0000-0000-0000DA050000}"/>
    <cellStyle name="_CF SV" xfId="2949" xr:uid="{00000000-0005-0000-0000-0000DB050000}"/>
    <cellStyle name="_CFlow" xfId="1105" xr:uid="{00000000-0005-0000-0000-0000DC050000}"/>
    <cellStyle name="_CFlow_CapexAss" xfId="2950" xr:uid="{00000000-0005-0000-0000-0000DD050000}"/>
    <cellStyle name="_CFlow_O&amp;MAss" xfId="2951" xr:uid="{00000000-0005-0000-0000-0000DE050000}"/>
    <cellStyle name="_CFlow_TrafAss" xfId="2952" xr:uid="{00000000-0005-0000-0000-0000DF050000}"/>
    <cellStyle name="_CFlow_TraffAss" xfId="2953" xr:uid="{00000000-0005-0000-0000-0000E0050000}"/>
    <cellStyle name="_CFlow_TRev" xfId="1106" xr:uid="{00000000-0005-0000-0000-0000E1050000}"/>
    <cellStyle name="_Chicago Metered Parking Draft Financial Model v12.3(iii)" xfId="1107" xr:uid="{00000000-0005-0000-0000-0000E2050000}"/>
    <cellStyle name="_Chicago Metered Parking Draft Financial Model v12.3(iii)_CapexAss" xfId="2954" xr:uid="{00000000-0005-0000-0000-0000E3050000}"/>
    <cellStyle name="_Chicago Metered Parking Draft Financial Model v12.3(iii)_O&amp;MAss" xfId="2955" xr:uid="{00000000-0005-0000-0000-0000E4050000}"/>
    <cellStyle name="_Chicago Metered Parking Draft Financial Model v12.3(iii)_TrafAss" xfId="2956" xr:uid="{00000000-0005-0000-0000-0000E5050000}"/>
    <cellStyle name="_Chicago Metered Parking Draft Financial Model v12.3(iii)_TraffAss" xfId="2957" xr:uid="{00000000-0005-0000-0000-0000E6050000}"/>
    <cellStyle name="_Chicago Metered Parking Draft Financial Model v12.3(iii)_TRev" xfId="1108" xr:uid="{00000000-0005-0000-0000-0000E7050000}"/>
    <cellStyle name="_Chicago Metered Parking Draft Financial Model v16.2 - Preference Equity " xfId="1109" xr:uid="{00000000-0005-0000-0000-0000E8050000}"/>
    <cellStyle name="_CHICO_dic06" xfId="2958" xr:uid="{00000000-0005-0000-0000-0000E9050000}"/>
    <cellStyle name="_CHICO_dic06_Rolling_tc_rf_infl" xfId="2959" xr:uid="{00000000-0005-0000-0000-0000EA050000}"/>
    <cellStyle name="_CHICO_DIC07" xfId="2960" xr:uid="{00000000-0005-0000-0000-0000EB050000}"/>
    <cellStyle name="_CHICO_jun07" xfId="2961" xr:uid="{00000000-0005-0000-0000-0000EC050000}"/>
    <cellStyle name="_CHICO_jun08_nvo método_T shield" xfId="2962" xr:uid="{00000000-0005-0000-0000-0000ED050000}"/>
    <cellStyle name="_CInp (2)" xfId="1110" xr:uid="{00000000-0005-0000-0000-0000EE050000}"/>
    <cellStyle name="_CintraIRR" xfId="1111" xr:uid="{00000000-0005-0000-0000-0000EF050000}"/>
    <cellStyle name="_CintraIRR_CapexAss" xfId="2963" xr:uid="{00000000-0005-0000-0000-0000F0050000}"/>
    <cellStyle name="_CintraIRR_O&amp;MAss" xfId="2964" xr:uid="{00000000-0005-0000-0000-0000F1050000}"/>
    <cellStyle name="_CintraIRR_TrafAss" xfId="2965" xr:uid="{00000000-0005-0000-0000-0000F2050000}"/>
    <cellStyle name="_CintraIRR_TraffAss" xfId="2966" xr:uid="{00000000-0005-0000-0000-0000F3050000}"/>
    <cellStyle name="_CintraIRR_TRev" xfId="1112" xr:uid="{00000000-0005-0000-0000-0000F4050000}"/>
    <cellStyle name="_CMPS Internal Approval Model with Management Fee" xfId="1113" xr:uid="{00000000-0005-0000-0000-0000F5050000}"/>
    <cellStyle name="_CMPS_Transfersheet_11July08_v1(1)" xfId="1114" xr:uid="{00000000-0005-0000-0000-0000F6050000}"/>
    <cellStyle name="_Cnt Cost&amp;Debt" xfId="1115" xr:uid="{00000000-0005-0000-0000-0000F7050000}"/>
    <cellStyle name="_Comparac." xfId="1116" xr:uid="{00000000-0005-0000-0000-0000F8050000}"/>
    <cellStyle name="_Comparac._CapexAss" xfId="2967" xr:uid="{00000000-0005-0000-0000-0000F9050000}"/>
    <cellStyle name="_Comparac._O&amp;MAss" xfId="2968" xr:uid="{00000000-0005-0000-0000-0000FA050000}"/>
    <cellStyle name="_Comparac._TrafAss" xfId="2969" xr:uid="{00000000-0005-0000-0000-0000FB050000}"/>
    <cellStyle name="_Comparac._TraffAss" xfId="2970" xr:uid="{00000000-0005-0000-0000-0000FC050000}"/>
    <cellStyle name="_Comparac._TRev" xfId="1117" xr:uid="{00000000-0005-0000-0000-0000FD050000}"/>
    <cellStyle name="_Copy of SCC Formularios Revisión I 2008 con explicaciones" xfId="1118" xr:uid="{00000000-0005-0000-0000-0000FE050000}"/>
    <cellStyle name="_Copy of SCC Formularios Revisión I 2008 con explicaciones 2" xfId="3737" xr:uid="{00000000-0005-0000-0000-0000FF050000}"/>
    <cellStyle name="_Copy of SCC Formularios Revisión I 2008 con explicaciones_Acc" xfId="1119" xr:uid="{00000000-0005-0000-0000-000000060000}"/>
    <cellStyle name="_Copy of SCC Formularios Revisión I 2008 con explicaciones_Bdep" xfId="1120" xr:uid="{00000000-0005-0000-0000-000001060000}"/>
    <cellStyle name="_Copy of SCC Formularios Revisión I 2008 con explicaciones_CapexAss" xfId="2971" xr:uid="{00000000-0005-0000-0000-000002060000}"/>
    <cellStyle name="_Copy of SCC Formularios Revisión I 2008 con explicaciones_CapexAss_1" xfId="2972" xr:uid="{00000000-0005-0000-0000-000003060000}"/>
    <cellStyle name="_Copy of SCC Formularios Revisión I 2008 con explicaciones_Cflow" xfId="2973" xr:uid="{00000000-0005-0000-0000-000004060000}"/>
    <cellStyle name="_Copy of SCC Formularios Revisión I 2008 con explicaciones_Copia de ITR_Model_abril10 (6)" xfId="1121" xr:uid="{00000000-0005-0000-0000-000005060000}"/>
    <cellStyle name="_Copy of SCC Formularios Revisión I 2008 con explicaciones_Copia de ITR_Model_abril10 (6)_CapexAss" xfId="2974" xr:uid="{00000000-0005-0000-0000-000006060000}"/>
    <cellStyle name="_Copy of SCC Formularios Revisión I 2008 con explicaciones_Copia de ITR_Model_abril10 (6)_O&amp;MAss" xfId="2975" xr:uid="{00000000-0005-0000-0000-000007060000}"/>
    <cellStyle name="_Copy of SCC Formularios Revisión I 2008 con explicaciones_Copia de ITR_Model_abril10 (6)_TrafAss" xfId="2976" xr:uid="{00000000-0005-0000-0000-000008060000}"/>
    <cellStyle name="_Copy of SCC Formularios Revisión I 2008 con explicaciones_Copia de ITR_Model_abril10 (6)_TraffAss" xfId="2977" xr:uid="{00000000-0005-0000-0000-000009060000}"/>
    <cellStyle name="_Copy of SCC Formularios Revisión I 2008 con explicaciones_Debt" xfId="1122" xr:uid="{00000000-0005-0000-0000-00000A060000}"/>
    <cellStyle name="_Copy of SCC Formularios Revisión I 2008 con explicaciones_Debt_1" xfId="2978" xr:uid="{00000000-0005-0000-0000-00000B060000}"/>
    <cellStyle name="_Copy of SCC Formularios Revisión I 2008 con explicaciones_Debt_CapexAss" xfId="2979" xr:uid="{00000000-0005-0000-0000-00000C060000}"/>
    <cellStyle name="_Copy of SCC Formularios Revisión I 2008 con explicaciones_Debt_O&amp;MAss" xfId="2980" xr:uid="{00000000-0005-0000-0000-00000D060000}"/>
    <cellStyle name="_Copy of SCC Formularios Revisión I 2008 con explicaciones_Debt_TrafAss" xfId="2981" xr:uid="{00000000-0005-0000-0000-00000E060000}"/>
    <cellStyle name="_Copy of SCC Formularios Revisión I 2008 con explicaciones_Debt_TrafAss_CapexAss" xfId="2982" xr:uid="{00000000-0005-0000-0000-00000F060000}"/>
    <cellStyle name="_Copy of SCC Formularios Revisión I 2008 con explicaciones_Debt_TrafAss_Debt" xfId="2983" xr:uid="{00000000-0005-0000-0000-000010060000}"/>
    <cellStyle name="_Copy of SCC Formularios Revisión I 2008 con explicaciones_Debt_TrafAss_O&amp;MAss" xfId="2984" xr:uid="{00000000-0005-0000-0000-000011060000}"/>
    <cellStyle name="_Copy of SCC Formularios Revisión I 2008 con explicaciones_Debt_TrafAss_TraffAss" xfId="2985" xr:uid="{00000000-0005-0000-0000-000012060000}"/>
    <cellStyle name="_Copy of SCC Formularios Revisión I 2008 con explicaciones_Debt_TraffAss" xfId="2986" xr:uid="{00000000-0005-0000-0000-000013060000}"/>
    <cellStyle name="_Copy of SCC Formularios Revisión I 2008 con explicaciones_Debt_TRev" xfId="1123" xr:uid="{00000000-0005-0000-0000-000014060000}"/>
    <cellStyle name="_Copy of SCC Formularios Revisión I 2008 con explicaciones_Debt_TRev_1" xfId="1124" xr:uid="{00000000-0005-0000-0000-000015060000}"/>
    <cellStyle name="_Copy of SCC Formularios Revisión I 2008 con explicaciones_Debt_Val" xfId="1125" xr:uid="{00000000-0005-0000-0000-000016060000}"/>
    <cellStyle name="_Copy of SCC Formularios Revisión I 2008 con explicaciones_FB" xfId="1126" xr:uid="{00000000-0005-0000-0000-000017060000}"/>
    <cellStyle name="_Copy of SCC Formularios Revisión I 2008 con explicaciones_FinAss" xfId="2987" xr:uid="{00000000-0005-0000-0000-000018060000}"/>
    <cellStyle name="_Copy of SCC Formularios Revisión I 2008 con explicaciones_FinAssump" xfId="1127" xr:uid="{00000000-0005-0000-0000-000019060000}"/>
    <cellStyle name="_Copy of SCC Formularios Revisión I 2008 con explicaciones_FinAssump_CapexAss" xfId="2988" xr:uid="{00000000-0005-0000-0000-00001A060000}"/>
    <cellStyle name="_Copy of SCC Formularios Revisión I 2008 con explicaciones_FinAssump_Debt" xfId="2989" xr:uid="{00000000-0005-0000-0000-00001B060000}"/>
    <cellStyle name="_Copy of SCC Formularios Revisión I 2008 con explicaciones_FinAssump_O&amp;MAss" xfId="2990" xr:uid="{00000000-0005-0000-0000-00001C060000}"/>
    <cellStyle name="_Copy of SCC Formularios Revisión I 2008 con explicaciones_FinAssump_TrafAss" xfId="2991" xr:uid="{00000000-0005-0000-0000-00001D060000}"/>
    <cellStyle name="_Copy of SCC Formularios Revisión I 2008 con explicaciones_FinAssump_TrafAss_CapexAss" xfId="2992" xr:uid="{00000000-0005-0000-0000-00001E060000}"/>
    <cellStyle name="_Copy of SCC Formularios Revisión I 2008 con explicaciones_FinAssump_TrafAss_Debt" xfId="2993" xr:uid="{00000000-0005-0000-0000-00001F060000}"/>
    <cellStyle name="_Copy of SCC Formularios Revisión I 2008 con explicaciones_FinAssump_TrafAss_O&amp;MAss" xfId="2994" xr:uid="{00000000-0005-0000-0000-000020060000}"/>
    <cellStyle name="_Copy of SCC Formularios Revisión I 2008 con explicaciones_FinAssump_TrafAss_TraffAss" xfId="2995" xr:uid="{00000000-0005-0000-0000-000021060000}"/>
    <cellStyle name="_Copy of SCC Formularios Revisión I 2008 con explicaciones_FinAssump_TraffAss" xfId="2996" xr:uid="{00000000-0005-0000-0000-000022060000}"/>
    <cellStyle name="_Copy of SCC Formularios Revisión I 2008 con explicaciones_GenAss" xfId="2997" xr:uid="{00000000-0005-0000-0000-000023060000}"/>
    <cellStyle name="_Copy of SCC Formularios Revisión I 2008 con explicaciones_InS" xfId="1128" xr:uid="{00000000-0005-0000-0000-000024060000}"/>
    <cellStyle name="_Copy of SCC Formularios Revisión I 2008 con explicaciones_ITR New Cintra+Toll Sens v2 jul-10" xfId="2998" xr:uid="{00000000-0005-0000-0000-000025060000}"/>
    <cellStyle name="_Copy of SCC Formularios Revisión I 2008 con explicaciones_ITR_Model_July 2010_v3 " xfId="1129" xr:uid="{00000000-0005-0000-0000-000026060000}"/>
    <cellStyle name="_Copy of SCC Formularios Revisión I 2008 con explicaciones_ITR_Model_Jun09_RevII_Ppto10_tax" xfId="2999" xr:uid="{00000000-0005-0000-0000-000027060000}"/>
    <cellStyle name="_Copy of SCC Formularios Revisión I 2008 con explicaciones_O&amp;MAss" xfId="3000" xr:uid="{00000000-0005-0000-0000-000028060000}"/>
    <cellStyle name="_Copy of SCC Formularios Revisión I 2008 con explicaciones_O&amp;MAss_1" xfId="3001" xr:uid="{00000000-0005-0000-0000-000029060000}"/>
    <cellStyle name="_Copy of SCC Formularios Revisión I 2008 con explicaciones_Ratios" xfId="3002" xr:uid="{00000000-0005-0000-0000-00002A060000}"/>
    <cellStyle name="_Copy of SCC Formularios Revisión I 2008 con explicaciones_Tax" xfId="1130" xr:uid="{00000000-0005-0000-0000-00002B060000}"/>
    <cellStyle name="_Copy of SCC Formularios Revisión I 2008 con explicaciones_TrafAss" xfId="3003" xr:uid="{00000000-0005-0000-0000-00002C060000}"/>
    <cellStyle name="_Copy of SCC Formularios Revisión I 2008 con explicaciones_TrafAss_1" xfId="3004" xr:uid="{00000000-0005-0000-0000-00002D060000}"/>
    <cellStyle name="_Copy of SCC Formularios Revisión I 2008 con explicaciones_TrafAss_CapexAss" xfId="3005" xr:uid="{00000000-0005-0000-0000-00002E060000}"/>
    <cellStyle name="_Copy of SCC Formularios Revisión I 2008 con explicaciones_TrafAss_Debt" xfId="3006" xr:uid="{00000000-0005-0000-0000-00002F060000}"/>
    <cellStyle name="_Copy of SCC Formularios Revisión I 2008 con explicaciones_TrafAss_O&amp;MAss" xfId="3007" xr:uid="{00000000-0005-0000-0000-000030060000}"/>
    <cellStyle name="_Copy of SCC Formularios Revisión I 2008 con explicaciones_TrafAss_TraffAss" xfId="3008" xr:uid="{00000000-0005-0000-0000-000031060000}"/>
    <cellStyle name="_Copy of SCC Formularios Revisión I 2008 con explicaciones_TraffAss" xfId="3009" xr:uid="{00000000-0005-0000-0000-000032060000}"/>
    <cellStyle name="_Copy of SCC Formularios Revisión I 2008 con explicaciones_TraffAss_1" xfId="3010" xr:uid="{00000000-0005-0000-0000-000033060000}"/>
    <cellStyle name="_Copy of SCC Formularios Revisión I 2008 con explicaciones_TRev" xfId="1131" xr:uid="{00000000-0005-0000-0000-000034060000}"/>
    <cellStyle name="_Copy of SCC Formularios Revisión I 2008 con explicaciones_Val" xfId="1132" xr:uid="{00000000-0005-0000-0000-000035060000}"/>
    <cellStyle name="_Copy of SCC Formularios Revisión I 2008 con explicaciones_Val_1" xfId="1133" xr:uid="{00000000-0005-0000-0000-000036060000}"/>
    <cellStyle name="_Copy of SCC Formularios Revisión I 2008 con explicaciones_Valuation" xfId="3011" xr:uid="{00000000-0005-0000-0000-000037060000}"/>
    <cellStyle name="_Copy of SCC Formularios Revisión I 2008 con explicaciones_Valuation_1" xfId="3012" xr:uid="{00000000-0005-0000-0000-000038060000}"/>
    <cellStyle name="_COSTES DE ESTRUCTURA" xfId="1134" xr:uid="{00000000-0005-0000-0000-000039060000}"/>
    <cellStyle name="_COSTES DE ESTRUCTURA 2" xfId="3738" xr:uid="{00000000-0005-0000-0000-00003A060000}"/>
    <cellStyle name="_COSTES DE ESTRUCTURA_06_REPORTING_CINTRA" xfId="3013" xr:uid="{00000000-0005-0000-0000-00003B060000}"/>
    <cellStyle name="_COSTES DE ESTRUCTURA_08_REPORTING_CINTRA" xfId="3014" xr:uid="{00000000-0005-0000-0000-00003C060000}"/>
    <cellStyle name="_COSTES DE ESTRUCTURA_407 M sept 2011" xfId="3015" xr:uid="{00000000-0005-0000-0000-00003D060000}"/>
    <cellStyle name="_COSTES DE ESTRUCTURA_Acc" xfId="1135" xr:uid="{00000000-0005-0000-0000-00003E060000}"/>
    <cellStyle name="_COSTES DE ESTRUCTURA_Algarve - Formularios Presupuesto 2009" xfId="3016" xr:uid="{00000000-0005-0000-0000-00003F060000}"/>
    <cellStyle name="_COSTES DE ESTRUCTURA_AML AJ " xfId="3017" xr:uid="{00000000-0005-0000-0000-000040060000}"/>
    <cellStyle name="_COSTES DE ESTRUCTURA_AML C. CONTROL " xfId="3018" xr:uid="{00000000-0005-0000-0000-000041060000}"/>
    <cellStyle name="_COSTES DE ESTRUCTURA_AML C.EMPRESA " xfId="3019" xr:uid="{00000000-0005-0000-0000-000042060000}"/>
    <cellStyle name="_COSTES DE ESTRUCTURA_AML CALIDAD " xfId="3020" xr:uid="{00000000-0005-0000-0000-000043060000}"/>
    <cellStyle name="_COSTES DE ESTRUCTURA_AML CONSEJO " xfId="3021" xr:uid="{00000000-0005-0000-0000-000044060000}"/>
    <cellStyle name="_COSTES DE ESTRUCTURA_AML CPEAJE " xfId="3022" xr:uid="{00000000-0005-0000-0000-000045060000}"/>
    <cellStyle name="_COSTES DE ESTRUCTURA_AML DEF " xfId="3023" xr:uid="{00000000-0005-0000-0000-000046060000}"/>
    <cellStyle name="_COSTES DE ESTRUCTURA_AML DG " xfId="3024" xr:uid="{00000000-0005-0000-0000-000047060000}"/>
    <cellStyle name="_COSTES DE ESTRUCTURA_AML EXPLOTACION " xfId="3025" xr:uid="{00000000-0005-0000-0000-000048060000}"/>
    <cellStyle name="_COSTES DE ESTRUCTURA_AML EXPROPIACIONES " xfId="3026" xr:uid="{00000000-0005-0000-0000-000049060000}"/>
    <cellStyle name="_COSTES DE ESTRUCTURA_AML R.ACCIDENTES " xfId="3027" xr:uid="{00000000-0005-0000-0000-00004A060000}"/>
    <cellStyle name="_COSTES DE ESTRUCTURA_AML SERV.FINANC. " xfId="3028" xr:uid="{00000000-0005-0000-0000-00004B060000}"/>
    <cellStyle name="_COSTES DE ESTRUCTURA_AML SG " xfId="3029" xr:uid="{00000000-0005-0000-0000-00004C060000}"/>
    <cellStyle name="_COSTES DE ESTRUCTURA_AML SISTEMAS INF " xfId="3030" xr:uid="{00000000-0005-0000-0000-00004D060000}"/>
    <cellStyle name="_COSTES DE ESTRUCTURA_AMS" xfId="3031" xr:uid="{00000000-0005-0000-0000-00004E060000}"/>
    <cellStyle name="_COSTES DE ESTRUCTURA_Balance" xfId="3032" xr:uid="{00000000-0005-0000-0000-00004F060000}"/>
    <cellStyle name="_COSTES DE ESTRUCTURA_Bdep" xfId="1136" xr:uid="{00000000-0005-0000-0000-000050060000}"/>
    <cellStyle name="_COSTES DE ESTRUCTURA_CapexAss" xfId="3033" xr:uid="{00000000-0005-0000-0000-000051060000}"/>
    <cellStyle name="_COSTES DE ESTRUCTURA_CapexAss_1" xfId="3034" xr:uid="{00000000-0005-0000-0000-000052060000}"/>
    <cellStyle name="_COSTES DE ESTRUCTURA_CF Consolidado" xfId="3035" xr:uid="{00000000-0005-0000-0000-000053060000}"/>
    <cellStyle name="_COSTES DE ESTRUCTURA_Cflow" xfId="3036" xr:uid="{00000000-0005-0000-0000-000054060000}"/>
    <cellStyle name="_COSTES DE ESTRUCTURA_CHICO" xfId="3037" xr:uid="{00000000-0005-0000-0000-000055060000}"/>
    <cellStyle name="_COSTES DE ESTRUCTURA_Copia de ITR_Model_abril10 (6)" xfId="1137" xr:uid="{00000000-0005-0000-0000-000056060000}"/>
    <cellStyle name="_COSTES DE ESTRUCTURA_Copia de ITR_Model_abril10 (6)_CapexAss" xfId="3038" xr:uid="{00000000-0005-0000-0000-000057060000}"/>
    <cellStyle name="_COSTES DE ESTRUCTURA_Copia de ITR_Model_abril10 (6)_O&amp;MAss" xfId="3039" xr:uid="{00000000-0005-0000-0000-000058060000}"/>
    <cellStyle name="_COSTES DE ESTRUCTURA_Copia de ITR_Model_abril10 (6)_TrafAss" xfId="3040" xr:uid="{00000000-0005-0000-0000-000059060000}"/>
    <cellStyle name="_COSTES DE ESTRUCTURA_Copia de ITR_Model_abril10 (6)_TraffAss" xfId="3041" xr:uid="{00000000-0005-0000-0000-00005A060000}"/>
    <cellStyle name="_COSTES DE ESTRUCTURA_Debt" xfId="3042" xr:uid="{00000000-0005-0000-0000-00005B060000}"/>
    <cellStyle name="_COSTES DE ESTRUCTURA_Debt_1" xfId="3043" xr:uid="{00000000-0005-0000-0000-00005C060000}"/>
    <cellStyle name="_COSTES DE ESTRUCTURA_Debt_CapexAss" xfId="3044" xr:uid="{00000000-0005-0000-0000-00005D060000}"/>
    <cellStyle name="_COSTES DE ESTRUCTURA_Debt_O&amp;MAss" xfId="3045" xr:uid="{00000000-0005-0000-0000-00005E060000}"/>
    <cellStyle name="_COSTES DE ESTRUCTURA_Debt_TrafAss" xfId="3046" xr:uid="{00000000-0005-0000-0000-00005F060000}"/>
    <cellStyle name="_COSTES DE ESTRUCTURA_Debt_TrafAss_CapexAss" xfId="3047" xr:uid="{00000000-0005-0000-0000-000060060000}"/>
    <cellStyle name="_COSTES DE ESTRUCTURA_Debt_TrafAss_Debt" xfId="3048" xr:uid="{00000000-0005-0000-0000-000061060000}"/>
    <cellStyle name="_COSTES DE ESTRUCTURA_Debt_TrafAss_O&amp;MAss" xfId="3049" xr:uid="{00000000-0005-0000-0000-000062060000}"/>
    <cellStyle name="_COSTES DE ESTRUCTURA_Debt_TrafAss_TraffAss" xfId="3050" xr:uid="{00000000-0005-0000-0000-000063060000}"/>
    <cellStyle name="_COSTES DE ESTRUCTURA_Debt_TraffAss" xfId="3051" xr:uid="{00000000-0005-0000-0000-000064060000}"/>
    <cellStyle name="_COSTES DE ESTRUCTURA_Debt_Val" xfId="1138" xr:uid="{00000000-0005-0000-0000-000065060000}"/>
    <cellStyle name="_COSTES DE ESTRUCTURA_Deuda" xfId="3052" xr:uid="{00000000-0005-0000-0000-000066060000}"/>
    <cellStyle name="_COSTES DE ESTRUCTURA_FB" xfId="1139" xr:uid="{00000000-0005-0000-0000-000067060000}"/>
    <cellStyle name="_COSTES DE ESTRUCTURA_Financiero SV" xfId="3053" xr:uid="{00000000-0005-0000-0000-000068060000}"/>
    <cellStyle name="_COSTES DE ESTRUCTURA_FinAss" xfId="3054" xr:uid="{00000000-0005-0000-0000-000069060000}"/>
    <cellStyle name="_COSTES DE ESTRUCTURA_FinAssump" xfId="1140" xr:uid="{00000000-0005-0000-0000-00006A060000}"/>
    <cellStyle name="_COSTES DE ESTRUCTURA_FinAssump_CapexAss" xfId="3055" xr:uid="{00000000-0005-0000-0000-00006B060000}"/>
    <cellStyle name="_COSTES DE ESTRUCTURA_FinAssump_Debt" xfId="3056" xr:uid="{00000000-0005-0000-0000-00006C060000}"/>
    <cellStyle name="_COSTES DE ESTRUCTURA_FinAssump_O&amp;MAss" xfId="3057" xr:uid="{00000000-0005-0000-0000-00006D060000}"/>
    <cellStyle name="_COSTES DE ESTRUCTURA_FinAssump_TrafAss" xfId="3058" xr:uid="{00000000-0005-0000-0000-00006E060000}"/>
    <cellStyle name="_COSTES DE ESTRUCTURA_FinAssump_TrafAss_CapexAss" xfId="3059" xr:uid="{00000000-0005-0000-0000-00006F060000}"/>
    <cellStyle name="_COSTES DE ESTRUCTURA_FinAssump_TrafAss_Debt" xfId="3060" xr:uid="{00000000-0005-0000-0000-000070060000}"/>
    <cellStyle name="_COSTES DE ESTRUCTURA_FinAssump_TrafAss_O&amp;MAss" xfId="3061" xr:uid="{00000000-0005-0000-0000-000071060000}"/>
    <cellStyle name="_COSTES DE ESTRUCTURA_FinAssump_TrafAss_TraffAss" xfId="3062" xr:uid="{00000000-0005-0000-0000-000072060000}"/>
    <cellStyle name="_COSTES DE ESTRUCTURA_FinAssump_TraffAss" xfId="3063" xr:uid="{00000000-0005-0000-0000-000073060000}"/>
    <cellStyle name="_COSTES DE ESTRUCTURA_Flujo Caja" xfId="3064" xr:uid="{00000000-0005-0000-0000-000074060000}"/>
    <cellStyle name="_COSTES DE ESTRUCTURA_Formularios 2009 M4R3_Tráfico " xfId="3065" xr:uid="{00000000-0005-0000-0000-000075060000}"/>
    <cellStyle name="_COSTES DE ESTRUCTURA_Formularios Revisión I 2008" xfId="3066" xr:uid="{00000000-0005-0000-0000-000076060000}"/>
    <cellStyle name="_COSTES DE ESTRUCTURA_GenAss" xfId="3067" xr:uid="{00000000-0005-0000-0000-000077060000}"/>
    <cellStyle name="_COSTES DE ESTRUCTURA_Historia" xfId="3068" xr:uid="{00000000-0005-0000-0000-000078060000}"/>
    <cellStyle name="_COSTES DE ESTRUCTURA_Historia Conces" xfId="3069" xr:uid="{00000000-0005-0000-0000-000079060000}"/>
    <cellStyle name="_COSTES DE ESTRUCTURA_Historia SV" xfId="3070" xr:uid="{00000000-0005-0000-0000-00007A060000}"/>
    <cellStyle name="_COSTES DE ESTRUCTURA_Hoja1" xfId="3071" xr:uid="{00000000-0005-0000-0000-00007B060000}"/>
    <cellStyle name="_COSTES DE ESTRUCTURA_Hoja1_1" xfId="3072" xr:uid="{00000000-0005-0000-0000-00007C060000}"/>
    <cellStyle name="_COSTES DE ESTRUCTURA_Hoja1_1_Historia EG" xfId="3073" xr:uid="{00000000-0005-0000-0000-00007D060000}"/>
    <cellStyle name="_COSTES DE ESTRUCTURA_Hoja1_1_Historia ME" xfId="3074" xr:uid="{00000000-0005-0000-0000-00007E060000}"/>
    <cellStyle name="_COSTES DE ESTRUCTURA_Hoja1_2" xfId="3075" xr:uid="{00000000-0005-0000-0000-00007F060000}"/>
    <cellStyle name="_COSTES DE ESTRUCTURA_Hoja2" xfId="3076" xr:uid="{00000000-0005-0000-0000-000080060000}"/>
    <cellStyle name="_COSTES DE ESTRUCTURA_Hoja3" xfId="3077" xr:uid="{00000000-0005-0000-0000-000081060000}"/>
    <cellStyle name="_COSTES DE ESTRUCTURA_IAL AJ " xfId="3078" xr:uid="{00000000-0005-0000-0000-000082060000}"/>
    <cellStyle name="_COSTES DE ESTRUCTURA_IAL CONSEJO " xfId="3079" xr:uid="{00000000-0005-0000-0000-000083060000}"/>
    <cellStyle name="_COSTES DE ESTRUCTURA_IAL DEF " xfId="3080" xr:uid="{00000000-0005-0000-0000-000084060000}"/>
    <cellStyle name="_COSTES DE ESTRUCTURA_IAL DG " xfId="3081" xr:uid="{00000000-0005-0000-0000-000085060000}"/>
    <cellStyle name="_COSTES DE ESTRUCTURA_Impairment" xfId="3082" xr:uid="{00000000-0005-0000-0000-000086060000}"/>
    <cellStyle name="_COSTES DE ESTRUCTURA_Indices" xfId="3083" xr:uid="{00000000-0005-0000-0000-000087060000}"/>
    <cellStyle name="_COSTES DE ESTRUCTURA_Indices_1" xfId="3084" xr:uid="{00000000-0005-0000-0000-000088060000}"/>
    <cellStyle name="_COSTES DE ESTRUCTURA_InS" xfId="1141" xr:uid="{00000000-0005-0000-0000-000089060000}"/>
    <cellStyle name="_COSTES DE ESTRUCTURA_ITR New Cintra+Toll Sens v2 jul-10" xfId="3085" xr:uid="{00000000-0005-0000-0000-00008A060000}"/>
    <cellStyle name="_COSTES DE ESTRUCTURA_ITR_Model_July 2010_v3 " xfId="1142" xr:uid="{00000000-0005-0000-0000-00008B060000}"/>
    <cellStyle name="_COSTES DE ESTRUCTURA_ITR_Model_Jun09_RevII_Ppto10_tax" xfId="3086" xr:uid="{00000000-0005-0000-0000-00008C060000}"/>
    <cellStyle name="_COSTES DE ESTRUCTURA_Model" xfId="3087" xr:uid="{00000000-0005-0000-0000-00008D060000}"/>
    <cellStyle name="_COSTES DE ESTRUCTURA_Model_Historia EG" xfId="3088" xr:uid="{00000000-0005-0000-0000-00008E060000}"/>
    <cellStyle name="_COSTES DE ESTRUCTURA_Model_Historia ME" xfId="3089" xr:uid="{00000000-0005-0000-0000-00008F060000}"/>
    <cellStyle name="_COSTES DE ESTRUCTURA_Norte - Formularios Presupuesto 2009" xfId="3090" xr:uid="{00000000-0005-0000-0000-000090060000}"/>
    <cellStyle name="_COSTES DE ESTRUCTURA_O&amp;MAss" xfId="3091" xr:uid="{00000000-0005-0000-0000-000091060000}"/>
    <cellStyle name="_COSTES DE ESTRUCTURA_O&amp;MAss_1" xfId="3092" xr:uid="{00000000-0005-0000-0000-000092060000}"/>
    <cellStyle name="_COSTES DE ESTRUCTURA_Output sensibilidades" xfId="3093" xr:uid="{00000000-0005-0000-0000-000093060000}"/>
    <cellStyle name="_COSTES DE ESTRUCTURA_PEF OLR 05.11.09_RevIII_ MOSI" xfId="3094" xr:uid="{00000000-0005-0000-0000-000094060000}"/>
    <cellStyle name="_COSTES DE ESTRUCTURA_PEF R4  Modelo Definitivo (Caso Base) 05.05.09_Ingresos y Gastos" xfId="3095" xr:uid="{00000000-0005-0000-0000-000095060000}"/>
    <cellStyle name="_COSTES DE ESTRUCTURA_PEF R4_Rev II_20.01.10_Rango alto_Grupo" xfId="3096" xr:uid="{00000000-0005-0000-0000-000096060000}"/>
    <cellStyle name="_COSTES DE ESTRUCTURA_Ratios" xfId="3097" xr:uid="{00000000-0005-0000-0000-000097060000}"/>
    <cellStyle name="_COSTES DE ESTRUCTURA_Summary" xfId="3098" xr:uid="{00000000-0005-0000-0000-000098060000}"/>
    <cellStyle name="_COSTES DE ESTRUCTURA_Tabla" xfId="3099" xr:uid="{00000000-0005-0000-0000-000099060000}"/>
    <cellStyle name="_COSTES DE ESTRUCTURA_Tabla escenarios" xfId="3100" xr:uid="{00000000-0005-0000-0000-00009A060000}"/>
    <cellStyle name="_COSTES DE ESTRUCTURA_Tabla escenarios_Financiero SV" xfId="3101" xr:uid="{00000000-0005-0000-0000-00009B060000}"/>
    <cellStyle name="_COSTES DE ESTRUCTURA_Tabla escenarios_Hoja1" xfId="3102" xr:uid="{00000000-0005-0000-0000-00009C060000}"/>
    <cellStyle name="_COSTES DE ESTRUCTURA_Tabla escenarios_Hoja2" xfId="3103" xr:uid="{00000000-0005-0000-0000-00009D060000}"/>
    <cellStyle name="_COSTES DE ESTRUCTURA_Tabla escenarios_PEF R4_Rev II_20.01.10_Rango alto_Grupo" xfId="3104" xr:uid="{00000000-0005-0000-0000-00009E060000}"/>
    <cellStyle name="_COSTES DE ESTRUCTURA_Tabla escenarios_Tabla" xfId="3105" xr:uid="{00000000-0005-0000-0000-00009F060000}"/>
    <cellStyle name="_COSTES DE ESTRUCTURA_Tabla escenarios_Tabla resumen" xfId="3106" xr:uid="{00000000-0005-0000-0000-0000A0060000}"/>
    <cellStyle name="_COSTES DE ESTRUCTURA_Tabla escenarios_Tabla_Tabla resumen" xfId="3107" xr:uid="{00000000-0005-0000-0000-0000A1060000}"/>
    <cellStyle name="_COSTES DE ESTRUCTURA_Tabla escenarios_Tributos SV" xfId="3108" xr:uid="{00000000-0005-0000-0000-0000A2060000}"/>
    <cellStyle name="_COSTES DE ESTRUCTURA_Tabla resumen" xfId="3109" xr:uid="{00000000-0005-0000-0000-0000A3060000}"/>
    <cellStyle name="_COSTES DE ESTRUCTURA_Tabla_Tabla resumen" xfId="3110" xr:uid="{00000000-0005-0000-0000-0000A4060000}"/>
    <cellStyle name="_COSTES DE ESTRUCTURA_Tax" xfId="1143" xr:uid="{00000000-0005-0000-0000-0000A5060000}"/>
    <cellStyle name="_COSTES DE ESTRUCTURA_TrafAss" xfId="3111" xr:uid="{00000000-0005-0000-0000-0000A6060000}"/>
    <cellStyle name="_COSTES DE ESTRUCTURA_TrafAss_1" xfId="3112" xr:uid="{00000000-0005-0000-0000-0000A7060000}"/>
    <cellStyle name="_COSTES DE ESTRUCTURA_TrafAss_CapexAss" xfId="3113" xr:uid="{00000000-0005-0000-0000-0000A8060000}"/>
    <cellStyle name="_COSTES DE ESTRUCTURA_TrafAss_Debt" xfId="3114" xr:uid="{00000000-0005-0000-0000-0000A9060000}"/>
    <cellStyle name="_COSTES DE ESTRUCTURA_TrafAss_O&amp;MAss" xfId="3115" xr:uid="{00000000-0005-0000-0000-0000AA060000}"/>
    <cellStyle name="_COSTES DE ESTRUCTURA_TrafAss_TraffAss" xfId="3116" xr:uid="{00000000-0005-0000-0000-0000AB060000}"/>
    <cellStyle name="_COSTES DE ESTRUCTURA_Trafego Revisão I-JC" xfId="3117" xr:uid="{00000000-0005-0000-0000-0000AC060000}"/>
    <cellStyle name="_COSTES DE ESTRUCTURA_TraffAss" xfId="3118" xr:uid="{00000000-0005-0000-0000-0000AD060000}"/>
    <cellStyle name="_COSTES DE ESTRUCTURA_TraffAss_1" xfId="3119" xr:uid="{00000000-0005-0000-0000-0000AE060000}"/>
    <cellStyle name="_COSTES DE ESTRUCTURA_Tráfico " xfId="3120" xr:uid="{00000000-0005-0000-0000-0000AF060000}"/>
    <cellStyle name="_COSTES DE ESTRUCTURA_TRB" xfId="3121" xr:uid="{00000000-0005-0000-0000-0000B0060000}"/>
    <cellStyle name="_COSTES DE ESTRUCTURA_TRev" xfId="1144" xr:uid="{00000000-0005-0000-0000-0000B1060000}"/>
    <cellStyle name="_COSTES DE ESTRUCTURA_TRev_1" xfId="1145" xr:uid="{00000000-0005-0000-0000-0000B2060000}"/>
    <cellStyle name="_COSTES DE ESTRUCTURA_Tributos" xfId="3122" xr:uid="{00000000-0005-0000-0000-0000B3060000}"/>
    <cellStyle name="_COSTES DE ESTRUCTURA_Tributos SV" xfId="3123" xr:uid="{00000000-0005-0000-0000-0000B4060000}"/>
    <cellStyle name="_COSTES DE ESTRUCTURA_Val" xfId="1146" xr:uid="{00000000-0005-0000-0000-0000B5060000}"/>
    <cellStyle name="_COSTES DE ESTRUCTURA_Val_1" xfId="1147" xr:uid="{00000000-0005-0000-0000-0000B6060000}"/>
    <cellStyle name="_COSTES DE ESTRUCTURA_Valoración" xfId="3124" xr:uid="{00000000-0005-0000-0000-0000B7060000}"/>
    <cellStyle name="_COSTES DE ESTRUCTURA_Valuation" xfId="3125" xr:uid="{00000000-0005-0000-0000-0000B8060000}"/>
    <cellStyle name="_COSTES DE ESTRUCTURA_Valuation_1" xfId="3126" xr:uid="{00000000-0005-0000-0000-0000B9060000}"/>
    <cellStyle name="_COTE" xfId="3127" xr:uid="{00000000-0005-0000-0000-0000BA060000}"/>
    <cellStyle name="_COTE_dic07" xfId="3128" xr:uid="{00000000-0005-0000-0000-0000BB060000}"/>
    <cellStyle name="_COTE_jun07" xfId="3129" xr:uid="{00000000-0005-0000-0000-0000BC060000}"/>
    <cellStyle name="_COTE_jun08_nvo método_T shield" xfId="3130" xr:uid="{00000000-0005-0000-0000-0000BD060000}"/>
    <cellStyle name="_Crusade - Step Up Swap Pricer2" xfId="1148" xr:uid="{00000000-0005-0000-0000-0000BE060000}"/>
    <cellStyle name="_Ctes Estructura" xfId="3131" xr:uid="{00000000-0005-0000-0000-0000BF060000}"/>
    <cellStyle name="_D. Infraestructuras" xfId="3132" xr:uid="{00000000-0005-0000-0000-0000C0060000}"/>
    <cellStyle name="_DATOS INFRA-BASICOS" xfId="1149" xr:uid="{00000000-0005-0000-0000-0000C1060000}"/>
    <cellStyle name="_DATOS INFRA-BASICOS_CapexAss" xfId="3133" xr:uid="{00000000-0005-0000-0000-0000C2060000}"/>
    <cellStyle name="_DATOS INFRA-BASICOS_O&amp;MAss" xfId="3134" xr:uid="{00000000-0005-0000-0000-0000C3060000}"/>
    <cellStyle name="_DATOS INFRA-BASICOS_TrafAss" xfId="3135" xr:uid="{00000000-0005-0000-0000-0000C4060000}"/>
    <cellStyle name="_DATOS INFRA-BASICOS_TraffAss" xfId="3136" xr:uid="{00000000-0005-0000-0000-0000C5060000}"/>
    <cellStyle name="_Dep" xfId="1150" xr:uid="{00000000-0005-0000-0000-0000C6060000}"/>
    <cellStyle name="_Detalle de costes directos" xfId="1151" xr:uid="{00000000-0005-0000-0000-0000C7060000}"/>
    <cellStyle name="_Detalle de costes directos_06_REPORTING_CINTRA" xfId="3137" xr:uid="{00000000-0005-0000-0000-0000C8060000}"/>
    <cellStyle name="_Detalle de costes directos_08_REPORTING_CINTRA" xfId="3138" xr:uid="{00000000-0005-0000-0000-0000C9060000}"/>
    <cellStyle name="_Detalle de costes directos_407 M sept 2011" xfId="3139" xr:uid="{00000000-0005-0000-0000-0000CA060000}"/>
    <cellStyle name="_Detalle de costes directos_AMS" xfId="3140" xr:uid="{00000000-0005-0000-0000-0000CB060000}"/>
    <cellStyle name="_Detalle de costes directos_Balance" xfId="3141" xr:uid="{00000000-0005-0000-0000-0000CC060000}"/>
    <cellStyle name="_Detalle de costes directos_CapexAss" xfId="3142" xr:uid="{00000000-0005-0000-0000-0000CD060000}"/>
    <cellStyle name="_Detalle de costes directos_CF Consolidado" xfId="3143" xr:uid="{00000000-0005-0000-0000-0000CE060000}"/>
    <cellStyle name="_Detalle de costes directos_Deuda" xfId="3144" xr:uid="{00000000-0005-0000-0000-0000CF060000}"/>
    <cellStyle name="_Detalle de costes directos_Financiero SV" xfId="3145" xr:uid="{00000000-0005-0000-0000-0000D0060000}"/>
    <cellStyle name="_Detalle de costes directos_Flujo Caja" xfId="3146" xr:uid="{00000000-0005-0000-0000-0000D1060000}"/>
    <cellStyle name="_Detalle de costes directos_Historia" xfId="3147" xr:uid="{00000000-0005-0000-0000-0000D2060000}"/>
    <cellStyle name="_Detalle de costes directos_Historia Conces" xfId="3148" xr:uid="{00000000-0005-0000-0000-0000D3060000}"/>
    <cellStyle name="_Detalle de costes directos_Historia SV" xfId="3149" xr:uid="{00000000-0005-0000-0000-0000D4060000}"/>
    <cellStyle name="_Detalle de costes directos_Hoja1" xfId="3150" xr:uid="{00000000-0005-0000-0000-0000D5060000}"/>
    <cellStyle name="_Detalle de costes directos_Hoja1_1" xfId="3151" xr:uid="{00000000-0005-0000-0000-0000D6060000}"/>
    <cellStyle name="_Detalle de costes directos_Hoja2" xfId="3152" xr:uid="{00000000-0005-0000-0000-0000D7060000}"/>
    <cellStyle name="_Detalle de costes directos_Impairment" xfId="3153" xr:uid="{00000000-0005-0000-0000-0000D8060000}"/>
    <cellStyle name="_Detalle de costes directos_Indices" xfId="3154" xr:uid="{00000000-0005-0000-0000-0000D9060000}"/>
    <cellStyle name="_Detalle de costes directos_Indices_1" xfId="3155" xr:uid="{00000000-0005-0000-0000-0000DA060000}"/>
    <cellStyle name="_Detalle de costes directos_Model" xfId="3156" xr:uid="{00000000-0005-0000-0000-0000DB060000}"/>
    <cellStyle name="_Detalle de costes directos_Norte - Formularios Presupuesto 2009" xfId="3157" xr:uid="{00000000-0005-0000-0000-0000DC060000}"/>
    <cellStyle name="_Detalle de costes directos_O&amp;MAss" xfId="3158" xr:uid="{00000000-0005-0000-0000-0000DD060000}"/>
    <cellStyle name="_Detalle de costes directos_Output sensibilidades" xfId="3159" xr:uid="{00000000-0005-0000-0000-0000DE060000}"/>
    <cellStyle name="_Detalle de costes directos_PEF OLR 05.11.09_RevIII_ MOSI" xfId="3160" xr:uid="{00000000-0005-0000-0000-0000DF060000}"/>
    <cellStyle name="_Detalle de costes directos_PEF R4  Modelo Definitivo (Caso Base) 05.05.09_Ingresos y Gastos" xfId="3161" xr:uid="{00000000-0005-0000-0000-0000E0060000}"/>
    <cellStyle name="_Detalle de costes directos_PEF R4_Rev II_20.01.10_Rango alto_Grupo" xfId="3162" xr:uid="{00000000-0005-0000-0000-0000E1060000}"/>
    <cellStyle name="_Detalle de costes directos_Summary" xfId="3163" xr:uid="{00000000-0005-0000-0000-0000E2060000}"/>
    <cellStyle name="_Detalle de costes directos_Tabla" xfId="3164" xr:uid="{00000000-0005-0000-0000-0000E3060000}"/>
    <cellStyle name="_Detalle de costes directos_Tabla escenarios" xfId="3165" xr:uid="{00000000-0005-0000-0000-0000E4060000}"/>
    <cellStyle name="_Detalle de costes directos_Tabla escenarios_Financiero SV" xfId="3166" xr:uid="{00000000-0005-0000-0000-0000E5060000}"/>
    <cellStyle name="_Detalle de costes directos_Tabla escenarios_Hoja1" xfId="3167" xr:uid="{00000000-0005-0000-0000-0000E6060000}"/>
    <cellStyle name="_Detalle de costes directos_Tabla escenarios_Hoja2" xfId="3168" xr:uid="{00000000-0005-0000-0000-0000E7060000}"/>
    <cellStyle name="_Detalle de costes directos_Tabla escenarios_PEF R4_Rev II_20.01.10_Rango alto_Grupo" xfId="3169" xr:uid="{00000000-0005-0000-0000-0000E8060000}"/>
    <cellStyle name="_Detalle de costes directos_Tabla escenarios_Tabla" xfId="3170" xr:uid="{00000000-0005-0000-0000-0000E9060000}"/>
    <cellStyle name="_Detalle de costes directos_Tabla escenarios_Tabla resumen" xfId="3171" xr:uid="{00000000-0005-0000-0000-0000EA060000}"/>
    <cellStyle name="_Detalle de costes directos_Tabla escenarios_Tabla_Tabla resumen" xfId="3172" xr:uid="{00000000-0005-0000-0000-0000EB060000}"/>
    <cellStyle name="_Detalle de costes directos_Tabla escenarios_Tributos SV" xfId="3173" xr:uid="{00000000-0005-0000-0000-0000EC060000}"/>
    <cellStyle name="_Detalle de costes directos_Tabla resumen" xfId="3174" xr:uid="{00000000-0005-0000-0000-0000ED060000}"/>
    <cellStyle name="_Detalle de costes directos_Tabla_Tabla resumen" xfId="3175" xr:uid="{00000000-0005-0000-0000-0000EE060000}"/>
    <cellStyle name="_Detalle de costes directos_TrafAss" xfId="3176" xr:uid="{00000000-0005-0000-0000-0000EF060000}"/>
    <cellStyle name="_Detalle de costes directos_TraffAss" xfId="3177" xr:uid="{00000000-0005-0000-0000-0000F0060000}"/>
    <cellStyle name="_Detalle de costes directos_Tributos" xfId="3178" xr:uid="{00000000-0005-0000-0000-0000F1060000}"/>
    <cellStyle name="_Detalle de costes directos_Tributos SV" xfId="3179" xr:uid="{00000000-0005-0000-0000-0000F2060000}"/>
    <cellStyle name="_Detalle de costes directos_Valoración" xfId="3180" xr:uid="{00000000-0005-0000-0000-0000F3060000}"/>
    <cellStyle name="_Deuda" xfId="3181" xr:uid="{00000000-0005-0000-0000-0000F4060000}"/>
    <cellStyle name="_Distribución" xfId="3182" xr:uid="{00000000-0005-0000-0000-0000F5060000}"/>
    <cellStyle name="_Edinburgh" xfId="1152" xr:uid="{00000000-0005-0000-0000-0000F6060000}"/>
    <cellStyle name="_E-G" xfId="3183" xr:uid="{00000000-0005-0000-0000-0000F7060000}"/>
    <cellStyle name="_Eurolink N11_CasoBaseCintra_Cuenta a Cobrar_IG_20100127_CRB" xfId="3184" xr:uid="{00000000-0005-0000-0000-0000F8060000}"/>
    <cellStyle name="_Eurolink N11_CasoBaseCintra_Cuenta a Cobrar_IG_20100127_CRB (VAN-€)" xfId="1153" xr:uid="{00000000-0005-0000-0000-0000F9060000}"/>
    <cellStyle name="_Eurolink N11_CasoBaseCintra_Cuenta a Cobrar_IG_20100127_CRB (VAN-€)_CapexAss" xfId="3185" xr:uid="{00000000-0005-0000-0000-0000FA060000}"/>
    <cellStyle name="_Eurolink N11_CasoBaseCintra_Cuenta a Cobrar_IG_20100127_CRB (VAN-€)_O&amp;MAss" xfId="3186" xr:uid="{00000000-0005-0000-0000-0000FB060000}"/>
    <cellStyle name="_Eurolink N11_CasoBaseCintra_Cuenta a Cobrar_IG_20100127_CRB (VAN-€)_TrafAss" xfId="3187" xr:uid="{00000000-0005-0000-0000-0000FC060000}"/>
    <cellStyle name="_Eurolink N11_CasoBaseCintra_Cuenta a Cobrar_IG_20100127_CRB (VAN-€)_TraffAss" xfId="3188" xr:uid="{00000000-0005-0000-0000-0000FD060000}"/>
    <cellStyle name="_Eurolink N11_CasoBaseCintra_Cuenta a Cobrar_IG_20100127_CRB (VAN-€)_TRev" xfId="1154" xr:uid="{00000000-0005-0000-0000-0000FE060000}"/>
    <cellStyle name="_Eurolink N11_CasoBaseCintra_Cuenta a Cobrar_IG_20100127_CRB_CapexAss" xfId="3189" xr:uid="{00000000-0005-0000-0000-0000FF060000}"/>
    <cellStyle name="_Eurolink N11_CasoBaseCintra_Cuenta a Cobrar_IG_20100127_CRB_O&amp;MAss" xfId="3190" xr:uid="{00000000-0005-0000-0000-000000070000}"/>
    <cellStyle name="_Eurolink N11_CasoBaseCintra_Cuenta a Cobrar_IG_20100127_CRB_TrafAss" xfId="3191" xr:uid="{00000000-0005-0000-0000-000001070000}"/>
    <cellStyle name="_Eurolink N11_CasoBaseCintra_Cuenta a Cobrar_IG_20100127_CRB_TraffAss" xfId="3192" xr:uid="{00000000-0005-0000-0000-000002070000}"/>
    <cellStyle name="_Eurolink N11_CasoBaseCintra_Cuenta a Cobrar_IG_20100127_CRB_TRev" xfId="1155" xr:uid="{00000000-0005-0000-0000-000003070000}"/>
    <cellStyle name="_Evolucion valoracion" xfId="3193" xr:uid="{00000000-0005-0000-0000-000004070000}"/>
    <cellStyle name="_Ex AGL NL Transfer Sheet FDF" xfId="1156" xr:uid="{00000000-0005-0000-0000-000005070000}"/>
    <cellStyle name="_Ex AGL NL Transfer Sheet FDF_CapexAss" xfId="3194" xr:uid="{00000000-0005-0000-0000-000006070000}"/>
    <cellStyle name="_Ex AGL NL Transfer Sheet FDF_O&amp;MAss" xfId="3195" xr:uid="{00000000-0005-0000-0000-000007070000}"/>
    <cellStyle name="_Ex AGL NL Transfer Sheet FDF_TrafAss" xfId="3196" xr:uid="{00000000-0005-0000-0000-000008070000}"/>
    <cellStyle name="_Ex AGL NL Transfer Sheet FDF_TraffAss" xfId="3197" xr:uid="{00000000-0005-0000-0000-000009070000}"/>
    <cellStyle name="_Ex AGL NL Transfer Sheet FDF_TRev" xfId="1157" xr:uid="{00000000-0005-0000-0000-00000A070000}"/>
    <cellStyle name="_Explicacion Costes Directo AMS ptto 2009 110509 V2" xfId="3198" xr:uid="{00000000-0005-0000-0000-00000B070000}"/>
    <cellStyle name="_FB" xfId="1158" xr:uid="{00000000-0005-0000-0000-00000C070000}"/>
    <cellStyle name="_Fin" xfId="1159" xr:uid="{00000000-0005-0000-0000-00000D070000}"/>
    <cellStyle name="_Financiero M-E" xfId="3199" xr:uid="{00000000-0005-0000-0000-00000E070000}"/>
    <cellStyle name="_Financiero SV" xfId="3200" xr:uid="{00000000-0005-0000-0000-00000F070000}"/>
    <cellStyle name="_Financieros" xfId="3201" xr:uid="{00000000-0005-0000-0000-000010070000}"/>
    <cellStyle name="_Flujo Caja" xfId="3202" xr:uid="{00000000-0005-0000-0000-000011070000}"/>
    <cellStyle name="_Flujo Caja_Historia EG" xfId="3203" xr:uid="{00000000-0005-0000-0000-000012070000}"/>
    <cellStyle name="_Flujo Caja_Historia ME" xfId="3204" xr:uid="{00000000-0005-0000-0000-000013070000}"/>
    <cellStyle name="_Flujo de Caja" xfId="1160" xr:uid="{00000000-0005-0000-0000-000014070000}"/>
    <cellStyle name="_Flujo de Caja_CapexAss" xfId="3205" xr:uid="{00000000-0005-0000-0000-000015070000}"/>
    <cellStyle name="_Flujo de Caja_O&amp;MAss" xfId="3206" xr:uid="{00000000-0005-0000-0000-000016070000}"/>
    <cellStyle name="_Flujo de Caja_TrafAss" xfId="3207" xr:uid="{00000000-0005-0000-0000-000017070000}"/>
    <cellStyle name="_Flujo de Caja_TraffAss" xfId="3208" xr:uid="{00000000-0005-0000-0000-000018070000}"/>
    <cellStyle name="_Flujo de Caja_TRev" xfId="1161" xr:uid="{00000000-0005-0000-0000-000019070000}"/>
    <cellStyle name="_Flujos Accionistas 100%" xfId="1162" xr:uid="{00000000-0005-0000-0000-00001A070000}"/>
    <cellStyle name="_Flujos Accionistas BAA 100%" xfId="1163" xr:uid="{00000000-0005-0000-0000-00001B070000}"/>
    <cellStyle name="_Flujos Accionistas BAA 100% 2" xfId="2586" xr:uid="{00000000-0005-0000-0000-00001C070000}"/>
    <cellStyle name="_Flujos Accionistas BAA 100% 2 2" xfId="3648" xr:uid="{00000000-0005-0000-0000-00001D070000}"/>
    <cellStyle name="_Fondos Propios" xfId="3209" xr:uid="{00000000-0005-0000-0000-00001E070000}"/>
    <cellStyle name="_Fondos Propios M-E" xfId="3210" xr:uid="{00000000-0005-0000-0000-00001F070000}"/>
    <cellStyle name="_Formato EEUU" xfId="3211" xr:uid="{00000000-0005-0000-0000-000020070000}"/>
    <cellStyle name="_Formato EEUU (Datos en miles)" xfId="3212" xr:uid="{00000000-0005-0000-0000-000021070000}"/>
    <cellStyle name="_Formularios Presupuesto 2009 V2 02-11" xfId="3213" xr:uid="{00000000-0005-0000-0000-000022070000}"/>
    <cellStyle name="_Formularios Presupuesto 2009 V3 04-11" xfId="3214" xr:uid="{00000000-0005-0000-0000-000023070000}"/>
    <cellStyle name="_Formularios Presupuesto 2009 V4 26-11" xfId="3215" xr:uid="{00000000-0005-0000-0000-000024070000}"/>
    <cellStyle name="_Formularios Revisión I 2008" xfId="3216" xr:uid="{00000000-0005-0000-0000-000025070000}"/>
    <cellStyle name="_Formularios Revisión I 2008 (2)" xfId="3217" xr:uid="{00000000-0005-0000-0000-000026070000}"/>
    <cellStyle name="_Formularios Revisión I 2008 (3)" xfId="3218" xr:uid="{00000000-0005-0000-0000-000027070000}"/>
    <cellStyle name="_General" xfId="3219" xr:uid="{00000000-0005-0000-0000-000028070000}"/>
    <cellStyle name="_Gráficos Presentac Rdos_2Julio08 v15 tlr+deuda" xfId="3220" xr:uid="{00000000-0005-0000-0000-000029070000}"/>
    <cellStyle name="_Hipot" xfId="1164" xr:uid="{00000000-0005-0000-0000-00002A070000}"/>
    <cellStyle name="_Hipot_1" xfId="1165" xr:uid="{00000000-0005-0000-0000-00002B070000}"/>
    <cellStyle name="_Hipot_CapexAss" xfId="3221" xr:uid="{00000000-0005-0000-0000-00002C070000}"/>
    <cellStyle name="_Hipot_O&amp;MAss" xfId="3222" xr:uid="{00000000-0005-0000-0000-00002D070000}"/>
    <cellStyle name="_Hipot_TrafAss" xfId="3223" xr:uid="{00000000-0005-0000-0000-00002E070000}"/>
    <cellStyle name="_Hipot_TraffAss" xfId="3224" xr:uid="{00000000-0005-0000-0000-00002F070000}"/>
    <cellStyle name="_Hipot_TRev" xfId="1166" xr:uid="{00000000-0005-0000-0000-000030070000}"/>
    <cellStyle name="_Historia" xfId="3225" xr:uid="{00000000-0005-0000-0000-000031070000}"/>
    <cellStyle name="_Historia Conces" xfId="3226" xr:uid="{00000000-0005-0000-0000-000032070000}"/>
    <cellStyle name="_Historia SV" xfId="3227" xr:uid="{00000000-0005-0000-0000-000033070000}"/>
    <cellStyle name="_History" xfId="1167" xr:uid="{00000000-0005-0000-0000-000034070000}"/>
    <cellStyle name="_History_CapexAss" xfId="3228" xr:uid="{00000000-0005-0000-0000-000035070000}"/>
    <cellStyle name="_History_O&amp;MAss" xfId="3229" xr:uid="{00000000-0005-0000-0000-000036070000}"/>
    <cellStyle name="_History_TrafAss" xfId="3230" xr:uid="{00000000-0005-0000-0000-000037070000}"/>
    <cellStyle name="_History_TraffAss" xfId="3231" xr:uid="{00000000-0005-0000-0000-000038070000}"/>
    <cellStyle name="_History_TRev" xfId="1168" xr:uid="{00000000-0005-0000-0000-000039070000}"/>
    <cellStyle name="_Hoja1" xfId="3232" xr:uid="{00000000-0005-0000-0000-00003A070000}"/>
    <cellStyle name="_Hoja1_1" xfId="3233" xr:uid="{00000000-0005-0000-0000-00003B070000}"/>
    <cellStyle name="_Hoja1_1_Assumptions" xfId="3234" xr:uid="{00000000-0005-0000-0000-00003C070000}"/>
    <cellStyle name="_Hoja1_1_Deuda" xfId="3235" xr:uid="{00000000-0005-0000-0000-00003D070000}"/>
    <cellStyle name="_Hoja1_1_Hoja1" xfId="3236" xr:uid="{00000000-0005-0000-0000-00003E070000}"/>
    <cellStyle name="_Hoja1_1_PEF OLR 05.11.09_RevIII_ MOSI" xfId="3237" xr:uid="{00000000-0005-0000-0000-00003F070000}"/>
    <cellStyle name="_Hoja1_1_Valoracion" xfId="3238" xr:uid="{00000000-0005-0000-0000-000040070000}"/>
    <cellStyle name="_Hoja2" xfId="1169" xr:uid="{00000000-0005-0000-0000-000041070000}"/>
    <cellStyle name="_IAL Formularios Revisión I 2008" xfId="3239" xr:uid="{00000000-0005-0000-0000-000042070000}"/>
    <cellStyle name="_Idr" xfId="1170" xr:uid="{00000000-0005-0000-0000-000043070000}"/>
    <cellStyle name="_Idr_CapexAss" xfId="3240" xr:uid="{00000000-0005-0000-0000-000044070000}"/>
    <cellStyle name="_Idr_O&amp;MAss" xfId="3241" xr:uid="{00000000-0005-0000-0000-000045070000}"/>
    <cellStyle name="_Idr_TrafAss" xfId="3242" xr:uid="{00000000-0005-0000-0000-000046070000}"/>
    <cellStyle name="_Idr_TraffAss" xfId="3243" xr:uid="{00000000-0005-0000-0000-000047070000}"/>
    <cellStyle name="_Idr_TRev" xfId="1171" xr:uid="{00000000-0005-0000-0000-000048070000}"/>
    <cellStyle name="_IH 635 Financial Model - 04 21 09-Interno" xfId="1172" xr:uid="{00000000-0005-0000-0000-000049070000}"/>
    <cellStyle name="_Imd´s" xfId="3244" xr:uid="{00000000-0005-0000-0000-00004A070000}"/>
    <cellStyle name="_IMD-PAX-Ocup Ppto 09" xfId="3245" xr:uid="{00000000-0005-0000-0000-00004B070000}"/>
    <cellStyle name="_InC" xfId="1173" xr:uid="{00000000-0005-0000-0000-00004C070000}"/>
    <cellStyle name="_IndianaTransferSheet-20Dic05" xfId="1174" xr:uid="{00000000-0005-0000-0000-00004D070000}"/>
    <cellStyle name="_IndianaTransferSheet-20Dic05 2" xfId="1175" xr:uid="{00000000-0005-0000-0000-00004E070000}"/>
    <cellStyle name="_IndianaTransferSheet-20Dic05 3" xfId="1176" xr:uid="{00000000-0005-0000-0000-00004F070000}"/>
    <cellStyle name="_IndianaTransferSheet-20Dic05 4" xfId="1177" xr:uid="{00000000-0005-0000-0000-000050070000}"/>
    <cellStyle name="_IndianaTransferSheet-20Dic05 5" xfId="1178" xr:uid="{00000000-0005-0000-0000-000051070000}"/>
    <cellStyle name="_IndianaTransferSheet-20Dic05 6" xfId="3758" xr:uid="{00000000-0005-0000-0000-000052070000}"/>
    <cellStyle name="_IndianaTransferSheet-20Dic05_Hoja1" xfId="3246" xr:uid="{00000000-0005-0000-0000-000053070000}"/>
    <cellStyle name="_IndianaTransferSheet-20Dic05_Hoja2" xfId="3247" xr:uid="{00000000-0005-0000-0000-000054070000}"/>
    <cellStyle name="_IndianaTransferSheet-20Dic05_Modelos valoracion (revisión)" xfId="3248" xr:uid="{00000000-0005-0000-0000-000055070000}"/>
    <cellStyle name="_IndianaTransferSheet-20Dic05_Norte - Formularios Presupuesto 2009" xfId="3249" xr:uid="{00000000-0005-0000-0000-000056070000}"/>
    <cellStyle name="_Indicative Financial Model_Autema_Aug 19 2011" xfId="3250" xr:uid="{00000000-0005-0000-0000-000057070000}"/>
    <cellStyle name="_Indices" xfId="3251" xr:uid="{00000000-0005-0000-0000-000058070000}"/>
    <cellStyle name="_Ing" xfId="1179" xr:uid="{00000000-0005-0000-0000-000059070000}"/>
    <cellStyle name="_Ing_CapexAss" xfId="3252" xr:uid="{00000000-0005-0000-0000-00005A070000}"/>
    <cellStyle name="_Ing_O&amp;MAss" xfId="3253" xr:uid="{00000000-0005-0000-0000-00005B070000}"/>
    <cellStyle name="_Ing_TrafAss" xfId="3254" xr:uid="{00000000-0005-0000-0000-00005C070000}"/>
    <cellStyle name="_Ing_TraffAss" xfId="3255" xr:uid="{00000000-0005-0000-0000-00005D070000}"/>
    <cellStyle name="_Ing_TRev" xfId="1180" xr:uid="{00000000-0005-0000-0000-00005E070000}"/>
    <cellStyle name="_Ingresos" xfId="3256" xr:uid="{00000000-0005-0000-0000-00005F070000}"/>
    <cellStyle name="_Ingresos - OPEX" xfId="3257" xr:uid="{00000000-0005-0000-0000-000060070000}"/>
    <cellStyle name="_Ingresos - OPEX_1" xfId="3258" xr:uid="{00000000-0005-0000-0000-000061070000}"/>
    <cellStyle name="_Ingresos - OPEX_1_Historia EG" xfId="3259" xr:uid="{00000000-0005-0000-0000-000062070000}"/>
    <cellStyle name="_Ingresos - OPEX_1_Historia ME" xfId="3260" xr:uid="{00000000-0005-0000-0000-000063070000}"/>
    <cellStyle name="_Ingresos y Gastos " xfId="3261" xr:uid="{00000000-0005-0000-0000-000064070000}"/>
    <cellStyle name="_Inmovilizado" xfId="3262" xr:uid="{00000000-0005-0000-0000-000065070000}"/>
    <cellStyle name="_Inputs_Constr" xfId="1181" xr:uid="{00000000-0005-0000-0000-000066070000}"/>
    <cellStyle name="_Inputs_Constr_CapexAss" xfId="3263" xr:uid="{00000000-0005-0000-0000-000067070000}"/>
    <cellStyle name="_Inputs_Constr_O&amp;MAss" xfId="3264" xr:uid="{00000000-0005-0000-0000-000068070000}"/>
    <cellStyle name="_Inputs_Constr_TrafAss" xfId="3265" xr:uid="{00000000-0005-0000-0000-000069070000}"/>
    <cellStyle name="_Inputs_Constr_TraffAss" xfId="3266" xr:uid="{00000000-0005-0000-0000-00006A070000}"/>
    <cellStyle name="_Inputs_Constr_TRev" xfId="1182" xr:uid="{00000000-0005-0000-0000-00006B070000}"/>
    <cellStyle name="_Inputs_Ops(Annual)" xfId="1183" xr:uid="{00000000-0005-0000-0000-00006C070000}"/>
    <cellStyle name="_Inputs_Ops(Annual)_CapexAss" xfId="3267" xr:uid="{00000000-0005-0000-0000-00006D070000}"/>
    <cellStyle name="_Inputs_Ops(Annual)_O&amp;MAss" xfId="3268" xr:uid="{00000000-0005-0000-0000-00006E070000}"/>
    <cellStyle name="_Inputs_Ops(Annual)_TrafAss" xfId="3269" xr:uid="{00000000-0005-0000-0000-00006F070000}"/>
    <cellStyle name="_Inputs_Ops(Annual)_TraffAss" xfId="3270" xr:uid="{00000000-0005-0000-0000-000070070000}"/>
    <cellStyle name="_Inputs_Ops(Annual)_TRev" xfId="1184" xr:uid="{00000000-0005-0000-0000-000071070000}"/>
    <cellStyle name="_Invest" xfId="1185" xr:uid="{00000000-0005-0000-0000-000072070000}"/>
    <cellStyle name="_Invest_CapexAss" xfId="3271" xr:uid="{00000000-0005-0000-0000-000073070000}"/>
    <cellStyle name="_Invest_O&amp;MAss" xfId="3272" xr:uid="{00000000-0005-0000-0000-000074070000}"/>
    <cellStyle name="_Invest_TrafAss" xfId="3273" xr:uid="{00000000-0005-0000-0000-000075070000}"/>
    <cellStyle name="_Invest_TraffAss" xfId="3274" xr:uid="{00000000-0005-0000-0000-000076070000}"/>
    <cellStyle name="_Invest_TRev" xfId="1186" xr:uid="{00000000-0005-0000-0000-000077070000}"/>
    <cellStyle name="_IRR" xfId="1187" xr:uid="{00000000-0005-0000-0000-000078070000}"/>
    <cellStyle name="_ITR Formularios Revisión I 2008 v1 (2)" xfId="3275" xr:uid="{00000000-0005-0000-0000-000079070000}"/>
    <cellStyle name="_ITR Valuation" xfId="1188" xr:uid="{00000000-0005-0000-0000-00007A070000}"/>
    <cellStyle name="_ITR_jun08(TIRES)_nvo método_T shield" xfId="1189" xr:uid="{00000000-0005-0000-0000-00007B070000}"/>
    <cellStyle name="_ITR_jun08(TIRES)_nvo método_T shield_CapexAss" xfId="3276" xr:uid="{00000000-0005-0000-0000-00007C070000}"/>
    <cellStyle name="_ITR_jun08(TIRES)_nvo método_T shield_O&amp;MAss" xfId="3277" xr:uid="{00000000-0005-0000-0000-00007D070000}"/>
    <cellStyle name="_ITR_jun08(TIRES)_nvo método_T shield_TrafAss" xfId="3278" xr:uid="{00000000-0005-0000-0000-00007E070000}"/>
    <cellStyle name="_ITR_jun08(TIRES)_nvo método_T shield_TraffAss" xfId="3279" xr:uid="{00000000-0005-0000-0000-00007F070000}"/>
    <cellStyle name="_ITR_jun08(TIRES)_nvo método_T shield_TRev" xfId="1190" xr:uid="{00000000-0005-0000-0000-000080070000}"/>
    <cellStyle name="_ITR_jun08_rolling(Kevar)_tc_rf_inf_GDP" xfId="1191" xr:uid="{00000000-0005-0000-0000-000081070000}"/>
    <cellStyle name="_ITR_jun08_rolling(Kevar)_tc_rf_inf_GDP_CapexAss" xfId="3280" xr:uid="{00000000-0005-0000-0000-000082070000}"/>
    <cellStyle name="_ITR_jun08_rolling(Kevar)_tc_rf_inf_GDP_Debt" xfId="3281" xr:uid="{00000000-0005-0000-0000-000083070000}"/>
    <cellStyle name="_ITR_jun08_rolling(Kevar)_tc_rf_inf_GDP_O&amp;MAss" xfId="3282" xr:uid="{00000000-0005-0000-0000-000084070000}"/>
    <cellStyle name="_ITR_jun08_rolling(Kevar)_tc_rf_inf_GDP_TrafAss" xfId="3283" xr:uid="{00000000-0005-0000-0000-000085070000}"/>
    <cellStyle name="_ITR_jun08_rolling(Kevar)_tc_rf_inf_GDP_TrafAss_CapexAss" xfId="3284" xr:uid="{00000000-0005-0000-0000-000086070000}"/>
    <cellStyle name="_ITR_jun08_rolling(Kevar)_tc_rf_inf_GDP_TrafAss_Debt" xfId="3285" xr:uid="{00000000-0005-0000-0000-000087070000}"/>
    <cellStyle name="_ITR_jun08_rolling(Kevar)_tc_rf_inf_GDP_TrafAss_O&amp;MAss" xfId="3286" xr:uid="{00000000-0005-0000-0000-000088070000}"/>
    <cellStyle name="_ITR_jun08_rolling(Kevar)_tc_rf_inf_GDP_TrafAss_TraffAss" xfId="3287" xr:uid="{00000000-0005-0000-0000-000089070000}"/>
    <cellStyle name="_ITR_jun08_rolling(Kevar)_tc_rf_inf_GDP_TraffAss" xfId="3288" xr:uid="{00000000-0005-0000-0000-00008A070000}"/>
    <cellStyle name="_KUDU_28Apr10_JSS_v9" xfId="1192" xr:uid="{00000000-0005-0000-0000-00008B070000}"/>
    <cellStyle name="_ligeros" xfId="3289" xr:uid="{00000000-0005-0000-0000-00008C070000}"/>
    <cellStyle name="_M45" xfId="3290" xr:uid="{00000000-0005-0000-0000-00008D070000}"/>
    <cellStyle name="_M-45" xfId="3291" xr:uid="{00000000-0005-0000-0000-00008E070000}"/>
    <cellStyle name="_M45 Resumen" xfId="3292" xr:uid="{00000000-0005-0000-0000-00008F070000}"/>
    <cellStyle name="_Mac (2)" xfId="1193" xr:uid="{00000000-0005-0000-0000-000090070000}"/>
    <cellStyle name="_MAIPO" xfId="3293" xr:uid="{00000000-0005-0000-0000-000091070000}"/>
    <cellStyle name="_MAIPO ASS" xfId="3294" xr:uid="{00000000-0005-0000-0000-000092070000}"/>
    <cellStyle name="_M-E" xfId="3295" xr:uid="{00000000-0005-0000-0000-000093070000}"/>
    <cellStyle name="_Metodología APV - Cálculo Pay-Back" xfId="1194" xr:uid="{00000000-0005-0000-0000-000094070000}"/>
    <cellStyle name="_Model" xfId="1195" xr:uid="{00000000-0005-0000-0000-000095070000}"/>
    <cellStyle name="_Model_1" xfId="3296" xr:uid="{00000000-0005-0000-0000-000096070000}"/>
    <cellStyle name="_Model_1_Assumptions" xfId="3297" xr:uid="{00000000-0005-0000-0000-000097070000}"/>
    <cellStyle name="_Model_1_Evolucion valoracion" xfId="3298" xr:uid="{00000000-0005-0000-0000-000098070000}"/>
    <cellStyle name="_Model_1_Historia EG" xfId="3299" xr:uid="{00000000-0005-0000-0000-000099070000}"/>
    <cellStyle name="_Model_1_Historia ME" xfId="3300" xr:uid="{00000000-0005-0000-0000-00009A070000}"/>
    <cellStyle name="_Model_1_Hoja1" xfId="3301" xr:uid="{00000000-0005-0000-0000-00009B070000}"/>
    <cellStyle name="_Model_2" xfId="3302" xr:uid="{00000000-0005-0000-0000-00009C070000}"/>
    <cellStyle name="_Model_407 M sept 2011" xfId="3303" xr:uid="{00000000-0005-0000-0000-00009D070000}"/>
    <cellStyle name="_Model_Assumptions" xfId="3304" xr:uid="{00000000-0005-0000-0000-00009E070000}"/>
    <cellStyle name="_Model_Evolucion valoracion" xfId="3305" xr:uid="{00000000-0005-0000-0000-00009F070000}"/>
    <cellStyle name="_Model_Output sensibilidades" xfId="3306" xr:uid="{00000000-0005-0000-0000-0000A0070000}"/>
    <cellStyle name="_Model_Summary" xfId="3307" xr:uid="{00000000-0005-0000-0000-0000A1070000}"/>
    <cellStyle name="_Modelos valoracion (revisión)" xfId="3308" xr:uid="{00000000-0005-0000-0000-0000A2070000}"/>
    <cellStyle name="_Modelos valoracion (revisión)_Historia EG" xfId="3309" xr:uid="{00000000-0005-0000-0000-0000A3070000}"/>
    <cellStyle name="_Modelos valoracion (revisión)_Historia ME" xfId="3310" xr:uid="{00000000-0005-0000-0000-0000A4070000}"/>
    <cellStyle name="_MONTHLY OVERHEADS" xfId="3311" xr:uid="{00000000-0005-0000-0000-0000A5070000}"/>
    <cellStyle name="_Moodys_BASE CASE (15M equity)_25.01.2010_CORREGIDO_v8auditores_cierre 2009_semestral" xfId="3312" xr:uid="{00000000-0005-0000-0000-0000A6070000}"/>
    <cellStyle name="_NEWCO" xfId="3313" xr:uid="{00000000-0005-0000-0000-0000A7070000}"/>
    <cellStyle name="_NORTE" xfId="1196" xr:uid="{00000000-0005-0000-0000-0000A8070000}"/>
    <cellStyle name="_NORTE 2" xfId="3764" xr:uid="{00000000-0005-0000-0000-0000A9070000}"/>
    <cellStyle name="_NORTE_06_REPORTING_CINTRA" xfId="3314" xr:uid="{00000000-0005-0000-0000-0000AA070000}"/>
    <cellStyle name="_NORTE_08_REPORTING_CINTRA" xfId="3315" xr:uid="{00000000-0005-0000-0000-0000AB070000}"/>
    <cellStyle name="_NORTE_407 M sept 2011" xfId="3316" xr:uid="{00000000-0005-0000-0000-0000AC070000}"/>
    <cellStyle name="_NORTE_Acc" xfId="1197" xr:uid="{00000000-0005-0000-0000-0000AD070000}"/>
    <cellStyle name="_NORTE_Algarve - Formularios Presupuesto 2009" xfId="3317" xr:uid="{00000000-0005-0000-0000-0000AE070000}"/>
    <cellStyle name="_NORTE_AML AJ " xfId="3318" xr:uid="{00000000-0005-0000-0000-0000AF070000}"/>
    <cellStyle name="_NORTE_AML C. CONTROL " xfId="3319" xr:uid="{00000000-0005-0000-0000-0000B0070000}"/>
    <cellStyle name="_NORTE_AML C.EMPRESA " xfId="3320" xr:uid="{00000000-0005-0000-0000-0000B1070000}"/>
    <cellStyle name="_NORTE_AML CALIDAD " xfId="3321" xr:uid="{00000000-0005-0000-0000-0000B2070000}"/>
    <cellStyle name="_NORTE_AML CONSEJO " xfId="3322" xr:uid="{00000000-0005-0000-0000-0000B3070000}"/>
    <cellStyle name="_NORTE_AML CPEAJE " xfId="3323" xr:uid="{00000000-0005-0000-0000-0000B4070000}"/>
    <cellStyle name="_NORTE_AML DEF " xfId="3324" xr:uid="{00000000-0005-0000-0000-0000B5070000}"/>
    <cellStyle name="_NORTE_AML DG " xfId="3325" xr:uid="{00000000-0005-0000-0000-0000B6070000}"/>
    <cellStyle name="_NORTE_AML EXPLOTACION " xfId="3326" xr:uid="{00000000-0005-0000-0000-0000B7070000}"/>
    <cellStyle name="_NORTE_AML EXPROPIACIONES " xfId="3327" xr:uid="{00000000-0005-0000-0000-0000B8070000}"/>
    <cellStyle name="_NORTE_AML R.ACCIDENTES " xfId="3328" xr:uid="{00000000-0005-0000-0000-0000B9070000}"/>
    <cellStyle name="_NORTE_AML SERV.FINANC. " xfId="3329" xr:uid="{00000000-0005-0000-0000-0000BA070000}"/>
    <cellStyle name="_NORTE_AML SG " xfId="3330" xr:uid="{00000000-0005-0000-0000-0000BB070000}"/>
    <cellStyle name="_NORTE_AML SISTEMAS INF " xfId="3331" xr:uid="{00000000-0005-0000-0000-0000BC070000}"/>
    <cellStyle name="_NORTE_AMS" xfId="3332" xr:uid="{00000000-0005-0000-0000-0000BD070000}"/>
    <cellStyle name="_NORTE_Balance" xfId="3333" xr:uid="{00000000-0005-0000-0000-0000BE070000}"/>
    <cellStyle name="_NORTE_Bdep" xfId="1198" xr:uid="{00000000-0005-0000-0000-0000BF070000}"/>
    <cellStyle name="_NORTE_CapexAss" xfId="3334" xr:uid="{00000000-0005-0000-0000-0000C0070000}"/>
    <cellStyle name="_NORTE_CapexAss_1" xfId="3335" xr:uid="{00000000-0005-0000-0000-0000C1070000}"/>
    <cellStyle name="_NORTE_CF Consolidado" xfId="3336" xr:uid="{00000000-0005-0000-0000-0000C2070000}"/>
    <cellStyle name="_NORTE_Cflow" xfId="3337" xr:uid="{00000000-0005-0000-0000-0000C3070000}"/>
    <cellStyle name="_NORTE_CHICO" xfId="3338" xr:uid="{00000000-0005-0000-0000-0000C4070000}"/>
    <cellStyle name="_NORTE_Copia de ITR_Model_abril10 (6)" xfId="1199" xr:uid="{00000000-0005-0000-0000-0000C5070000}"/>
    <cellStyle name="_NORTE_Copia de ITR_Model_abril10 (6)_CapexAss" xfId="3339" xr:uid="{00000000-0005-0000-0000-0000C6070000}"/>
    <cellStyle name="_NORTE_Copia de ITR_Model_abril10 (6)_O&amp;MAss" xfId="3340" xr:uid="{00000000-0005-0000-0000-0000C7070000}"/>
    <cellStyle name="_NORTE_Copia de ITR_Model_abril10 (6)_TrafAss" xfId="3341" xr:uid="{00000000-0005-0000-0000-0000C8070000}"/>
    <cellStyle name="_NORTE_Copia de ITR_Model_abril10 (6)_TraffAss" xfId="3342" xr:uid="{00000000-0005-0000-0000-0000C9070000}"/>
    <cellStyle name="_NORTE_Debt" xfId="1200" xr:uid="{00000000-0005-0000-0000-0000CA070000}"/>
    <cellStyle name="_NORTE_Debt_1" xfId="3343" xr:uid="{00000000-0005-0000-0000-0000CB070000}"/>
    <cellStyle name="_NORTE_Debt_CapexAss" xfId="3344" xr:uid="{00000000-0005-0000-0000-0000CC070000}"/>
    <cellStyle name="_NORTE_Debt_O&amp;MAss" xfId="3345" xr:uid="{00000000-0005-0000-0000-0000CD070000}"/>
    <cellStyle name="_NORTE_Debt_TrafAss" xfId="3346" xr:uid="{00000000-0005-0000-0000-0000CE070000}"/>
    <cellStyle name="_NORTE_Debt_TrafAss_CapexAss" xfId="3347" xr:uid="{00000000-0005-0000-0000-0000CF070000}"/>
    <cellStyle name="_NORTE_Debt_TrafAss_Debt" xfId="3348" xr:uid="{00000000-0005-0000-0000-0000D0070000}"/>
    <cellStyle name="_NORTE_Debt_TrafAss_O&amp;MAss" xfId="3349" xr:uid="{00000000-0005-0000-0000-0000D1070000}"/>
    <cellStyle name="_NORTE_Debt_TrafAss_TraffAss" xfId="3350" xr:uid="{00000000-0005-0000-0000-0000D2070000}"/>
    <cellStyle name="_NORTE_Debt_TraffAss" xfId="3351" xr:uid="{00000000-0005-0000-0000-0000D3070000}"/>
    <cellStyle name="_NORTE_Debt_TRev" xfId="1201" xr:uid="{00000000-0005-0000-0000-0000D4070000}"/>
    <cellStyle name="_NORTE_Debt_TRev_1" xfId="1202" xr:uid="{00000000-0005-0000-0000-0000D5070000}"/>
    <cellStyle name="_NORTE_Debt_Val" xfId="1203" xr:uid="{00000000-0005-0000-0000-0000D6070000}"/>
    <cellStyle name="_NORTE_Deuda" xfId="3352" xr:uid="{00000000-0005-0000-0000-0000D7070000}"/>
    <cellStyle name="_NORTE_FB" xfId="1204" xr:uid="{00000000-0005-0000-0000-0000D8070000}"/>
    <cellStyle name="_NORTE_Financiero SV" xfId="3353" xr:uid="{00000000-0005-0000-0000-0000D9070000}"/>
    <cellStyle name="_NORTE_FinAss" xfId="3354" xr:uid="{00000000-0005-0000-0000-0000DA070000}"/>
    <cellStyle name="_NORTE_FinAssump" xfId="1205" xr:uid="{00000000-0005-0000-0000-0000DB070000}"/>
    <cellStyle name="_NORTE_FinAssump_CapexAss" xfId="3355" xr:uid="{00000000-0005-0000-0000-0000DC070000}"/>
    <cellStyle name="_NORTE_FinAssump_Debt" xfId="3356" xr:uid="{00000000-0005-0000-0000-0000DD070000}"/>
    <cellStyle name="_NORTE_FinAssump_O&amp;MAss" xfId="3357" xr:uid="{00000000-0005-0000-0000-0000DE070000}"/>
    <cellStyle name="_NORTE_FinAssump_TrafAss" xfId="3358" xr:uid="{00000000-0005-0000-0000-0000DF070000}"/>
    <cellStyle name="_NORTE_FinAssump_TrafAss_CapexAss" xfId="3359" xr:uid="{00000000-0005-0000-0000-0000E0070000}"/>
    <cellStyle name="_NORTE_FinAssump_TrafAss_Debt" xfId="3360" xr:uid="{00000000-0005-0000-0000-0000E1070000}"/>
    <cellStyle name="_NORTE_FinAssump_TrafAss_O&amp;MAss" xfId="3361" xr:uid="{00000000-0005-0000-0000-0000E2070000}"/>
    <cellStyle name="_NORTE_FinAssump_TrafAss_TraffAss" xfId="3362" xr:uid="{00000000-0005-0000-0000-0000E3070000}"/>
    <cellStyle name="_NORTE_FinAssump_TraffAss" xfId="3363" xr:uid="{00000000-0005-0000-0000-0000E4070000}"/>
    <cellStyle name="_NORTE_Flujo Caja" xfId="3364" xr:uid="{00000000-0005-0000-0000-0000E5070000}"/>
    <cellStyle name="_NORTE_Formularios 2009 M4R3_Tráfico " xfId="3712" xr:uid="{00000000-0005-0000-0000-0000E6070000}"/>
    <cellStyle name="_NORTE_Formularios Revisión I 2008" xfId="3365" xr:uid="{00000000-0005-0000-0000-0000E7070000}"/>
    <cellStyle name="_NORTE_GenAss" xfId="3366" xr:uid="{00000000-0005-0000-0000-0000E8070000}"/>
    <cellStyle name="_NORTE_Historia" xfId="3367" xr:uid="{00000000-0005-0000-0000-0000E9070000}"/>
    <cellStyle name="_NORTE_Historia Conces" xfId="3368" xr:uid="{00000000-0005-0000-0000-0000EA070000}"/>
    <cellStyle name="_NORTE_Historia SV" xfId="3369" xr:uid="{00000000-0005-0000-0000-0000EB070000}"/>
    <cellStyle name="_NORTE_Hoja1" xfId="3370" xr:uid="{00000000-0005-0000-0000-0000EC070000}"/>
    <cellStyle name="_NORTE_Hoja1_1" xfId="3371" xr:uid="{00000000-0005-0000-0000-0000ED070000}"/>
    <cellStyle name="_NORTE_Hoja1_1_Historia EG" xfId="3372" xr:uid="{00000000-0005-0000-0000-0000EE070000}"/>
    <cellStyle name="_NORTE_Hoja1_1_Historia ME" xfId="3373" xr:uid="{00000000-0005-0000-0000-0000EF070000}"/>
    <cellStyle name="_NORTE_Hoja1_2" xfId="3374" xr:uid="{00000000-0005-0000-0000-0000F0070000}"/>
    <cellStyle name="_NORTE_Hoja2" xfId="3375" xr:uid="{00000000-0005-0000-0000-0000F1070000}"/>
    <cellStyle name="_NORTE_Hoja3" xfId="3376" xr:uid="{00000000-0005-0000-0000-0000F2070000}"/>
    <cellStyle name="_NORTE_IAL AJ " xfId="3377" xr:uid="{00000000-0005-0000-0000-0000F3070000}"/>
    <cellStyle name="_NORTE_IAL CONSEJO " xfId="3378" xr:uid="{00000000-0005-0000-0000-0000F4070000}"/>
    <cellStyle name="_NORTE_IAL DEF " xfId="3379" xr:uid="{00000000-0005-0000-0000-0000F5070000}"/>
    <cellStyle name="_NORTE_IAL DG " xfId="3380" xr:uid="{00000000-0005-0000-0000-0000F6070000}"/>
    <cellStyle name="_NORTE_Impairment" xfId="3381" xr:uid="{00000000-0005-0000-0000-0000F7070000}"/>
    <cellStyle name="_NORTE_Indices" xfId="3382" xr:uid="{00000000-0005-0000-0000-0000F8070000}"/>
    <cellStyle name="_NORTE_Indices_1" xfId="3383" xr:uid="{00000000-0005-0000-0000-0000F9070000}"/>
    <cellStyle name="_NORTE_InS" xfId="1206" xr:uid="{00000000-0005-0000-0000-0000FA070000}"/>
    <cellStyle name="_NORTE_ITR New Cintra+Toll Sens v2 jul-10" xfId="3384" xr:uid="{00000000-0005-0000-0000-0000FB070000}"/>
    <cellStyle name="_NORTE_ITR_Model_July 2010_v3 " xfId="1207" xr:uid="{00000000-0005-0000-0000-0000FC070000}"/>
    <cellStyle name="_NORTE_ITR_Model_Jun09_RevII_Ppto10_tax" xfId="3385" xr:uid="{00000000-0005-0000-0000-0000FD070000}"/>
    <cellStyle name="_NORTE_Model" xfId="3386" xr:uid="{00000000-0005-0000-0000-0000FE070000}"/>
    <cellStyle name="_NORTE_Model_Historia EG" xfId="3387" xr:uid="{00000000-0005-0000-0000-0000FF070000}"/>
    <cellStyle name="_NORTE_Model_Historia ME" xfId="3388" xr:uid="{00000000-0005-0000-0000-000000080000}"/>
    <cellStyle name="_NORTE_Norte - Formularios Presupuesto 2009" xfId="3389" xr:uid="{00000000-0005-0000-0000-000001080000}"/>
    <cellStyle name="_NORTE_O&amp;MAss" xfId="3390" xr:uid="{00000000-0005-0000-0000-000002080000}"/>
    <cellStyle name="_NORTE_O&amp;MAss_1" xfId="3391" xr:uid="{00000000-0005-0000-0000-000003080000}"/>
    <cellStyle name="_NORTE_Output sensibilidades" xfId="3392" xr:uid="{00000000-0005-0000-0000-000004080000}"/>
    <cellStyle name="_NORTE_PEF OLR 05.11.09_RevIII_ MOSI" xfId="3393" xr:uid="{00000000-0005-0000-0000-000005080000}"/>
    <cellStyle name="_NORTE_PEF R4  Modelo Definitivo (Caso Base) 05.05.09_Ingresos y Gastos" xfId="3394" xr:uid="{00000000-0005-0000-0000-000006080000}"/>
    <cellStyle name="_NORTE_PEF R4_Rev II_20.01.10_Rango alto_Grupo" xfId="3395" xr:uid="{00000000-0005-0000-0000-000007080000}"/>
    <cellStyle name="_NORTE_Ratios" xfId="3396" xr:uid="{00000000-0005-0000-0000-000008080000}"/>
    <cellStyle name="_NORTE_Summary" xfId="3397" xr:uid="{00000000-0005-0000-0000-000009080000}"/>
    <cellStyle name="_NORTE_Tabla" xfId="3398" xr:uid="{00000000-0005-0000-0000-00000A080000}"/>
    <cellStyle name="_NORTE_Tabla escenarios" xfId="3399" xr:uid="{00000000-0005-0000-0000-00000B080000}"/>
    <cellStyle name="_NORTE_Tabla escenarios_Financiero SV" xfId="3400" xr:uid="{00000000-0005-0000-0000-00000C080000}"/>
    <cellStyle name="_NORTE_Tabla escenarios_Hoja1" xfId="3401" xr:uid="{00000000-0005-0000-0000-00000D080000}"/>
    <cellStyle name="_NORTE_Tabla escenarios_Hoja2" xfId="3402" xr:uid="{00000000-0005-0000-0000-00000E080000}"/>
    <cellStyle name="_NORTE_Tabla escenarios_PEF R4_Rev II_20.01.10_Rango alto_Grupo" xfId="3403" xr:uid="{00000000-0005-0000-0000-00000F080000}"/>
    <cellStyle name="_NORTE_Tabla escenarios_Tabla" xfId="3404" xr:uid="{00000000-0005-0000-0000-000010080000}"/>
    <cellStyle name="_NORTE_Tabla escenarios_Tabla resumen" xfId="3405" xr:uid="{00000000-0005-0000-0000-000011080000}"/>
    <cellStyle name="_NORTE_Tabla escenarios_Tabla_Tabla resumen" xfId="3406" xr:uid="{00000000-0005-0000-0000-000012080000}"/>
    <cellStyle name="_NORTE_Tabla escenarios_Tributos SV" xfId="3407" xr:uid="{00000000-0005-0000-0000-000013080000}"/>
    <cellStyle name="_NORTE_Tabla resumen" xfId="3408" xr:uid="{00000000-0005-0000-0000-000014080000}"/>
    <cellStyle name="_NORTE_Tabla_Tabla resumen" xfId="3409" xr:uid="{00000000-0005-0000-0000-000015080000}"/>
    <cellStyle name="_NORTE_Tax" xfId="1208" xr:uid="{00000000-0005-0000-0000-000016080000}"/>
    <cellStyle name="_NORTE_TrafAss" xfId="3410" xr:uid="{00000000-0005-0000-0000-000017080000}"/>
    <cellStyle name="_NORTE_TrafAss_1" xfId="3411" xr:uid="{00000000-0005-0000-0000-000018080000}"/>
    <cellStyle name="_NORTE_TrafAss_CapexAss" xfId="3412" xr:uid="{00000000-0005-0000-0000-000019080000}"/>
    <cellStyle name="_NORTE_TrafAss_Debt" xfId="3413" xr:uid="{00000000-0005-0000-0000-00001A080000}"/>
    <cellStyle name="_NORTE_TrafAss_O&amp;MAss" xfId="3414" xr:uid="{00000000-0005-0000-0000-00001B080000}"/>
    <cellStyle name="_NORTE_TrafAss_TraffAss" xfId="3415" xr:uid="{00000000-0005-0000-0000-00001C080000}"/>
    <cellStyle name="_NORTE_Trafego Revisão I-JC" xfId="3416" xr:uid="{00000000-0005-0000-0000-00001D080000}"/>
    <cellStyle name="_NORTE_TraffAss" xfId="3417" xr:uid="{00000000-0005-0000-0000-00001E080000}"/>
    <cellStyle name="_NORTE_TraffAss_1" xfId="3418" xr:uid="{00000000-0005-0000-0000-00001F080000}"/>
    <cellStyle name="_NORTE_TRB" xfId="3419" xr:uid="{00000000-0005-0000-0000-000020080000}"/>
    <cellStyle name="_NORTE_TRev" xfId="1209" xr:uid="{00000000-0005-0000-0000-000021080000}"/>
    <cellStyle name="_NORTE_TRev_1" xfId="1210" xr:uid="{00000000-0005-0000-0000-000022080000}"/>
    <cellStyle name="_NORTE_Tributos" xfId="3420" xr:uid="{00000000-0005-0000-0000-000023080000}"/>
    <cellStyle name="_NORTE_Tributos SV" xfId="3421" xr:uid="{00000000-0005-0000-0000-000024080000}"/>
    <cellStyle name="_NORTE_Valoración" xfId="3422" xr:uid="{00000000-0005-0000-0000-000025080000}"/>
    <cellStyle name="_NORTE_Valuation" xfId="3423" xr:uid="{00000000-0005-0000-0000-000026080000}"/>
    <cellStyle name="_NORTE_Valuation_1" xfId="3424" xr:uid="{00000000-0005-0000-0000-000027080000}"/>
    <cellStyle name="_NTE_Cintra_ ( Internal Approval_ALT-1)_model v9" xfId="1211" xr:uid="{00000000-0005-0000-0000-000028080000}"/>
    <cellStyle name="_NTE_Financial_Model_20APR2009.JSS_v1" xfId="1212" xr:uid="{00000000-0005-0000-0000-000029080000}"/>
    <cellStyle name="_O&amp;MAss" xfId="3425" xr:uid="{00000000-0005-0000-0000-00002A080000}"/>
    <cellStyle name="_OF_SH121_Transfer_TXDOT FINAL_LTS_012307" xfId="1213" xr:uid="{00000000-0005-0000-0000-00002B080000}"/>
    <cellStyle name="_OF_TRN_O&amp;M_Costs_03_JMB" xfId="1214" xr:uid="{00000000-0005-0000-0000-00002C080000}"/>
    <cellStyle name="_OF_TRN_O&amp;M_Costs_03_JMB_CapexAss" xfId="3426" xr:uid="{00000000-0005-0000-0000-00002D080000}"/>
    <cellStyle name="_OF_TRN_O&amp;M_Costs_03_JMB_O&amp;MAss" xfId="3427" xr:uid="{00000000-0005-0000-0000-00002E080000}"/>
    <cellStyle name="_OF_TRN_O&amp;M_Costs_03_JMB_TrafAss" xfId="3428" xr:uid="{00000000-0005-0000-0000-00002F080000}"/>
    <cellStyle name="_OF_TRN_O&amp;M_Costs_03_JMB_TraffAss" xfId="3429" xr:uid="{00000000-0005-0000-0000-000030080000}"/>
    <cellStyle name="_OF_TRN_O&amp;M_Costs_03_JMB_TRev" xfId="1215" xr:uid="{00000000-0005-0000-0000-000031080000}"/>
    <cellStyle name="_OF-ANC-Equity-00" xfId="1216" xr:uid="{00000000-0005-0000-0000-000032080000}"/>
    <cellStyle name="_OF-ANC-Equity-00_CapexAss" xfId="3430" xr:uid="{00000000-0005-0000-0000-000033080000}"/>
    <cellStyle name="_OF-ANC-Equity-00_O&amp;MAss" xfId="3431" xr:uid="{00000000-0005-0000-0000-000034080000}"/>
    <cellStyle name="_OF-ANC-Equity-00_TrafAss" xfId="3432" xr:uid="{00000000-0005-0000-0000-000035080000}"/>
    <cellStyle name="_OF-ANC-Equity-00_TraffAss" xfId="3433" xr:uid="{00000000-0005-0000-0000-000036080000}"/>
    <cellStyle name="_OF-ANC-Equity-00_TRev" xfId="1217" xr:uid="{00000000-0005-0000-0000-000037080000}"/>
    <cellStyle name="_OF-BAIX-COSTES O&amp;M_xxx5_JMB" xfId="1218" xr:uid="{00000000-0005-0000-0000-000038080000}"/>
    <cellStyle name="_OF-BAIX-COSTES O&amp;M_xxx5_JMB_CapexAss" xfId="3434" xr:uid="{00000000-0005-0000-0000-000039080000}"/>
    <cellStyle name="_OF-BAIX-COSTES O&amp;M_xxx5_JMB_O&amp;MAss" xfId="3435" xr:uid="{00000000-0005-0000-0000-00003A080000}"/>
    <cellStyle name="_OF-BAIX-COSTES O&amp;M_xxx5_JMB_TrafAss" xfId="3436" xr:uid="{00000000-0005-0000-0000-00003B080000}"/>
    <cellStyle name="_OF-BAIX-COSTES O&amp;M_xxx5_JMB_TraffAss" xfId="3437" xr:uid="{00000000-0005-0000-0000-00003C080000}"/>
    <cellStyle name="_OF-BAIX-COSTES O&amp;M_xxx5_JMB_TRev" xfId="1219" xr:uid="{00000000-0005-0000-0000-00003D080000}"/>
    <cellStyle name="_OF-BPM-C.Equity-00" xfId="1220" xr:uid="{00000000-0005-0000-0000-00003E080000}"/>
    <cellStyle name="_OF-BPM-C.Equity-00_CapexAss" xfId="3438" xr:uid="{00000000-0005-0000-0000-00003F080000}"/>
    <cellStyle name="_OF-BPM-C.Equity-00_O&amp;MAss" xfId="3439" xr:uid="{00000000-0005-0000-0000-000040080000}"/>
    <cellStyle name="_OF-BPM-C.Equity-00_TrafAss" xfId="3440" xr:uid="{00000000-0005-0000-0000-000041080000}"/>
    <cellStyle name="_OF-BPM-C.Equity-00_TraffAss" xfId="3441" xr:uid="{00000000-0005-0000-0000-000042080000}"/>
    <cellStyle name="_OF-MLP-APROBACION INTERNA_Equity_n-MCD-R01" xfId="1221" xr:uid="{00000000-0005-0000-0000-000043080000}"/>
    <cellStyle name="_OF-MLP-APROBACION INTERNA_Equity_n-MCD-R01_CapexAss" xfId="3442" xr:uid="{00000000-0005-0000-0000-000044080000}"/>
    <cellStyle name="_OF-MLP-APROBACION INTERNA_Equity_n-MCD-R01_O&amp;MAss" xfId="3443" xr:uid="{00000000-0005-0000-0000-000045080000}"/>
    <cellStyle name="_OF-MLP-APROBACION INTERNA_Equity_n-MCD-R01_TrafAss" xfId="3444" xr:uid="{00000000-0005-0000-0000-000046080000}"/>
    <cellStyle name="_OF-MLP-APROBACION INTERNA_Equity_n-MCD-R01_TraffAss" xfId="3445" xr:uid="{00000000-0005-0000-0000-000047080000}"/>
    <cellStyle name="_OF-MLP-APROBACION INTERNA_Equity_n-MCD-R01_TRev" xfId="1222" xr:uid="{00000000-0005-0000-0000-000048080000}"/>
    <cellStyle name="_Ope" xfId="1223" xr:uid="{00000000-0005-0000-0000-000049080000}"/>
    <cellStyle name="_Ope_CapexAss" xfId="3446" xr:uid="{00000000-0005-0000-0000-00004A080000}"/>
    <cellStyle name="_Ope_O&amp;MAss" xfId="3447" xr:uid="{00000000-0005-0000-0000-00004B080000}"/>
    <cellStyle name="_Ope_TrafAss" xfId="3448" xr:uid="{00000000-0005-0000-0000-00004C080000}"/>
    <cellStyle name="_Ope_TraffAss" xfId="3449" xr:uid="{00000000-0005-0000-0000-00004D080000}"/>
    <cellStyle name="_Ope_TRev" xfId="1224" xr:uid="{00000000-0005-0000-0000-00004E080000}"/>
    <cellStyle name="_Opex" xfId="1225" xr:uid="{00000000-0005-0000-0000-00004F080000}"/>
    <cellStyle name="_OPEX SCUT NL" xfId="3450" xr:uid="{00000000-0005-0000-0000-000050080000}"/>
    <cellStyle name="_OPEX SCUT NL_a" xfId="1226" xr:uid="{00000000-0005-0000-0000-000051080000}"/>
    <cellStyle name="_OPEX SCUT NL_Adv" xfId="1227" xr:uid="{00000000-0005-0000-0000-000052080000}"/>
    <cellStyle name="_OPEX SCUT NL_Ava" xfId="1228" xr:uid="{00000000-0005-0000-0000-000053080000}"/>
    <cellStyle name="_OPEX SCUT NL_Bdep" xfId="1229" xr:uid="{00000000-0005-0000-0000-000054080000}"/>
    <cellStyle name="_OPEX SCUT NL_Bdep (2)" xfId="1230" xr:uid="{00000000-0005-0000-0000-000055080000}"/>
    <cellStyle name="_OPEX SCUT NL_Cas" xfId="1231" xr:uid="{00000000-0005-0000-0000-000056080000}"/>
    <cellStyle name="_OPEX SCUT NL_CF" xfId="1232" xr:uid="{00000000-0005-0000-0000-000057080000}"/>
    <cellStyle name="_OPEX SCUT NL_Civ" xfId="1233" xr:uid="{00000000-0005-0000-0000-000058080000}"/>
    <cellStyle name="_OPEX SCUT NL_Con" xfId="1234" xr:uid="{00000000-0005-0000-0000-000059080000}"/>
    <cellStyle name="_OPEX SCUT NL_Dat" xfId="1235" xr:uid="{00000000-0005-0000-0000-00005A080000}"/>
    <cellStyle name="_OPEX SCUT NL_Dep3A" xfId="1236" xr:uid="{00000000-0005-0000-0000-00005B080000}"/>
    <cellStyle name="_OPEX SCUT NL_Eurolink N11_CasoBaseCintra_Cuenta a Cobrar_IG_20100127_CRB" xfId="1237" xr:uid="{00000000-0005-0000-0000-00005C080000}"/>
    <cellStyle name="_OPEX SCUT NL_Eurolink N11_CasoBaseCintra_Cuenta a Cobrar_IG_20100127_CRB (VAN-€)" xfId="1238" xr:uid="{00000000-0005-0000-0000-00005D080000}"/>
    <cellStyle name="_OPEX SCUT NL_Eurolink N11_CasoBaseCintra_Cuenta a Cobrar_IG_20100127_CRB (VAN-€)_Acc" xfId="1239" xr:uid="{00000000-0005-0000-0000-00005E080000}"/>
    <cellStyle name="_OPEX SCUT NL_Eurolink N11_CasoBaseCintra_Cuenta a Cobrar_IG_20100127_CRB (VAN-€)_Bdep" xfId="1240" xr:uid="{00000000-0005-0000-0000-00005F080000}"/>
    <cellStyle name="_OPEX SCUT NL_Eurolink N11_CasoBaseCintra_Cuenta a Cobrar_IG_20100127_CRB (VAN-€)_Bdep (2)" xfId="1241" xr:uid="{00000000-0005-0000-0000-000060080000}"/>
    <cellStyle name="_OPEX SCUT NL_Eurolink N11_CasoBaseCintra_Cuenta a Cobrar_IG_20100127_CRB (VAN-€)_CapexAss" xfId="3451" xr:uid="{00000000-0005-0000-0000-000061080000}"/>
    <cellStyle name="_OPEX SCUT NL_Eurolink N11_CasoBaseCintra_Cuenta a Cobrar_IG_20100127_CRB (VAN-€)_Con" xfId="1242" xr:uid="{00000000-0005-0000-0000-000062080000}"/>
    <cellStyle name="_OPEX SCUT NL_Eurolink N11_CasoBaseCintra_Cuenta a Cobrar_IG_20100127_CRB (VAN-€)_Debt" xfId="1243" xr:uid="{00000000-0005-0000-0000-000063080000}"/>
    <cellStyle name="_OPEX SCUT NL_Eurolink N11_CasoBaseCintra_Cuenta a Cobrar_IG_20100127_CRB (VAN-€)_Dep3A" xfId="1244" xr:uid="{00000000-0005-0000-0000-000064080000}"/>
    <cellStyle name="_OPEX SCUT NL_Eurolink N11_CasoBaseCintra_Cuenta a Cobrar_IG_20100127_CRB (VAN-€)_FB" xfId="1245" xr:uid="{00000000-0005-0000-0000-000065080000}"/>
    <cellStyle name="_OPEX SCUT NL_Eurolink N11_CasoBaseCintra_Cuenta a Cobrar_IG_20100127_CRB (VAN-€)_fIRR" xfId="1246" xr:uid="{00000000-0005-0000-0000-000066080000}"/>
    <cellStyle name="_OPEX SCUT NL_Eurolink N11_CasoBaseCintra_Cuenta a Cobrar_IG_20100127_CRB (VAN-€)_InC" xfId="1247" xr:uid="{00000000-0005-0000-0000-000067080000}"/>
    <cellStyle name="_OPEX SCUT NL_Eurolink N11_CasoBaseCintra_Cuenta a Cobrar_IG_20100127_CRB (VAN-€)_InS" xfId="1248" xr:uid="{00000000-0005-0000-0000-000068080000}"/>
    <cellStyle name="_OPEX SCUT NL_Eurolink N11_CasoBaseCintra_Cuenta a Cobrar_IG_20100127_CRB (VAN-€)_ITR_Model_July 2010_v3 " xfId="1249" xr:uid="{00000000-0005-0000-0000-000069080000}"/>
    <cellStyle name="_OPEX SCUT NL_Eurolink N11_CasoBaseCintra_Cuenta a Cobrar_IG_20100127_CRB (VAN-€)_NTEseg2-4_12May10.JSS_v102_BID" xfId="1250" xr:uid="{00000000-0005-0000-0000-00006A080000}"/>
    <cellStyle name="_OPEX SCUT NL_Eurolink N11_CasoBaseCintra_Cuenta a Cobrar_IG_20100127_CRB (VAN-€)_NTEseg2-4_Cintra_v2" xfId="1251" xr:uid="{00000000-0005-0000-0000-00006B080000}"/>
    <cellStyle name="_OPEX SCUT NL_Eurolink N11_CasoBaseCintra_Cuenta a Cobrar_IG_20100127_CRB (VAN-€)_O&amp;MAss" xfId="3452" xr:uid="{00000000-0005-0000-0000-00006C080000}"/>
    <cellStyle name="_OPEX SCUT NL_Eurolink N11_CasoBaseCintra_Cuenta a Cobrar_IG_20100127_CRB (VAN-€)_Sub" xfId="1252" xr:uid="{00000000-0005-0000-0000-00006D080000}"/>
    <cellStyle name="_OPEX SCUT NL_Eurolink N11_CasoBaseCintra_Cuenta a Cobrar_IG_20100127_CRB (VAN-€)_Tab" xfId="1253" xr:uid="{00000000-0005-0000-0000-00006E080000}"/>
    <cellStyle name="_OPEX SCUT NL_Eurolink N11_CasoBaseCintra_Cuenta a Cobrar_IG_20100127_CRB (VAN-€)_Tax" xfId="1254" xr:uid="{00000000-0005-0000-0000-00006F080000}"/>
    <cellStyle name="_OPEX SCUT NL_Eurolink N11_CasoBaseCintra_Cuenta a Cobrar_IG_20100127_CRB (VAN-€)_Tdep" xfId="1255" xr:uid="{00000000-0005-0000-0000-000070080000}"/>
    <cellStyle name="_OPEX SCUT NL_Eurolink N11_CasoBaseCintra_Cuenta a Cobrar_IG_20100127_CRB (VAN-€)_TrafAss" xfId="3453" xr:uid="{00000000-0005-0000-0000-000071080000}"/>
    <cellStyle name="_OPEX SCUT NL_Eurolink N11_CasoBaseCintra_Cuenta a Cobrar_IG_20100127_CRB (VAN-€)_TraffAss" xfId="3454" xr:uid="{00000000-0005-0000-0000-000072080000}"/>
    <cellStyle name="_OPEX SCUT NL_Eurolink N11_CasoBaseCintra_Cuenta a Cobrar_IG_20100127_CRB (VAN-€)_TRev" xfId="1256" xr:uid="{00000000-0005-0000-0000-000073080000}"/>
    <cellStyle name="_OPEX SCUT NL_Eurolink N11_CasoBaseCintra_Cuenta a Cobrar_IG_20100127_CRB (VAN-€)_TRev_1" xfId="1257" xr:uid="{00000000-0005-0000-0000-000074080000}"/>
    <cellStyle name="_OPEX SCUT NL_Eurolink N11_CasoBaseCintra_Cuenta a Cobrar_IG_20100127_CRB (VAN-€)_TxRS" xfId="1258" xr:uid="{00000000-0005-0000-0000-000075080000}"/>
    <cellStyle name="_OPEX SCUT NL_Eurolink N11_CasoBaseCintra_Cuenta a Cobrar_IG_20100127_CRB (VAN-€)_Val" xfId="1259" xr:uid="{00000000-0005-0000-0000-000076080000}"/>
    <cellStyle name="_OPEX SCUT NL_Eurolink N11_CasoBaseCintra_Cuenta a Cobrar_IG_20100127_CRB (VAN-€)_Val_1" xfId="1260" xr:uid="{00000000-0005-0000-0000-000077080000}"/>
    <cellStyle name="_OPEX SCUT NL_Eurolink N11_CasoBaseCintra_Cuenta a Cobrar_IG_20100127_CRB_Acc" xfId="1261" xr:uid="{00000000-0005-0000-0000-000078080000}"/>
    <cellStyle name="_OPEX SCUT NL_Eurolink N11_CasoBaseCintra_Cuenta a Cobrar_IG_20100127_CRB_Bdep" xfId="1262" xr:uid="{00000000-0005-0000-0000-000079080000}"/>
    <cellStyle name="_OPEX SCUT NL_Eurolink N11_CasoBaseCintra_Cuenta a Cobrar_IG_20100127_CRB_Bdep (2)" xfId="1263" xr:uid="{00000000-0005-0000-0000-00007A080000}"/>
    <cellStyle name="_OPEX SCUT NL_Eurolink N11_CasoBaseCintra_Cuenta a Cobrar_IG_20100127_CRB_CapexAss" xfId="3455" xr:uid="{00000000-0005-0000-0000-00007B080000}"/>
    <cellStyle name="_OPEX SCUT NL_Eurolink N11_CasoBaseCintra_Cuenta a Cobrar_IG_20100127_CRB_Cas" xfId="1264" xr:uid="{00000000-0005-0000-0000-00007C080000}"/>
    <cellStyle name="_OPEX SCUT NL_Eurolink N11_CasoBaseCintra_Cuenta a Cobrar_IG_20100127_CRB_Con" xfId="1265" xr:uid="{00000000-0005-0000-0000-00007D080000}"/>
    <cellStyle name="_OPEX SCUT NL_Eurolink N11_CasoBaseCintra_Cuenta a Cobrar_IG_20100127_CRB_Dat" xfId="1266" xr:uid="{00000000-0005-0000-0000-00007E080000}"/>
    <cellStyle name="_OPEX SCUT NL_Eurolink N11_CasoBaseCintra_Cuenta a Cobrar_IG_20100127_CRB_Debt" xfId="1267" xr:uid="{00000000-0005-0000-0000-00007F080000}"/>
    <cellStyle name="_OPEX SCUT NL_Eurolink N11_CasoBaseCintra_Cuenta a Cobrar_IG_20100127_CRB_Dep3A" xfId="1268" xr:uid="{00000000-0005-0000-0000-000080080000}"/>
    <cellStyle name="_OPEX SCUT NL_Eurolink N11_CasoBaseCintra_Cuenta a Cobrar_IG_20100127_CRB_FB" xfId="1269" xr:uid="{00000000-0005-0000-0000-000081080000}"/>
    <cellStyle name="_OPEX SCUT NL_Eurolink N11_CasoBaseCintra_Cuenta a Cobrar_IG_20100127_CRB_fIRR" xfId="1270" xr:uid="{00000000-0005-0000-0000-000082080000}"/>
    <cellStyle name="_OPEX SCUT NL_Eurolink N11_CasoBaseCintra_Cuenta a Cobrar_IG_20100127_CRB_InC" xfId="1271" xr:uid="{00000000-0005-0000-0000-000083080000}"/>
    <cellStyle name="_OPEX SCUT NL_Eurolink N11_CasoBaseCintra_Cuenta a Cobrar_IG_20100127_CRB_InC_1" xfId="1272" xr:uid="{00000000-0005-0000-0000-000084080000}"/>
    <cellStyle name="_OPEX SCUT NL_Eurolink N11_CasoBaseCintra_Cuenta a Cobrar_IG_20100127_CRB_InC_1_Acc" xfId="1273" xr:uid="{00000000-0005-0000-0000-000085080000}"/>
    <cellStyle name="_OPEX SCUT NL_Eurolink N11_CasoBaseCintra_Cuenta a Cobrar_IG_20100127_CRB_InC_1_Bdep" xfId="1274" xr:uid="{00000000-0005-0000-0000-000086080000}"/>
    <cellStyle name="_OPEX SCUT NL_Eurolink N11_CasoBaseCintra_Cuenta a Cobrar_IG_20100127_CRB_InC_1_Bdep (2)" xfId="1275" xr:uid="{00000000-0005-0000-0000-000087080000}"/>
    <cellStyle name="_OPEX SCUT NL_Eurolink N11_CasoBaseCintra_Cuenta a Cobrar_IG_20100127_CRB_InC_1_CapexAss" xfId="3456" xr:uid="{00000000-0005-0000-0000-000088080000}"/>
    <cellStyle name="_OPEX SCUT NL_Eurolink N11_CasoBaseCintra_Cuenta a Cobrar_IG_20100127_CRB_InC_1_Con" xfId="1276" xr:uid="{00000000-0005-0000-0000-000089080000}"/>
    <cellStyle name="_OPEX SCUT NL_Eurolink N11_CasoBaseCintra_Cuenta a Cobrar_IG_20100127_CRB_InC_1_Debt" xfId="1277" xr:uid="{00000000-0005-0000-0000-00008A080000}"/>
    <cellStyle name="_OPEX SCUT NL_Eurolink N11_CasoBaseCintra_Cuenta a Cobrar_IG_20100127_CRB_InC_1_Dep3A" xfId="1278" xr:uid="{00000000-0005-0000-0000-00008B080000}"/>
    <cellStyle name="_OPEX SCUT NL_Eurolink N11_CasoBaseCintra_Cuenta a Cobrar_IG_20100127_CRB_InC_1_FB" xfId="1279" xr:uid="{00000000-0005-0000-0000-00008C080000}"/>
    <cellStyle name="_OPEX SCUT NL_Eurolink N11_CasoBaseCintra_Cuenta a Cobrar_IG_20100127_CRB_InC_1_fIRR" xfId="1280" xr:uid="{00000000-0005-0000-0000-00008D080000}"/>
    <cellStyle name="_OPEX SCUT NL_Eurolink N11_CasoBaseCintra_Cuenta a Cobrar_IG_20100127_CRB_InC_1_InC" xfId="1281" xr:uid="{00000000-0005-0000-0000-00008E080000}"/>
    <cellStyle name="_OPEX SCUT NL_Eurolink N11_CasoBaseCintra_Cuenta a Cobrar_IG_20100127_CRB_InC_1_InS" xfId="1282" xr:uid="{00000000-0005-0000-0000-00008F080000}"/>
    <cellStyle name="_OPEX SCUT NL_Eurolink N11_CasoBaseCintra_Cuenta a Cobrar_IG_20100127_CRB_InC_1_ITR_Model_July 2010_v3 " xfId="1283" xr:uid="{00000000-0005-0000-0000-000090080000}"/>
    <cellStyle name="_OPEX SCUT NL_Eurolink N11_CasoBaseCintra_Cuenta a Cobrar_IG_20100127_CRB_InC_1_O&amp;MAss" xfId="3457" xr:uid="{00000000-0005-0000-0000-000091080000}"/>
    <cellStyle name="_OPEX SCUT NL_Eurolink N11_CasoBaseCintra_Cuenta a Cobrar_IG_20100127_CRB_InC_1_Sub" xfId="1284" xr:uid="{00000000-0005-0000-0000-000092080000}"/>
    <cellStyle name="_OPEX SCUT NL_Eurolink N11_CasoBaseCintra_Cuenta a Cobrar_IG_20100127_CRB_InC_1_Tab" xfId="1285" xr:uid="{00000000-0005-0000-0000-000093080000}"/>
    <cellStyle name="_OPEX SCUT NL_Eurolink N11_CasoBaseCintra_Cuenta a Cobrar_IG_20100127_CRB_InC_1_Tax" xfId="1286" xr:uid="{00000000-0005-0000-0000-000094080000}"/>
    <cellStyle name="_OPEX SCUT NL_Eurolink N11_CasoBaseCintra_Cuenta a Cobrar_IG_20100127_CRB_InC_1_Tdep" xfId="1287" xr:uid="{00000000-0005-0000-0000-000095080000}"/>
    <cellStyle name="_OPEX SCUT NL_Eurolink N11_CasoBaseCintra_Cuenta a Cobrar_IG_20100127_CRB_InC_1_TrafAss" xfId="3458" xr:uid="{00000000-0005-0000-0000-000096080000}"/>
    <cellStyle name="_OPEX SCUT NL_Eurolink N11_CasoBaseCintra_Cuenta a Cobrar_IG_20100127_CRB_InC_1_TraffAss" xfId="3459" xr:uid="{00000000-0005-0000-0000-000097080000}"/>
    <cellStyle name="_OPEX SCUT NL_Eurolink N11_CasoBaseCintra_Cuenta a Cobrar_IG_20100127_CRB_InC_1_TRev" xfId="1288" xr:uid="{00000000-0005-0000-0000-000098080000}"/>
    <cellStyle name="_OPEX SCUT NL_Eurolink N11_CasoBaseCintra_Cuenta a Cobrar_IG_20100127_CRB_InC_1_TRev_1" xfId="1289" xr:uid="{00000000-0005-0000-0000-000099080000}"/>
    <cellStyle name="_OPEX SCUT NL_Eurolink N11_CasoBaseCintra_Cuenta a Cobrar_IG_20100127_CRB_InC_1_TxRS" xfId="1290" xr:uid="{00000000-0005-0000-0000-00009A080000}"/>
    <cellStyle name="_OPEX SCUT NL_Eurolink N11_CasoBaseCintra_Cuenta a Cobrar_IG_20100127_CRB_InC_1_Val" xfId="1291" xr:uid="{00000000-0005-0000-0000-00009B080000}"/>
    <cellStyle name="_OPEX SCUT NL_Eurolink N11_CasoBaseCintra_Cuenta a Cobrar_IG_20100127_CRB_InC_1_Val_1" xfId="1292" xr:uid="{00000000-0005-0000-0000-00009C080000}"/>
    <cellStyle name="_OPEX SCUT NL_Eurolink N11_CasoBaseCintra_Cuenta a Cobrar_IG_20100127_CRB_InS" xfId="1293" xr:uid="{00000000-0005-0000-0000-00009D080000}"/>
    <cellStyle name="_OPEX SCUT NL_Eurolink N11_CasoBaseCintra_Cuenta a Cobrar_IG_20100127_CRB_IRR" xfId="1294" xr:uid="{00000000-0005-0000-0000-00009E080000}"/>
    <cellStyle name="_OPEX SCUT NL_Eurolink N11_CasoBaseCintra_Cuenta a Cobrar_IG_20100127_CRB_ITR_Model_July 2010_v3 " xfId="1295" xr:uid="{00000000-0005-0000-0000-00009F080000}"/>
    <cellStyle name="_OPEX SCUT NL_Eurolink N11_CasoBaseCintra_Cuenta a Cobrar_IG_20100127_CRB_NTEseg2-4_12May10.JSS_v102_BID" xfId="1296" xr:uid="{00000000-0005-0000-0000-0000A0080000}"/>
    <cellStyle name="_OPEX SCUT NL_Eurolink N11_CasoBaseCintra_Cuenta a Cobrar_IG_20100127_CRB_NTEseg2-4_Cintra_v2" xfId="1297" xr:uid="{00000000-0005-0000-0000-0000A1080000}"/>
    <cellStyle name="_OPEX SCUT NL_Eurolink N11_CasoBaseCintra_Cuenta a Cobrar_IG_20100127_CRB_O&amp;MAss" xfId="3460" xr:uid="{00000000-0005-0000-0000-0000A2080000}"/>
    <cellStyle name="_OPEX SCUT NL_Eurolink N11_CasoBaseCintra_Cuenta a Cobrar_IG_20100127_CRB_Sen" xfId="1298" xr:uid="{00000000-0005-0000-0000-0000A3080000}"/>
    <cellStyle name="_OPEX SCUT NL_Eurolink N11_CasoBaseCintra_Cuenta a Cobrar_IG_20100127_CRB_Sen_Acc" xfId="1299" xr:uid="{00000000-0005-0000-0000-0000A4080000}"/>
    <cellStyle name="_OPEX SCUT NL_Eurolink N11_CasoBaseCintra_Cuenta a Cobrar_IG_20100127_CRB_Sen_Bdep (2)" xfId="1300" xr:uid="{00000000-0005-0000-0000-0000A5080000}"/>
    <cellStyle name="_OPEX SCUT NL_Eurolink N11_CasoBaseCintra_Cuenta a Cobrar_IG_20100127_CRB_Sen_CapexAss" xfId="3461" xr:uid="{00000000-0005-0000-0000-0000A6080000}"/>
    <cellStyle name="_OPEX SCUT NL_Eurolink N11_CasoBaseCintra_Cuenta a Cobrar_IG_20100127_CRB_Sen_Debt" xfId="1301" xr:uid="{00000000-0005-0000-0000-0000A7080000}"/>
    <cellStyle name="_OPEX SCUT NL_Eurolink N11_CasoBaseCintra_Cuenta a Cobrar_IG_20100127_CRB_Sen_Dep3A" xfId="1302" xr:uid="{00000000-0005-0000-0000-0000A8080000}"/>
    <cellStyle name="_OPEX SCUT NL_Eurolink N11_CasoBaseCintra_Cuenta a Cobrar_IG_20100127_CRB_Sen_FB" xfId="1303" xr:uid="{00000000-0005-0000-0000-0000A9080000}"/>
    <cellStyle name="_OPEX SCUT NL_Eurolink N11_CasoBaseCintra_Cuenta a Cobrar_IG_20100127_CRB_Sen_fIRR" xfId="1304" xr:uid="{00000000-0005-0000-0000-0000AA080000}"/>
    <cellStyle name="_OPEX SCUT NL_Eurolink N11_CasoBaseCintra_Cuenta a Cobrar_IG_20100127_CRB_Sen_InC" xfId="1305" xr:uid="{00000000-0005-0000-0000-0000AB080000}"/>
    <cellStyle name="_OPEX SCUT NL_Eurolink N11_CasoBaseCintra_Cuenta a Cobrar_IG_20100127_CRB_Sen_InS" xfId="1306" xr:uid="{00000000-0005-0000-0000-0000AC080000}"/>
    <cellStyle name="_OPEX SCUT NL_Eurolink N11_CasoBaseCintra_Cuenta a Cobrar_IG_20100127_CRB_Sen_ITR_Model_July 2010_v3 " xfId="1307" xr:uid="{00000000-0005-0000-0000-0000AD080000}"/>
    <cellStyle name="_OPEX SCUT NL_Eurolink N11_CasoBaseCintra_Cuenta a Cobrar_IG_20100127_CRB_Sen_NTEseg2-4_12May10.JSS_v102_BID" xfId="1308" xr:uid="{00000000-0005-0000-0000-0000AE080000}"/>
    <cellStyle name="_OPEX SCUT NL_Eurolink N11_CasoBaseCintra_Cuenta a Cobrar_IG_20100127_CRB_Sen_NTEseg2-4_Cintra_v2" xfId="1309" xr:uid="{00000000-0005-0000-0000-0000AF080000}"/>
    <cellStyle name="_OPEX SCUT NL_Eurolink N11_CasoBaseCintra_Cuenta a Cobrar_IG_20100127_CRB_Sen_O&amp;MAss" xfId="3462" xr:uid="{00000000-0005-0000-0000-0000B0080000}"/>
    <cellStyle name="_OPEX SCUT NL_Eurolink N11_CasoBaseCintra_Cuenta a Cobrar_IG_20100127_CRB_Sen_Sub" xfId="1310" xr:uid="{00000000-0005-0000-0000-0000B1080000}"/>
    <cellStyle name="_OPEX SCUT NL_Eurolink N11_CasoBaseCintra_Cuenta a Cobrar_IG_20100127_CRB_Sen_Tab" xfId="1311" xr:uid="{00000000-0005-0000-0000-0000B2080000}"/>
    <cellStyle name="_OPEX SCUT NL_Eurolink N11_CasoBaseCintra_Cuenta a Cobrar_IG_20100127_CRB_Sen_Tax" xfId="1312" xr:uid="{00000000-0005-0000-0000-0000B3080000}"/>
    <cellStyle name="_OPEX SCUT NL_Eurolink N11_CasoBaseCintra_Cuenta a Cobrar_IG_20100127_CRB_Sen_Tdep" xfId="1313" xr:uid="{00000000-0005-0000-0000-0000B4080000}"/>
    <cellStyle name="_OPEX SCUT NL_Eurolink N11_CasoBaseCintra_Cuenta a Cobrar_IG_20100127_CRB_Sen_TrafAss" xfId="3463" xr:uid="{00000000-0005-0000-0000-0000B5080000}"/>
    <cellStyle name="_OPEX SCUT NL_Eurolink N11_CasoBaseCintra_Cuenta a Cobrar_IG_20100127_CRB_Sen_TraffAss" xfId="3464" xr:uid="{00000000-0005-0000-0000-0000B6080000}"/>
    <cellStyle name="_OPEX SCUT NL_Eurolink N11_CasoBaseCintra_Cuenta a Cobrar_IG_20100127_CRB_Sen_TRev" xfId="1314" xr:uid="{00000000-0005-0000-0000-0000B7080000}"/>
    <cellStyle name="_OPEX SCUT NL_Eurolink N11_CasoBaseCintra_Cuenta a Cobrar_IG_20100127_CRB_Sen_TRev_1" xfId="1315" xr:uid="{00000000-0005-0000-0000-0000B8080000}"/>
    <cellStyle name="_OPEX SCUT NL_Eurolink N11_CasoBaseCintra_Cuenta a Cobrar_IG_20100127_CRB_Sen_TxRS" xfId="1316" xr:uid="{00000000-0005-0000-0000-0000B9080000}"/>
    <cellStyle name="_OPEX SCUT NL_Eurolink N11_CasoBaseCintra_Cuenta a Cobrar_IG_20100127_CRB_Sen_Val" xfId="1317" xr:uid="{00000000-0005-0000-0000-0000BA080000}"/>
    <cellStyle name="_OPEX SCUT NL_Eurolink N11_CasoBaseCintra_Cuenta a Cobrar_IG_20100127_CRB_Sen_Val_1" xfId="1318" xr:uid="{00000000-0005-0000-0000-0000BB080000}"/>
    <cellStyle name="_OPEX SCUT NL_Eurolink N11_CasoBaseCintra_Cuenta a Cobrar_IG_20100127_CRB_SFPR_06mar01_v34_Riverway" xfId="1319" xr:uid="{00000000-0005-0000-0000-0000BC080000}"/>
    <cellStyle name="_OPEX SCUT NL_Eurolink N11_CasoBaseCintra_Cuenta a Cobrar_IG_20100127_CRB_SFPR_10mar01_v37_Cintra" xfId="1320" xr:uid="{00000000-0005-0000-0000-0000BD080000}"/>
    <cellStyle name="_OPEX SCUT NL_Eurolink N11_CasoBaseCintra_Cuenta a Cobrar_IG_20100127_CRB_SFPR_12Mar10_Riverway_v33" xfId="1321" xr:uid="{00000000-0005-0000-0000-0000BE080000}"/>
    <cellStyle name="_OPEX SCUT NL_Eurolink N11_CasoBaseCintra_Cuenta a Cobrar_IG_20100127_CRB_SFPR_12Mar10_Riverway_v36" xfId="1322" xr:uid="{00000000-0005-0000-0000-0000BF080000}"/>
    <cellStyle name="_OPEX SCUT NL_Eurolink N11_CasoBaseCintra_Cuenta a Cobrar_IG_20100127_CRB_SFPR_15Mar10_Riverway_v38" xfId="1323" xr:uid="{00000000-0005-0000-0000-0000C0080000}"/>
    <cellStyle name="_OPEX SCUT NL_Eurolink N11_CasoBaseCintra_Cuenta a Cobrar_IG_20100127_CRB_SFPR_15Mar10_Riverway_v39(1) DR" xfId="1324" xr:uid="{00000000-0005-0000-0000-0000C1080000}"/>
    <cellStyle name="_OPEX SCUT NL_Eurolink N11_CasoBaseCintra_Cuenta a Cobrar_IG_20100127_CRB_SFPR_18feb10_JSS_v24(6)_S&amp;P_" xfId="1325" xr:uid="{00000000-0005-0000-0000-0000C2080000}"/>
    <cellStyle name="_OPEX SCUT NL_Eurolink N11_CasoBaseCintra_Cuenta a Cobrar_IG_20100127_CRB_SFPR_18Mar10_Riverway_BID" xfId="1326" xr:uid="{00000000-0005-0000-0000-0000C3080000}"/>
    <cellStyle name="_OPEX SCUT NL_Eurolink N11_CasoBaseCintra_Cuenta a Cobrar_IG_20100127_CRB_SFPR_19feb10_v25_S&amp;P" xfId="1327" xr:uid="{00000000-0005-0000-0000-0000C4080000}"/>
    <cellStyle name="_OPEX SCUT NL_Eurolink N11_CasoBaseCintra_Cuenta a Cobrar_IG_20100127_CRB_SFPR_19feb10_v25_S&amp;P_Acc" xfId="1328" xr:uid="{00000000-0005-0000-0000-0000C5080000}"/>
    <cellStyle name="_OPEX SCUT NL_Eurolink N11_CasoBaseCintra_Cuenta a Cobrar_IG_20100127_CRB_SFPR_19feb10_v25_S&amp;P_Bdep" xfId="1329" xr:uid="{00000000-0005-0000-0000-0000C6080000}"/>
    <cellStyle name="_OPEX SCUT NL_Eurolink N11_CasoBaseCintra_Cuenta a Cobrar_IG_20100127_CRB_SFPR_19feb10_v25_S&amp;P_Bdep (2)" xfId="1330" xr:uid="{00000000-0005-0000-0000-0000C7080000}"/>
    <cellStyle name="_OPEX SCUT NL_Eurolink N11_CasoBaseCintra_Cuenta a Cobrar_IG_20100127_CRB_SFPR_19feb10_v25_S&amp;P_CapexAss" xfId="3465" xr:uid="{00000000-0005-0000-0000-0000C8080000}"/>
    <cellStyle name="_OPEX SCUT NL_Eurolink N11_CasoBaseCintra_Cuenta a Cobrar_IG_20100127_CRB_SFPR_19feb10_v25_S&amp;P_Con" xfId="1331" xr:uid="{00000000-0005-0000-0000-0000C9080000}"/>
    <cellStyle name="_OPEX SCUT NL_Eurolink N11_CasoBaseCintra_Cuenta a Cobrar_IG_20100127_CRB_SFPR_19feb10_v25_S&amp;P_Debt" xfId="1332" xr:uid="{00000000-0005-0000-0000-0000CA080000}"/>
    <cellStyle name="_OPEX SCUT NL_Eurolink N11_CasoBaseCintra_Cuenta a Cobrar_IG_20100127_CRB_SFPR_19feb10_v25_S&amp;P_Dep3A" xfId="1333" xr:uid="{00000000-0005-0000-0000-0000CB080000}"/>
    <cellStyle name="_OPEX SCUT NL_Eurolink N11_CasoBaseCintra_Cuenta a Cobrar_IG_20100127_CRB_SFPR_19feb10_v25_S&amp;P_FB" xfId="1334" xr:uid="{00000000-0005-0000-0000-0000CC080000}"/>
    <cellStyle name="_OPEX SCUT NL_Eurolink N11_CasoBaseCintra_Cuenta a Cobrar_IG_20100127_CRB_SFPR_19feb10_v25_S&amp;P_fIRR" xfId="1335" xr:uid="{00000000-0005-0000-0000-0000CD080000}"/>
    <cellStyle name="_OPEX SCUT NL_Eurolink N11_CasoBaseCintra_Cuenta a Cobrar_IG_20100127_CRB_SFPR_19feb10_v25_S&amp;P_InC" xfId="1336" xr:uid="{00000000-0005-0000-0000-0000CE080000}"/>
    <cellStyle name="_OPEX SCUT NL_Eurolink N11_CasoBaseCintra_Cuenta a Cobrar_IG_20100127_CRB_SFPR_19feb10_v25_S&amp;P_InS" xfId="1337" xr:uid="{00000000-0005-0000-0000-0000CF080000}"/>
    <cellStyle name="_OPEX SCUT NL_Eurolink N11_CasoBaseCintra_Cuenta a Cobrar_IG_20100127_CRB_SFPR_19feb10_v25_S&amp;P_ITR_Model_July 2010_v3 " xfId="1338" xr:uid="{00000000-0005-0000-0000-0000D0080000}"/>
    <cellStyle name="_OPEX SCUT NL_Eurolink N11_CasoBaseCintra_Cuenta a Cobrar_IG_20100127_CRB_SFPR_19feb10_v25_S&amp;P_NTEseg2-4_12May10.JSS_v102_BID" xfId="1339" xr:uid="{00000000-0005-0000-0000-0000D1080000}"/>
    <cellStyle name="_OPEX SCUT NL_Eurolink N11_CasoBaseCintra_Cuenta a Cobrar_IG_20100127_CRB_SFPR_19feb10_v25_S&amp;P_NTEseg2-4_Cintra_v2" xfId="1340" xr:uid="{00000000-0005-0000-0000-0000D2080000}"/>
    <cellStyle name="_OPEX SCUT NL_Eurolink N11_CasoBaseCintra_Cuenta a Cobrar_IG_20100127_CRB_SFPR_19feb10_v25_S&amp;P_O&amp;MAss" xfId="3466" xr:uid="{00000000-0005-0000-0000-0000D3080000}"/>
    <cellStyle name="_OPEX SCUT NL_Eurolink N11_CasoBaseCintra_Cuenta a Cobrar_IG_20100127_CRB_SFPR_19feb10_v25_S&amp;P_Sub" xfId="1341" xr:uid="{00000000-0005-0000-0000-0000D4080000}"/>
    <cellStyle name="_OPEX SCUT NL_Eurolink N11_CasoBaseCintra_Cuenta a Cobrar_IG_20100127_CRB_SFPR_19feb10_v25_S&amp;P_Tab" xfId="1342" xr:uid="{00000000-0005-0000-0000-0000D5080000}"/>
    <cellStyle name="_OPEX SCUT NL_Eurolink N11_CasoBaseCintra_Cuenta a Cobrar_IG_20100127_CRB_SFPR_19feb10_v25_S&amp;P_Tax" xfId="1343" xr:uid="{00000000-0005-0000-0000-0000D6080000}"/>
    <cellStyle name="_OPEX SCUT NL_Eurolink N11_CasoBaseCintra_Cuenta a Cobrar_IG_20100127_CRB_SFPR_19feb10_v25_S&amp;P_Tdep" xfId="1344" xr:uid="{00000000-0005-0000-0000-0000D7080000}"/>
    <cellStyle name="_OPEX SCUT NL_Eurolink N11_CasoBaseCintra_Cuenta a Cobrar_IG_20100127_CRB_SFPR_19feb10_v25_S&amp;P_TrafAss" xfId="3467" xr:uid="{00000000-0005-0000-0000-0000D8080000}"/>
    <cellStyle name="_OPEX SCUT NL_Eurolink N11_CasoBaseCintra_Cuenta a Cobrar_IG_20100127_CRB_SFPR_19feb10_v25_S&amp;P_TraffAss" xfId="3468" xr:uid="{00000000-0005-0000-0000-0000D9080000}"/>
    <cellStyle name="_OPEX SCUT NL_Eurolink N11_CasoBaseCintra_Cuenta a Cobrar_IG_20100127_CRB_SFPR_19feb10_v25_S&amp;P_TRev" xfId="1345" xr:uid="{00000000-0005-0000-0000-0000DA080000}"/>
    <cellStyle name="_OPEX SCUT NL_Eurolink N11_CasoBaseCintra_Cuenta a Cobrar_IG_20100127_CRB_SFPR_19feb10_v25_S&amp;P_TRev_1" xfId="1346" xr:uid="{00000000-0005-0000-0000-0000DB080000}"/>
    <cellStyle name="_OPEX SCUT NL_Eurolink N11_CasoBaseCintra_Cuenta a Cobrar_IG_20100127_CRB_SFPR_19feb10_v25_S&amp;P_TxRS" xfId="1347" xr:uid="{00000000-0005-0000-0000-0000DC080000}"/>
    <cellStyle name="_OPEX SCUT NL_Eurolink N11_CasoBaseCintra_Cuenta a Cobrar_IG_20100127_CRB_SFPR_19feb10_v25_S&amp;P_Val" xfId="1348" xr:uid="{00000000-0005-0000-0000-0000DD080000}"/>
    <cellStyle name="_OPEX SCUT NL_Eurolink N11_CasoBaseCintra_Cuenta a Cobrar_IG_20100127_CRB_SFPR_19feb10_v25_S&amp;P_Val_1" xfId="1349" xr:uid="{00000000-0005-0000-0000-0000DE080000}"/>
    <cellStyle name="_OPEX SCUT NL_Eurolink N11_CasoBaseCintra_Cuenta a Cobrar_IG_20100127_CRB_SFPR_22feb10_v30_S&amp;P_" xfId="1350" xr:uid="{00000000-0005-0000-0000-0000DF080000}"/>
    <cellStyle name="_OPEX SCUT NL_Eurolink N11_CasoBaseCintra_Cuenta a Cobrar_IG_20100127_CRB_SFPR_25feb10_v31(0)" xfId="1351" xr:uid="{00000000-0005-0000-0000-0000E0080000}"/>
    <cellStyle name="_OPEX SCUT NL_Eurolink N11_CasoBaseCintra_Cuenta a Cobrar_IG_20100127_CRB_Sub" xfId="1352" xr:uid="{00000000-0005-0000-0000-0000E1080000}"/>
    <cellStyle name="_OPEX SCUT NL_Eurolink N11_CasoBaseCintra_Cuenta a Cobrar_IG_20100127_CRB_Tab" xfId="1353" xr:uid="{00000000-0005-0000-0000-0000E2080000}"/>
    <cellStyle name="_OPEX SCUT NL_Eurolink N11_CasoBaseCintra_Cuenta a Cobrar_IG_20100127_CRB_Tax" xfId="1354" xr:uid="{00000000-0005-0000-0000-0000E3080000}"/>
    <cellStyle name="_OPEX SCUT NL_Eurolink N11_CasoBaseCintra_Cuenta a Cobrar_IG_20100127_CRB_Tdep" xfId="1355" xr:uid="{00000000-0005-0000-0000-0000E4080000}"/>
    <cellStyle name="_OPEX SCUT NL_Eurolink N11_CasoBaseCintra_Cuenta a Cobrar_IG_20100127_CRB_TrafAss" xfId="3469" xr:uid="{00000000-0005-0000-0000-0000E5080000}"/>
    <cellStyle name="_OPEX SCUT NL_Eurolink N11_CasoBaseCintra_Cuenta a Cobrar_IG_20100127_CRB_TraffAss" xfId="3470" xr:uid="{00000000-0005-0000-0000-0000E6080000}"/>
    <cellStyle name="_OPEX SCUT NL_Eurolink N11_CasoBaseCintra_Cuenta a Cobrar_IG_20100127_CRB_TRev" xfId="1356" xr:uid="{00000000-0005-0000-0000-0000E7080000}"/>
    <cellStyle name="_OPEX SCUT NL_Eurolink N11_CasoBaseCintra_Cuenta a Cobrar_IG_20100127_CRB_Val" xfId="1357" xr:uid="{00000000-0005-0000-0000-0000E8080000}"/>
    <cellStyle name="_OPEX SCUT NL_Eurolink N11_CasoBaseCintra_Cuenta a Cobrar_IG_20100127_CRB_Val_1" xfId="1358" xr:uid="{00000000-0005-0000-0000-0000E9080000}"/>
    <cellStyle name="_OPEX SCUT NL_FB" xfId="1359" xr:uid="{00000000-0005-0000-0000-0000EA080000}"/>
    <cellStyle name="_OPEX SCUT NL_Fin" xfId="1360" xr:uid="{00000000-0005-0000-0000-0000EB080000}"/>
    <cellStyle name="_OPEX SCUT NL_fIRR" xfId="1361" xr:uid="{00000000-0005-0000-0000-0000EC080000}"/>
    <cellStyle name="_OPEX SCUT NL_InC" xfId="1362" xr:uid="{00000000-0005-0000-0000-0000ED080000}"/>
    <cellStyle name="_OPEX SCUT NL_InS" xfId="1363" xr:uid="{00000000-0005-0000-0000-0000EE080000}"/>
    <cellStyle name="_OPEX SCUT NL_IRR" xfId="1364" xr:uid="{00000000-0005-0000-0000-0000EF080000}"/>
    <cellStyle name="_OPEX SCUT NL_ITR_11Sep10_JSS_(Bonds Debt)" xfId="1365" xr:uid="{00000000-0005-0000-0000-0000F0080000}"/>
    <cellStyle name="_OPEX SCUT NL_ITR_14_oct10_JSS_v13" xfId="1366" xr:uid="{00000000-0005-0000-0000-0000F1080000}"/>
    <cellStyle name="_OPEX SCUT NL_ITR_16Sep10_JSS_v1" xfId="1367" xr:uid="{00000000-0005-0000-0000-0000F2080000}"/>
    <cellStyle name="_OPEX SCUT NL_ITR_18_oct10_JSS_v16" xfId="1368" xr:uid="{00000000-0005-0000-0000-0000F3080000}"/>
    <cellStyle name="_OPEX SCUT NL_ITR_27_oct10_JSS_v17" xfId="1369" xr:uid="{00000000-0005-0000-0000-0000F4080000}"/>
    <cellStyle name="_OPEX SCUT NL_ITR_27Sep10_JSS_v8_(prueba)" xfId="1370" xr:uid="{00000000-0005-0000-0000-0000F5080000}"/>
    <cellStyle name="_OPEX SCUT NL_ITR_6Jun2011_JSS_v26(a)" xfId="1371" xr:uid="{00000000-0005-0000-0000-0000F6080000}"/>
    <cellStyle name="_OPEX SCUT NL_ITR_9Sep10_JSS_" xfId="1372" xr:uid="{00000000-0005-0000-0000-0000F7080000}"/>
    <cellStyle name="_OPEX SCUT NL_KUDU_21Apr10_JSS_v4" xfId="1373" xr:uid="{00000000-0005-0000-0000-0000F8080000}"/>
    <cellStyle name="_OPEX SCUT NL_KUDU_21Apr10_JSS_v6" xfId="3471" xr:uid="{00000000-0005-0000-0000-0000F9080000}"/>
    <cellStyle name="_OPEX SCUT NL_KUDU_25Mar10_JSS_v2" xfId="1374" xr:uid="{00000000-0005-0000-0000-0000FA080000}"/>
    <cellStyle name="_OPEX SCUT NL_Mac" xfId="1375" xr:uid="{00000000-0005-0000-0000-0000FB080000}"/>
    <cellStyle name="_OPEX SCUT NL_Mac_a" xfId="1376" xr:uid="{00000000-0005-0000-0000-0000FC080000}"/>
    <cellStyle name="_OPEX SCUT NL_Mac_Ava" xfId="1377" xr:uid="{00000000-0005-0000-0000-0000FD080000}"/>
    <cellStyle name="_OPEX SCUT NL_Mac_Con" xfId="1378" xr:uid="{00000000-0005-0000-0000-0000FE080000}"/>
    <cellStyle name="_OPEX SCUT NL_Mac_InC" xfId="1379" xr:uid="{00000000-0005-0000-0000-0000FF080000}"/>
    <cellStyle name="_OPEX SCUT NL_Mac_IRR" xfId="1380" xr:uid="{00000000-0005-0000-0000-000000090000}"/>
    <cellStyle name="_OPEX SCUT NL_Mac_MDP_Fin_Model_14dec09.JSS_v50" xfId="1381" xr:uid="{00000000-0005-0000-0000-000001090000}"/>
    <cellStyle name="_OPEX SCUT NL_Mac_MDP_Fin_Model_22ene10.JSS_v68" xfId="1382" xr:uid="{00000000-0005-0000-0000-000002090000}"/>
    <cellStyle name="_OPEX SCUT NL_Mac_MDP_Fin_Model_25ene10.JSS_v69.5(bajada30millconstr_5%anticipo+anticipodiseño)" xfId="1383" xr:uid="{00000000-0005-0000-0000-000003090000}"/>
    <cellStyle name="_OPEX SCUT NL_Mac_Res" xfId="1384" xr:uid="{00000000-0005-0000-0000-000004090000}"/>
    <cellStyle name="_OPEX SCUT NL_Mac_Sen" xfId="1385" xr:uid="{00000000-0005-0000-0000-000005090000}"/>
    <cellStyle name="_OPEX SCUT NL_Mac_SFPR_06mar01_v34_Riverway" xfId="1386" xr:uid="{00000000-0005-0000-0000-000006090000}"/>
    <cellStyle name="_OPEX SCUT NL_Mac_SFPR_10mar01_v37_Cintra" xfId="1387" xr:uid="{00000000-0005-0000-0000-000007090000}"/>
    <cellStyle name="_OPEX SCUT NL_Mac_SFPR_11feb10_JSS_v23(internal approval) VAN - € inv v1" xfId="1388" xr:uid="{00000000-0005-0000-0000-000008090000}"/>
    <cellStyle name="_OPEX SCUT NL_Mac_SFPR_11feb10_JSS_v23(internal approval)_corr" xfId="1389" xr:uid="{00000000-0005-0000-0000-000009090000}"/>
    <cellStyle name="_OPEX SCUT NL_Mac_SFPR_11feb10_JSS_v23(internal approval)_IRRcorr" xfId="1390" xr:uid="{00000000-0005-0000-0000-00000A090000}"/>
    <cellStyle name="_OPEX SCUT NL_Mac_SFPR_11feb10_JSS_v23(internal approval)_IRRcorr_GF" xfId="1391" xr:uid="{00000000-0005-0000-0000-00000B090000}"/>
    <cellStyle name="_OPEX SCUT NL_Mac_SFPR_12ene09.JSS_v6" xfId="1392" xr:uid="{00000000-0005-0000-0000-00000C090000}"/>
    <cellStyle name="_OPEX SCUT NL_Mac_SFPR_12Mar10_Riverway_v33" xfId="1393" xr:uid="{00000000-0005-0000-0000-00000D090000}"/>
    <cellStyle name="_OPEX SCUT NL_Mac_SFPR_12Mar10_Riverway_v36" xfId="1394" xr:uid="{00000000-0005-0000-0000-00000E090000}"/>
    <cellStyle name="_OPEX SCUT NL_Mac_SFPR_14ene09.JSS_v16.(bond debt)" xfId="1395" xr:uid="{00000000-0005-0000-0000-00000F090000}"/>
    <cellStyle name="_OPEX SCUT NL_Mac_SFPR_15Mar10_Riverway_v38" xfId="1396" xr:uid="{00000000-0005-0000-0000-000010090000}"/>
    <cellStyle name="_OPEX SCUT NL_Mac_SFPR_15Mar10_Riverway_v39(1) DR" xfId="1397" xr:uid="{00000000-0005-0000-0000-000011090000}"/>
    <cellStyle name="_OPEX SCUT NL_Mac_SFPR_18feb10_JSS_v24(6)_S&amp;P_" xfId="1398" xr:uid="{00000000-0005-0000-0000-000012090000}"/>
    <cellStyle name="_OPEX SCUT NL_Mac_SFPR_18Mar10_Riverway_BID" xfId="1399" xr:uid="{00000000-0005-0000-0000-000013090000}"/>
    <cellStyle name="_OPEX SCUT NL_Mac_SFPR_19feb10_v25_S&amp;P" xfId="1400" xr:uid="{00000000-0005-0000-0000-000014090000}"/>
    <cellStyle name="_OPEX SCUT NL_Mac_SFPR_22feb10_v30_S&amp;P_" xfId="1401" xr:uid="{00000000-0005-0000-0000-000015090000}"/>
    <cellStyle name="_OPEX SCUT NL_Mac_SFPR_25feb10_v31(0)" xfId="1402" xr:uid="{00000000-0005-0000-0000-000016090000}"/>
    <cellStyle name="_OPEX SCUT NL_Mac_SFPR_4ene09.JSS_v5.3(Bond +  ReCap 70%deuda30% Equity)" xfId="1403" xr:uid="{00000000-0005-0000-0000-000017090000}"/>
    <cellStyle name="_OPEX SCUT NL_Mac_SFPR_4ene09.JSS_v6" xfId="1404" xr:uid="{00000000-0005-0000-0000-000018090000}"/>
    <cellStyle name="_OPEX SCUT NL_Mac_SFPR_5feb10_JSS_v20(internal approval)" xfId="1405" xr:uid="{00000000-0005-0000-0000-000019090000}"/>
    <cellStyle name="_OPEX SCUT NL_Mac_SFPR_7dec09.JSS_v4" xfId="1406" xr:uid="{00000000-0005-0000-0000-00001A090000}"/>
    <cellStyle name="_OPEX SCUT NL_Mac_Tax" xfId="1407" xr:uid="{00000000-0005-0000-0000-00001B090000}"/>
    <cellStyle name="_OPEX SCUT NL_MDP_Fin_Model_03nov09.JSS_v41" xfId="1408" xr:uid="{00000000-0005-0000-0000-00001C090000}"/>
    <cellStyle name="_OPEX SCUT NL_MDP_Fin_Model_03nov09.JSS_v42" xfId="1409" xr:uid="{00000000-0005-0000-0000-00001D090000}"/>
    <cellStyle name="_OPEX SCUT NL_MDP_Fin_Model_07dec09.JSS_v44" xfId="1410" xr:uid="{00000000-0005-0000-0000-00001E090000}"/>
    <cellStyle name="_OPEX SCUT NL_MDP_Fin_Model_07dec09.JSS_v47" xfId="1411" xr:uid="{00000000-0005-0000-0000-00001F090000}"/>
    <cellStyle name="_OPEX SCUT NL_MDP_Fin_Model_14dec09.JSS_v50" xfId="1412" xr:uid="{00000000-0005-0000-0000-000020090000}"/>
    <cellStyle name="_OPEX SCUT NL_MDP_Fin_Model_14oct09.JSS_v33" xfId="1413" xr:uid="{00000000-0005-0000-0000-000021090000}"/>
    <cellStyle name="_OPEX SCUT NL_MDP_Fin_Model_14oct09.JSS_v33_Acc" xfId="1414" xr:uid="{00000000-0005-0000-0000-000022090000}"/>
    <cellStyle name="_OPEX SCUT NL_MDP_Fin_Model_14oct09.JSS_v33_Bdep" xfId="1415" xr:uid="{00000000-0005-0000-0000-000023090000}"/>
    <cellStyle name="_OPEX SCUT NL_MDP_Fin_Model_14oct09.JSS_v33_Bdep (2)" xfId="1416" xr:uid="{00000000-0005-0000-0000-000024090000}"/>
    <cellStyle name="_OPEX SCUT NL_MDP_Fin_Model_14oct09.JSS_v33_CapexAss" xfId="3472" xr:uid="{00000000-0005-0000-0000-000025090000}"/>
    <cellStyle name="_OPEX SCUT NL_MDP_Fin_Model_14oct09.JSS_v33_Cas" xfId="1417" xr:uid="{00000000-0005-0000-0000-000026090000}"/>
    <cellStyle name="_OPEX SCUT NL_MDP_Fin_Model_14oct09.JSS_v33_Con" xfId="1418" xr:uid="{00000000-0005-0000-0000-000027090000}"/>
    <cellStyle name="_OPEX SCUT NL_MDP_Fin_Model_14oct09.JSS_v33_Dat" xfId="1419" xr:uid="{00000000-0005-0000-0000-000028090000}"/>
    <cellStyle name="_OPEX SCUT NL_MDP_Fin_Model_14oct09.JSS_v33_Debt" xfId="1420" xr:uid="{00000000-0005-0000-0000-000029090000}"/>
    <cellStyle name="_OPEX SCUT NL_MDP_Fin_Model_14oct09.JSS_v33_Dep3A" xfId="1421" xr:uid="{00000000-0005-0000-0000-00002A090000}"/>
    <cellStyle name="_OPEX SCUT NL_MDP_Fin_Model_14oct09.JSS_v33_FB" xfId="1422" xr:uid="{00000000-0005-0000-0000-00002B090000}"/>
    <cellStyle name="_OPEX SCUT NL_MDP_Fin_Model_14oct09.JSS_v33_fIRR" xfId="1423" xr:uid="{00000000-0005-0000-0000-00002C090000}"/>
    <cellStyle name="_OPEX SCUT NL_MDP_Fin_Model_14oct09.JSS_v33_InC" xfId="1424" xr:uid="{00000000-0005-0000-0000-00002D090000}"/>
    <cellStyle name="_OPEX SCUT NL_MDP_Fin_Model_14oct09.JSS_v33_InC_1" xfId="1425" xr:uid="{00000000-0005-0000-0000-00002E090000}"/>
    <cellStyle name="_OPEX SCUT NL_MDP_Fin_Model_14oct09.JSS_v33_InC_1_Acc" xfId="1426" xr:uid="{00000000-0005-0000-0000-00002F090000}"/>
    <cellStyle name="_OPEX SCUT NL_MDP_Fin_Model_14oct09.JSS_v33_InC_1_Bdep" xfId="1427" xr:uid="{00000000-0005-0000-0000-000030090000}"/>
    <cellStyle name="_OPEX SCUT NL_MDP_Fin_Model_14oct09.JSS_v33_InC_1_Bdep (2)" xfId="1428" xr:uid="{00000000-0005-0000-0000-000031090000}"/>
    <cellStyle name="_OPEX SCUT NL_MDP_Fin_Model_14oct09.JSS_v33_InC_1_CapexAss" xfId="3473" xr:uid="{00000000-0005-0000-0000-000032090000}"/>
    <cellStyle name="_OPEX SCUT NL_MDP_Fin_Model_14oct09.JSS_v33_InC_1_Con" xfId="1429" xr:uid="{00000000-0005-0000-0000-000033090000}"/>
    <cellStyle name="_OPEX SCUT NL_MDP_Fin_Model_14oct09.JSS_v33_InC_1_FB" xfId="1430" xr:uid="{00000000-0005-0000-0000-000034090000}"/>
    <cellStyle name="_OPEX SCUT NL_MDP_Fin_Model_14oct09.JSS_v33_InC_1_fIRR" xfId="1431" xr:uid="{00000000-0005-0000-0000-000035090000}"/>
    <cellStyle name="_OPEX SCUT NL_MDP_Fin_Model_14oct09.JSS_v33_InC_1_InC" xfId="1432" xr:uid="{00000000-0005-0000-0000-000036090000}"/>
    <cellStyle name="_OPEX SCUT NL_MDP_Fin_Model_14oct09.JSS_v33_InC_1_ITR_Model_July 2010_v3 " xfId="1433" xr:uid="{00000000-0005-0000-0000-000037090000}"/>
    <cellStyle name="_OPEX SCUT NL_MDP_Fin_Model_14oct09.JSS_v33_InC_1_NTEseg2-4_12May10.JSS_v102_BID" xfId="1434" xr:uid="{00000000-0005-0000-0000-000038090000}"/>
    <cellStyle name="_OPEX SCUT NL_MDP_Fin_Model_14oct09.JSS_v33_InC_1_NTEseg2-4_Cintra_v2" xfId="1435" xr:uid="{00000000-0005-0000-0000-000039090000}"/>
    <cellStyle name="_OPEX SCUT NL_MDP_Fin_Model_14oct09.JSS_v33_InC_1_O&amp;MAss" xfId="3474" xr:uid="{00000000-0005-0000-0000-00003A090000}"/>
    <cellStyle name="_OPEX SCUT NL_MDP_Fin_Model_14oct09.JSS_v33_InC_1_Sub" xfId="1436" xr:uid="{00000000-0005-0000-0000-00003B090000}"/>
    <cellStyle name="_OPEX SCUT NL_MDP_Fin_Model_14oct09.JSS_v33_InC_1_Tab" xfId="1437" xr:uid="{00000000-0005-0000-0000-00003C090000}"/>
    <cellStyle name="_OPEX SCUT NL_MDP_Fin_Model_14oct09.JSS_v33_InC_1_Tax" xfId="1438" xr:uid="{00000000-0005-0000-0000-00003D090000}"/>
    <cellStyle name="_OPEX SCUT NL_MDP_Fin_Model_14oct09.JSS_v33_InC_1_Tdep" xfId="1439" xr:uid="{00000000-0005-0000-0000-00003E090000}"/>
    <cellStyle name="_OPEX SCUT NL_MDP_Fin_Model_14oct09.JSS_v33_InC_1_TrafAss" xfId="3475" xr:uid="{00000000-0005-0000-0000-00003F090000}"/>
    <cellStyle name="_OPEX SCUT NL_MDP_Fin_Model_14oct09.JSS_v33_InC_1_TraffAss" xfId="3476" xr:uid="{00000000-0005-0000-0000-000040090000}"/>
    <cellStyle name="_OPEX SCUT NL_MDP_Fin_Model_14oct09.JSS_v33_InC_1_TRev" xfId="1440" xr:uid="{00000000-0005-0000-0000-000041090000}"/>
    <cellStyle name="_OPEX SCUT NL_MDP_Fin_Model_14oct09.JSS_v33_InC_1_TRev_1" xfId="1441" xr:uid="{00000000-0005-0000-0000-000042090000}"/>
    <cellStyle name="_OPEX SCUT NL_MDP_Fin_Model_14oct09.JSS_v33_InC_1_TxRS" xfId="1442" xr:uid="{00000000-0005-0000-0000-000043090000}"/>
    <cellStyle name="_OPEX SCUT NL_MDP_Fin_Model_14oct09.JSS_v33_InC_1_Val" xfId="1443" xr:uid="{00000000-0005-0000-0000-000044090000}"/>
    <cellStyle name="_OPEX SCUT NL_MDP_Fin_Model_14oct09.JSS_v33_InC_1_Val_1" xfId="1444" xr:uid="{00000000-0005-0000-0000-000045090000}"/>
    <cellStyle name="_OPEX SCUT NL_MDP_Fin_Model_14oct09.JSS_v33_InS" xfId="1445" xr:uid="{00000000-0005-0000-0000-000046090000}"/>
    <cellStyle name="_OPEX SCUT NL_MDP_Fin_Model_14oct09.JSS_v33_IRR" xfId="1446" xr:uid="{00000000-0005-0000-0000-000047090000}"/>
    <cellStyle name="_OPEX SCUT NL_MDP_Fin_Model_14oct09.JSS_v33_ITR_Model_July 2010_v3 " xfId="1447" xr:uid="{00000000-0005-0000-0000-000048090000}"/>
    <cellStyle name="_OPEX SCUT NL_MDP_Fin_Model_14oct09.JSS_v33_NTEseg2-4_Cintra_v2" xfId="1448" xr:uid="{00000000-0005-0000-0000-000049090000}"/>
    <cellStyle name="_OPEX SCUT NL_MDP_Fin_Model_14oct09.JSS_v33_O&amp;MAss" xfId="3477" xr:uid="{00000000-0005-0000-0000-00004A090000}"/>
    <cellStyle name="_OPEX SCUT NL_MDP_Fin_Model_14oct09.JSS_v33_Sen" xfId="3478" xr:uid="{00000000-0005-0000-0000-00004B090000}"/>
    <cellStyle name="_OPEX SCUT NL_MDP_Fin_Model_14oct09.JSS_v33_Sen_Acc" xfId="1449" xr:uid="{00000000-0005-0000-0000-00004C090000}"/>
    <cellStyle name="_OPEX SCUT NL_MDP_Fin_Model_14oct09.JSS_v33_Sen_Bdep" xfId="1450" xr:uid="{00000000-0005-0000-0000-00004D090000}"/>
    <cellStyle name="_OPEX SCUT NL_MDP_Fin_Model_14oct09.JSS_v33_Sen_Bdep (2)" xfId="1451" xr:uid="{00000000-0005-0000-0000-00004E090000}"/>
    <cellStyle name="_OPEX SCUT NL_MDP_Fin_Model_14oct09.JSS_v33_Sen_CapexAss" xfId="3479" xr:uid="{00000000-0005-0000-0000-00004F090000}"/>
    <cellStyle name="_OPEX SCUT NL_MDP_Fin_Model_14oct09.JSS_v33_Sen_Con" xfId="1452" xr:uid="{00000000-0005-0000-0000-000050090000}"/>
    <cellStyle name="_OPEX SCUT NL_MDP_Fin_Model_14oct09.JSS_v33_Sen_Debt" xfId="1453" xr:uid="{00000000-0005-0000-0000-000051090000}"/>
    <cellStyle name="_OPEX SCUT NL_MDP_Fin_Model_14oct09.JSS_v33_Sen_Dep3A" xfId="1454" xr:uid="{00000000-0005-0000-0000-000052090000}"/>
    <cellStyle name="_OPEX SCUT NL_MDP_Fin_Model_14oct09.JSS_v33_Sen_FB" xfId="1455" xr:uid="{00000000-0005-0000-0000-000053090000}"/>
    <cellStyle name="_OPEX SCUT NL_MDP_Fin_Model_14oct09.JSS_v33_Sen_fIRR" xfId="1456" xr:uid="{00000000-0005-0000-0000-000054090000}"/>
    <cellStyle name="_OPEX SCUT NL_MDP_Fin_Model_14oct09.JSS_v33_Sen_InC" xfId="1457" xr:uid="{00000000-0005-0000-0000-000055090000}"/>
    <cellStyle name="_OPEX SCUT NL_MDP_Fin_Model_14oct09.JSS_v33_Sen_InS" xfId="1458" xr:uid="{00000000-0005-0000-0000-000056090000}"/>
    <cellStyle name="_OPEX SCUT NL_MDP_Fin_Model_14oct09.JSS_v33_Sen_ITR_Model_July 2010_v3 " xfId="1459" xr:uid="{00000000-0005-0000-0000-000057090000}"/>
    <cellStyle name="_OPEX SCUT NL_MDP_Fin_Model_14oct09.JSS_v33_Sen_NTEseg2-4_12May10.JSS_v102_BID" xfId="1460" xr:uid="{00000000-0005-0000-0000-000058090000}"/>
    <cellStyle name="_OPEX SCUT NL_MDP_Fin_Model_14oct09.JSS_v33_Sen_NTEseg2-4_Cintra_v2" xfId="1461" xr:uid="{00000000-0005-0000-0000-000059090000}"/>
    <cellStyle name="_OPEX SCUT NL_MDP_Fin_Model_14oct09.JSS_v33_Sen_O&amp;MAss" xfId="3480" xr:uid="{00000000-0005-0000-0000-00005A090000}"/>
    <cellStyle name="_OPEX SCUT NL_MDP_Fin_Model_14oct09.JSS_v33_Sen_Sub" xfId="1462" xr:uid="{00000000-0005-0000-0000-00005B090000}"/>
    <cellStyle name="_OPEX SCUT NL_MDP_Fin_Model_14oct09.JSS_v33_Sen_Tab" xfId="1463" xr:uid="{00000000-0005-0000-0000-00005C090000}"/>
    <cellStyle name="_OPEX SCUT NL_MDP_Fin_Model_14oct09.JSS_v33_Sen_Tax" xfId="1464" xr:uid="{00000000-0005-0000-0000-00005D090000}"/>
    <cellStyle name="_OPEX SCUT NL_MDP_Fin_Model_14oct09.JSS_v33_Sen_Tdep" xfId="1465" xr:uid="{00000000-0005-0000-0000-00005E090000}"/>
    <cellStyle name="_OPEX SCUT NL_MDP_Fin_Model_14oct09.JSS_v33_Sen_TrafAss" xfId="3481" xr:uid="{00000000-0005-0000-0000-00005F090000}"/>
    <cellStyle name="_OPEX SCUT NL_MDP_Fin_Model_14oct09.JSS_v33_Sen_TraffAss" xfId="3482" xr:uid="{00000000-0005-0000-0000-000060090000}"/>
    <cellStyle name="_OPEX SCUT NL_MDP_Fin_Model_14oct09.JSS_v33_Sen_TRev" xfId="1466" xr:uid="{00000000-0005-0000-0000-000061090000}"/>
    <cellStyle name="_OPEX SCUT NL_MDP_Fin_Model_14oct09.JSS_v33_Sen_TxRS" xfId="1467" xr:uid="{00000000-0005-0000-0000-000062090000}"/>
    <cellStyle name="_OPEX SCUT NL_MDP_Fin_Model_14oct09.JSS_v33_Sen_Val" xfId="1468" xr:uid="{00000000-0005-0000-0000-000063090000}"/>
    <cellStyle name="_OPEX SCUT NL_MDP_Fin_Model_14oct09.JSS_v33_Sen_Val_1" xfId="1469" xr:uid="{00000000-0005-0000-0000-000064090000}"/>
    <cellStyle name="_OPEX SCUT NL_MDP_Fin_Model_14oct09.JSS_v33_SFPR_06mar01_v34_Riverway" xfId="1470" xr:uid="{00000000-0005-0000-0000-000065090000}"/>
    <cellStyle name="_OPEX SCUT NL_MDP_Fin_Model_14oct09.JSS_v33_SFPR_10mar01_v37_Cintra" xfId="1471" xr:uid="{00000000-0005-0000-0000-000066090000}"/>
    <cellStyle name="_OPEX SCUT NL_MDP_Fin_Model_14oct09.JSS_v33_SFPR_12Mar10_Riverway_v33" xfId="1472" xr:uid="{00000000-0005-0000-0000-000067090000}"/>
    <cellStyle name="_OPEX SCUT NL_MDP_Fin_Model_14oct09.JSS_v33_SFPR_12Mar10_Riverway_v36" xfId="1473" xr:uid="{00000000-0005-0000-0000-000068090000}"/>
    <cellStyle name="_OPEX SCUT NL_MDP_Fin_Model_14oct09.JSS_v33_SFPR_15Mar10_Riverway_v38" xfId="1474" xr:uid="{00000000-0005-0000-0000-000069090000}"/>
    <cellStyle name="_OPEX SCUT NL_MDP_Fin_Model_14oct09.JSS_v33_SFPR_15Mar10_Riverway_v39(1) DR" xfId="1475" xr:uid="{00000000-0005-0000-0000-00006A090000}"/>
    <cellStyle name="_OPEX SCUT NL_MDP_Fin_Model_14oct09.JSS_v33_SFPR_18feb10_JSS_v24(6)_S&amp;P_" xfId="1476" xr:uid="{00000000-0005-0000-0000-00006B090000}"/>
    <cellStyle name="_OPEX SCUT NL_MDP_Fin_Model_14oct09.JSS_v33_SFPR_18Mar10_Riverway_BID" xfId="1477" xr:uid="{00000000-0005-0000-0000-00006C090000}"/>
    <cellStyle name="_OPEX SCUT NL_MDP_Fin_Model_14oct09.JSS_v33_SFPR_19feb10_v25_S&amp;P" xfId="1478" xr:uid="{00000000-0005-0000-0000-00006D090000}"/>
    <cellStyle name="_OPEX SCUT NL_MDP_Fin_Model_14oct09.JSS_v33_SFPR_19feb10_v25_S&amp;P_Acc" xfId="1479" xr:uid="{00000000-0005-0000-0000-00006E090000}"/>
    <cellStyle name="_OPEX SCUT NL_MDP_Fin_Model_14oct09.JSS_v33_SFPR_19feb10_v25_S&amp;P_Bdep" xfId="1480" xr:uid="{00000000-0005-0000-0000-00006F090000}"/>
    <cellStyle name="_OPEX SCUT NL_MDP_Fin_Model_14oct09.JSS_v33_SFPR_19feb10_v25_S&amp;P_Bdep (2)" xfId="1481" xr:uid="{00000000-0005-0000-0000-000070090000}"/>
    <cellStyle name="_OPEX SCUT NL_MDP_Fin_Model_14oct09.JSS_v33_SFPR_19feb10_v25_S&amp;P_CapexAss" xfId="3483" xr:uid="{00000000-0005-0000-0000-000071090000}"/>
    <cellStyle name="_OPEX SCUT NL_MDP_Fin_Model_14oct09.JSS_v33_SFPR_19feb10_v25_S&amp;P_Con" xfId="1482" xr:uid="{00000000-0005-0000-0000-000072090000}"/>
    <cellStyle name="_OPEX SCUT NL_MDP_Fin_Model_14oct09.JSS_v33_SFPR_19feb10_v25_S&amp;P_Debt" xfId="1483" xr:uid="{00000000-0005-0000-0000-000073090000}"/>
    <cellStyle name="_OPEX SCUT NL_MDP_Fin_Model_14oct09.JSS_v33_SFPR_19feb10_v25_S&amp;P_Dep3A" xfId="1484" xr:uid="{00000000-0005-0000-0000-000074090000}"/>
    <cellStyle name="_OPEX SCUT NL_MDP_Fin_Model_14oct09.JSS_v33_SFPR_19feb10_v25_S&amp;P_FB" xfId="1485" xr:uid="{00000000-0005-0000-0000-000075090000}"/>
    <cellStyle name="_OPEX SCUT NL_MDP_Fin_Model_14oct09.JSS_v33_SFPR_19feb10_v25_S&amp;P_fIRR" xfId="1486" xr:uid="{00000000-0005-0000-0000-000076090000}"/>
    <cellStyle name="_OPEX SCUT NL_MDP_Fin_Model_14oct09.JSS_v33_SFPR_19feb10_v25_S&amp;P_InC" xfId="1487" xr:uid="{00000000-0005-0000-0000-000077090000}"/>
    <cellStyle name="_OPEX SCUT NL_MDP_Fin_Model_14oct09.JSS_v33_SFPR_19feb10_v25_S&amp;P_InS" xfId="1488" xr:uid="{00000000-0005-0000-0000-000078090000}"/>
    <cellStyle name="_OPEX SCUT NL_MDP_Fin_Model_14oct09.JSS_v33_SFPR_19feb10_v25_S&amp;P_ITR_Model_July 2010_v3 " xfId="1489" xr:uid="{00000000-0005-0000-0000-000079090000}"/>
    <cellStyle name="_OPEX SCUT NL_MDP_Fin_Model_14oct09.JSS_v33_SFPR_19feb10_v25_S&amp;P_NTEseg2-4_12May10.JSS_v102_BID" xfId="1490" xr:uid="{00000000-0005-0000-0000-00007A090000}"/>
    <cellStyle name="_OPEX SCUT NL_MDP_Fin_Model_14oct09.JSS_v33_SFPR_19feb10_v25_S&amp;P_NTEseg2-4_Cintra_v2" xfId="1491" xr:uid="{00000000-0005-0000-0000-00007B090000}"/>
    <cellStyle name="_OPEX SCUT NL_MDP_Fin_Model_14oct09.JSS_v33_SFPR_19feb10_v25_S&amp;P_O&amp;MAss" xfId="3484" xr:uid="{00000000-0005-0000-0000-00007C090000}"/>
    <cellStyle name="_OPEX SCUT NL_MDP_Fin_Model_14oct09.JSS_v33_SFPR_19feb10_v25_S&amp;P_Sub" xfId="1492" xr:uid="{00000000-0005-0000-0000-00007D090000}"/>
    <cellStyle name="_OPEX SCUT NL_MDP_Fin_Model_14oct09.JSS_v33_SFPR_19feb10_v25_S&amp;P_Tab" xfId="1493" xr:uid="{00000000-0005-0000-0000-00007E090000}"/>
    <cellStyle name="_OPEX SCUT NL_MDP_Fin_Model_14oct09.JSS_v33_SFPR_19feb10_v25_S&amp;P_Tax" xfId="1494" xr:uid="{00000000-0005-0000-0000-00007F090000}"/>
    <cellStyle name="_OPEX SCUT NL_MDP_Fin_Model_14oct09.JSS_v33_SFPR_19feb10_v25_S&amp;P_Tdep" xfId="1495" xr:uid="{00000000-0005-0000-0000-000080090000}"/>
    <cellStyle name="_OPEX SCUT NL_MDP_Fin_Model_14oct09.JSS_v33_SFPR_19feb10_v25_S&amp;P_TrafAss" xfId="3485" xr:uid="{00000000-0005-0000-0000-000081090000}"/>
    <cellStyle name="_OPEX SCUT NL_MDP_Fin_Model_14oct09.JSS_v33_SFPR_19feb10_v25_S&amp;P_TraffAss" xfId="3486" xr:uid="{00000000-0005-0000-0000-000082090000}"/>
    <cellStyle name="_OPEX SCUT NL_MDP_Fin_Model_14oct09.JSS_v33_SFPR_19feb10_v25_S&amp;P_TRev" xfId="1496" xr:uid="{00000000-0005-0000-0000-000083090000}"/>
    <cellStyle name="_OPEX SCUT NL_MDP_Fin_Model_14oct09.JSS_v33_SFPR_19feb10_v25_S&amp;P_TRev_1" xfId="1497" xr:uid="{00000000-0005-0000-0000-000084090000}"/>
    <cellStyle name="_OPEX SCUT NL_MDP_Fin_Model_14oct09.JSS_v33_SFPR_19feb10_v25_S&amp;P_TxRS" xfId="1498" xr:uid="{00000000-0005-0000-0000-000085090000}"/>
    <cellStyle name="_OPEX SCUT NL_MDP_Fin_Model_14oct09.JSS_v33_SFPR_19feb10_v25_S&amp;P_Val" xfId="1499" xr:uid="{00000000-0005-0000-0000-000086090000}"/>
    <cellStyle name="_OPEX SCUT NL_MDP_Fin_Model_14oct09.JSS_v33_SFPR_19feb10_v25_S&amp;P_Val_1" xfId="1500" xr:uid="{00000000-0005-0000-0000-000087090000}"/>
    <cellStyle name="_OPEX SCUT NL_MDP_Fin_Model_14oct09.JSS_v33_SFPR_22feb10_v30_S&amp;P_" xfId="1501" xr:uid="{00000000-0005-0000-0000-000088090000}"/>
    <cellStyle name="_OPEX SCUT NL_MDP_Fin_Model_14oct09.JSS_v33_SFPR_25feb10_v31(0)" xfId="1502" xr:uid="{00000000-0005-0000-0000-000089090000}"/>
    <cellStyle name="_OPEX SCUT NL_MDP_Fin_Model_14oct09.JSS_v33_Tax" xfId="1503" xr:uid="{00000000-0005-0000-0000-00008A090000}"/>
    <cellStyle name="_OPEX SCUT NL_MDP_Fin_Model_14oct09.JSS_v33_Tdep" xfId="1504" xr:uid="{00000000-0005-0000-0000-00008B090000}"/>
    <cellStyle name="_OPEX SCUT NL_MDP_Fin_Model_14oct09.JSS_v33_TrafAss" xfId="3487" xr:uid="{00000000-0005-0000-0000-00008C090000}"/>
    <cellStyle name="_OPEX SCUT NL_MDP_Fin_Model_14oct09.JSS_v33_TraffAss" xfId="3488" xr:uid="{00000000-0005-0000-0000-00008D090000}"/>
    <cellStyle name="_OPEX SCUT NL_MDP_Fin_Model_14oct09.JSS_v33_TRev" xfId="1505" xr:uid="{00000000-0005-0000-0000-00008E090000}"/>
    <cellStyle name="_OPEX SCUT NL_MDP_Fin_Model_14oct09.JSS_v33_TRev_1" xfId="1506" xr:uid="{00000000-0005-0000-0000-00008F090000}"/>
    <cellStyle name="_OPEX SCUT NL_MDP_Fin_Model_14oct09.JSS_v33_TxRS" xfId="1507" xr:uid="{00000000-0005-0000-0000-000090090000}"/>
    <cellStyle name="_OPEX SCUT NL_MDP_Fin_Model_14oct09.JSS_v33_Val" xfId="1508" xr:uid="{00000000-0005-0000-0000-000091090000}"/>
    <cellStyle name="_OPEX SCUT NL_MDP_Fin_Model_14oct09.JSS_v33_Val_1" xfId="1509" xr:uid="{00000000-0005-0000-0000-000092090000}"/>
    <cellStyle name="_OPEX SCUT NL_MDP_Fin_Model_22ene10.JSS_v68" xfId="1510" xr:uid="{00000000-0005-0000-0000-000093090000}"/>
    <cellStyle name="_OPEX SCUT NL_MDP_Fin_Model_25ene10.JSS_v69.5(bajada30millconstr_5%anticipo+anticipodiseño)" xfId="1511" xr:uid="{00000000-0005-0000-0000-000094090000}"/>
    <cellStyle name="_OPEX SCUT NL_MDP_Fin_Model_25ene10.JSS_v69.6(bajada30millconstr_5%anticipo+anticipodiseño)" xfId="1512" xr:uid="{00000000-0005-0000-0000-000095090000}"/>
    <cellStyle name="_OPEX SCUT NL_NTEseg2-4_12Apr10.JSS_v87_Aprobacion Interna" xfId="1513" xr:uid="{00000000-0005-0000-0000-000096090000}"/>
    <cellStyle name="_OPEX SCUT NL_NTEseg2-4_12May10.JSS_v102_BID" xfId="1514" xr:uid="{00000000-0005-0000-0000-000097090000}"/>
    <cellStyle name="_OPEX SCUT NL_NTEseg2-4_14Apr10.JSS_v91_Aprobacion Interna_GF" xfId="1515" xr:uid="{00000000-0005-0000-0000-000098090000}"/>
    <cellStyle name="_OPEX SCUT NL_NTEseg2-4_19Mar10.JSS_v74" xfId="1516" xr:uid="{00000000-0005-0000-0000-000099090000}"/>
    <cellStyle name="_OPEX SCUT NL_NTEseg2-4_19Mar10.JSS_v75" xfId="1517" xr:uid="{00000000-0005-0000-0000-00009A090000}"/>
    <cellStyle name="_OPEX SCUT NL_NTEseg2-4_19Mar10.JSS_v77" xfId="1518" xr:uid="{00000000-0005-0000-0000-00009B090000}"/>
    <cellStyle name="_OPEX SCUT NL_NTEseg2-4_21Apr10.JSS_v96_Mezz" xfId="1519" xr:uid="{00000000-0005-0000-0000-00009C090000}"/>
    <cellStyle name="_OPEX SCUT NL_NTEseg2-4_8Apr10.JSS_v86_Aprobacion Interna" xfId="1520" xr:uid="{00000000-0005-0000-0000-00009D090000}"/>
    <cellStyle name="_OPEX SCUT NL_NTEseg2-4_Cintra_v2" xfId="1521" xr:uid="{00000000-0005-0000-0000-00009E090000}"/>
    <cellStyle name="_OPEX SCUT NL_Res" xfId="1522" xr:uid="{00000000-0005-0000-0000-00009F090000}"/>
    <cellStyle name="_OPEX SCUT NL_Sen" xfId="3489" xr:uid="{00000000-0005-0000-0000-0000A0090000}"/>
    <cellStyle name="_OPEX SCUT NL_SFPR_06mar01_v34_Riverway" xfId="1523" xr:uid="{00000000-0005-0000-0000-0000A1090000}"/>
    <cellStyle name="_OPEX SCUT NL_SFPR_10mar01_v37_Cintra" xfId="1524" xr:uid="{00000000-0005-0000-0000-0000A2090000}"/>
    <cellStyle name="_OPEX SCUT NL_SFPR_11feb10_JSS_v23(internal approval) VAN - € inv v1" xfId="1525" xr:uid="{00000000-0005-0000-0000-0000A3090000}"/>
    <cellStyle name="_OPEX SCUT NL_SFPR_11feb10_JSS_v23(internal approval)_corr" xfId="1526" xr:uid="{00000000-0005-0000-0000-0000A4090000}"/>
    <cellStyle name="_OPEX SCUT NL_SFPR_11feb10_JSS_v23(internal approval)_IRRcorr" xfId="1527" xr:uid="{00000000-0005-0000-0000-0000A5090000}"/>
    <cellStyle name="_OPEX SCUT NL_SFPR_11feb10_JSS_v23(internal approval)_IRRcorr_GF" xfId="1528" xr:uid="{00000000-0005-0000-0000-0000A6090000}"/>
    <cellStyle name="_OPEX SCUT NL_SFPR_12ene09.JSS_v6" xfId="1529" xr:uid="{00000000-0005-0000-0000-0000A7090000}"/>
    <cellStyle name="_OPEX SCUT NL_SFPR_12Mar10_Riverway_v33" xfId="1530" xr:uid="{00000000-0005-0000-0000-0000A8090000}"/>
    <cellStyle name="_OPEX SCUT NL_SFPR_12Mar10_Riverway_v36" xfId="1531" xr:uid="{00000000-0005-0000-0000-0000A9090000}"/>
    <cellStyle name="_OPEX SCUT NL_SFPR_12nov09.JSS_v6" xfId="1532" xr:uid="{00000000-0005-0000-0000-0000AA090000}"/>
    <cellStyle name="_OPEX SCUT NL_SFPR_14ene09.JSS_v16.(bond debt)" xfId="1533" xr:uid="{00000000-0005-0000-0000-0000AB090000}"/>
    <cellStyle name="_OPEX SCUT NL_SFPR_15Mar10_Riverway_v38" xfId="1534" xr:uid="{00000000-0005-0000-0000-0000AC090000}"/>
    <cellStyle name="_OPEX SCUT NL_SFPR_15Mar10_Riverway_v39(1) DR" xfId="1535" xr:uid="{00000000-0005-0000-0000-0000AD090000}"/>
    <cellStyle name="_OPEX SCUT NL_SFPR_16nov09.JSS_v9" xfId="1536" xr:uid="{00000000-0005-0000-0000-0000AE090000}"/>
    <cellStyle name="_OPEX SCUT NL_SFPR_18feb10_JSS_v24(6)_S&amp;P_" xfId="1537" xr:uid="{00000000-0005-0000-0000-0000AF090000}"/>
    <cellStyle name="_OPEX SCUT NL_SFPR_18Mar10_Riverway_BID" xfId="1538" xr:uid="{00000000-0005-0000-0000-0000B0090000}"/>
    <cellStyle name="_OPEX SCUT NL_SFPR_19feb10_v25_S&amp;P" xfId="1539" xr:uid="{00000000-0005-0000-0000-0000B1090000}"/>
    <cellStyle name="_OPEX SCUT NL_SFPR_22feb10_v30_S&amp;P_" xfId="1540" xr:uid="{00000000-0005-0000-0000-0000B2090000}"/>
    <cellStyle name="_OPEX SCUT NL_SFPR_25feb10_v31(0)" xfId="1541" xr:uid="{00000000-0005-0000-0000-0000B3090000}"/>
    <cellStyle name="_OPEX SCUT NL_SFPR_4ene09.JSS_v5.3(Bond +  ReCap 70%deuda30% Equity)" xfId="1542" xr:uid="{00000000-0005-0000-0000-0000B4090000}"/>
    <cellStyle name="_OPEX SCUT NL_SFPR_4ene09.JSS_v6" xfId="1543" xr:uid="{00000000-0005-0000-0000-0000B5090000}"/>
    <cellStyle name="_OPEX SCUT NL_SFPR_5feb10_JSS_v20(internal approval)" xfId="1544" xr:uid="{00000000-0005-0000-0000-0000B6090000}"/>
    <cellStyle name="_OPEX SCUT NL_SFPR_7dec09.JSS_v4" xfId="1545" xr:uid="{00000000-0005-0000-0000-0000B7090000}"/>
    <cellStyle name="_OPEX SCUT NL_Sub" xfId="1546" xr:uid="{00000000-0005-0000-0000-0000B8090000}"/>
    <cellStyle name="_OPEX SCUT NL_Sum" xfId="1547" xr:uid="{00000000-0005-0000-0000-0000B9090000}"/>
    <cellStyle name="_OPEX SCUT NL_Tab" xfId="1548" xr:uid="{00000000-0005-0000-0000-0000BA090000}"/>
    <cellStyle name="_OPEX SCUT NL_Tax" xfId="1549" xr:uid="{00000000-0005-0000-0000-0000BB090000}"/>
    <cellStyle name="_OPEX SCUT NL_Tdep" xfId="1550" xr:uid="{00000000-0005-0000-0000-0000BC090000}"/>
    <cellStyle name="_OPEX SCUT NL_TRev" xfId="1551" xr:uid="{00000000-0005-0000-0000-0000BD090000}"/>
    <cellStyle name="_OPEX SCUT NL_TxRS" xfId="1552" xr:uid="{00000000-0005-0000-0000-0000BE090000}"/>
    <cellStyle name="_OPEX SCUT NL_Val" xfId="1553" xr:uid="{00000000-0005-0000-0000-0000BF090000}"/>
    <cellStyle name="_Opex_CapexAss" xfId="3490" xr:uid="{00000000-0005-0000-0000-0000C0090000}"/>
    <cellStyle name="_Opex_O&amp;MAss" xfId="3491" xr:uid="{00000000-0005-0000-0000-0000C1090000}"/>
    <cellStyle name="_Opex_TrafAss" xfId="3492" xr:uid="{00000000-0005-0000-0000-0000C2090000}"/>
    <cellStyle name="_Opex_TraffAss" xfId="3493" xr:uid="{00000000-0005-0000-0000-0000C3090000}"/>
    <cellStyle name="_Opex_TRev" xfId="1554" xr:uid="{00000000-0005-0000-0000-0000C4090000}"/>
    <cellStyle name="_Ops" xfId="3494" xr:uid="{00000000-0005-0000-0000-0000C5090000}"/>
    <cellStyle name="_Output sensibilidades" xfId="3495" xr:uid="{00000000-0005-0000-0000-0000C6090000}"/>
    <cellStyle name="_Overheads II" xfId="3496" xr:uid="{00000000-0005-0000-0000-0000C7090000}"/>
    <cellStyle name="_PAT widenings 00 PFR_LTS" xfId="1555" xr:uid="{00000000-0005-0000-0000-0000C8090000}"/>
    <cellStyle name="_PAT widenings 01 PFR_LTS" xfId="1556" xr:uid="{00000000-0005-0000-0000-0000C9090000}"/>
    <cellStyle name="_PEAJE" xfId="1557" xr:uid="{00000000-0005-0000-0000-0000CA090000}"/>
    <cellStyle name="_PEAJE_CapexAss" xfId="3497" xr:uid="{00000000-0005-0000-0000-0000CB090000}"/>
    <cellStyle name="_PEAJE_O&amp;MAss" xfId="3498" xr:uid="{00000000-0005-0000-0000-0000CC090000}"/>
    <cellStyle name="_PEAJE_TrafAss" xfId="3499" xr:uid="{00000000-0005-0000-0000-0000CD090000}"/>
    <cellStyle name="_PEAJE_TraffAss" xfId="3500" xr:uid="{00000000-0005-0000-0000-0000CE090000}"/>
    <cellStyle name="_PEAJE_TRev" xfId="1558" xr:uid="{00000000-0005-0000-0000-0000CF090000}"/>
    <cellStyle name="_PEF OLR 05.11.09_RevIII_ MOSI" xfId="3501" xr:uid="{00000000-0005-0000-0000-0000D0090000}"/>
    <cellStyle name="_pesados" xfId="3502" xr:uid="{00000000-0005-0000-0000-0000D1090000}"/>
    <cellStyle name="_pestaña Valoración" xfId="1559" xr:uid="{00000000-0005-0000-0000-0000D2090000}"/>
    <cellStyle name="_pestaña Valoración_Acc" xfId="1560" xr:uid="{00000000-0005-0000-0000-0000D3090000}"/>
    <cellStyle name="_pestaña Valoración_Bdep" xfId="1561" xr:uid="{00000000-0005-0000-0000-0000D4090000}"/>
    <cellStyle name="_pestaña Valoración_CapexAss" xfId="3503" xr:uid="{00000000-0005-0000-0000-0000D5090000}"/>
    <cellStyle name="_pestaña Valoración_FB" xfId="1562" xr:uid="{00000000-0005-0000-0000-0000D6090000}"/>
    <cellStyle name="_pestaña Valoración_InS" xfId="1563" xr:uid="{00000000-0005-0000-0000-0000D7090000}"/>
    <cellStyle name="_pestaña Valoración_O&amp;MAss" xfId="3504" xr:uid="{00000000-0005-0000-0000-0000D8090000}"/>
    <cellStyle name="_pestaña Valoración_Tax" xfId="1564" xr:uid="{00000000-0005-0000-0000-0000D9090000}"/>
    <cellStyle name="_pestaña Valoración_TrafAss" xfId="3505" xr:uid="{00000000-0005-0000-0000-0000DA090000}"/>
    <cellStyle name="_pestaña Valoración_TraffAss" xfId="3506" xr:uid="{00000000-0005-0000-0000-0000DB090000}"/>
    <cellStyle name="_pestaña Valoración_TRev" xfId="1565" xr:uid="{00000000-0005-0000-0000-0000DC090000}"/>
    <cellStyle name="_pestaña Valoración_Val" xfId="1566" xr:uid="{00000000-0005-0000-0000-0000DD090000}"/>
    <cellStyle name="_Plantilla Personal " xfId="3507" xr:uid="{00000000-0005-0000-0000-0000DE090000}"/>
    <cellStyle name="_PMH Internal Model 10.5% IRR - June 13" xfId="1567" xr:uid="{00000000-0005-0000-0000-0000DF090000}"/>
    <cellStyle name="_PMH Internal Model 10.5% IRR - June 13_Dep3A" xfId="1568" xr:uid="{00000000-0005-0000-0000-0000E0090000}"/>
    <cellStyle name="_PMH Internal Model 10.5% IRR - June 13_LBJ_(-30%Revenues) " xfId="3508" xr:uid="{00000000-0005-0000-0000-0000E1090000}"/>
    <cellStyle name="_PMH Internal Model 10.5% IRR - June 13_NTE_Cintra_ ( Internal Approval_ALT-1)_model v9" xfId="1569" xr:uid="{00000000-0005-0000-0000-0000E2090000}"/>
    <cellStyle name="_PMH Internal Model 10.5% IRR - June 13_NTEseg2-4_Cintra_v2" xfId="1570" xr:uid="{00000000-0005-0000-0000-0000E3090000}"/>
    <cellStyle name="_PMH Internal Model 10.5% IRR - June 17" xfId="1571" xr:uid="{00000000-0005-0000-0000-0000E4090000}"/>
    <cellStyle name="_PMH Internal Model 10.5% IRR - June 17_CapexAss" xfId="3509" xr:uid="{00000000-0005-0000-0000-0000E5090000}"/>
    <cellStyle name="_PMH Internal Model 10.5% IRR - June 17_Fin" xfId="1572" xr:uid="{00000000-0005-0000-0000-0000E6090000}"/>
    <cellStyle name="_PMH Internal Model 10.5% IRR - June 17_O&amp;MAss" xfId="3510" xr:uid="{00000000-0005-0000-0000-0000E7090000}"/>
    <cellStyle name="_PMH Internal Model 10.5% IRR - June 17_TrafAss" xfId="3511" xr:uid="{00000000-0005-0000-0000-0000E8090000}"/>
    <cellStyle name="_PMH Internal Model 10.5% IRR - June 17_TraffAss" xfId="3512" xr:uid="{00000000-0005-0000-0000-0000E9090000}"/>
    <cellStyle name="_PMH Internal Model 10.5% IRR - June 17_TRev" xfId="1573" xr:uid="{00000000-0005-0000-0000-0000EA090000}"/>
    <cellStyle name="_POR_Inputs_Const_y_Capex" xfId="1574" xr:uid="{00000000-0005-0000-0000-0000EB090000}"/>
    <cellStyle name="_POR_Inputs_Const_y_Capex_CapexAss" xfId="3513" xr:uid="{00000000-0005-0000-0000-0000EC090000}"/>
    <cellStyle name="_POR_Inputs_Const_y_Capex_O&amp;MAss" xfId="3514" xr:uid="{00000000-0005-0000-0000-0000ED090000}"/>
    <cellStyle name="_POR_Inputs_Const_y_Capex_TrafAss" xfId="3515" xr:uid="{00000000-0005-0000-0000-0000EE090000}"/>
    <cellStyle name="_POR_Inputs_Const_y_Capex_TraffAss" xfId="3516" xr:uid="{00000000-0005-0000-0000-0000EF090000}"/>
    <cellStyle name="_POR_Inputs_Const_y_Capex_TRev" xfId="1575" xr:uid="{00000000-0005-0000-0000-0000F0090000}"/>
    <cellStyle name="_POR_Inputs_Operation" xfId="3517" xr:uid="{00000000-0005-0000-0000-0000F1090000}"/>
    <cellStyle name="_POR_Inputs_Operation_CapexAss" xfId="3518" xr:uid="{00000000-0005-0000-0000-0000F2090000}"/>
    <cellStyle name="_POR_Inputs_Operation_O&amp;MAss" xfId="3519" xr:uid="{00000000-0005-0000-0000-0000F3090000}"/>
    <cellStyle name="_POR_Inputs_Operation_TrafAss" xfId="3520" xr:uid="{00000000-0005-0000-0000-0000F4090000}"/>
    <cellStyle name="_POR_Inputs_Operation_TraffAss" xfId="3521" xr:uid="{00000000-0005-0000-0000-0000F5090000}"/>
    <cellStyle name="_POR_INV&amp;CAPEX" xfId="1576" xr:uid="{00000000-0005-0000-0000-0000F6090000}"/>
    <cellStyle name="_POR_INV&amp;CAPEX_anual" xfId="1577" xr:uid="{00000000-0005-0000-0000-0000F7090000}"/>
    <cellStyle name="_POR_INV&amp;CAPEX_anual_CapexAss" xfId="3522" xr:uid="{00000000-0005-0000-0000-0000F8090000}"/>
    <cellStyle name="_POR_INV&amp;CAPEX_anual_O&amp;MAss" xfId="3523" xr:uid="{00000000-0005-0000-0000-0000F9090000}"/>
    <cellStyle name="_POR_INV&amp;CAPEX_anual_TrafAss" xfId="3524" xr:uid="{00000000-0005-0000-0000-0000FA090000}"/>
    <cellStyle name="_POR_INV&amp;CAPEX_anual_TraffAss" xfId="3525" xr:uid="{00000000-0005-0000-0000-0000FB090000}"/>
    <cellStyle name="_POR_INV&amp;CAPEX_anual_TRev" xfId="1578" xr:uid="{00000000-0005-0000-0000-0000FC090000}"/>
    <cellStyle name="_POR_INV&amp;CAPEX_CapexAss" xfId="3526" xr:uid="{00000000-0005-0000-0000-0000FD090000}"/>
    <cellStyle name="_POR_INV&amp;CAPEX_O&amp;MAss" xfId="3527" xr:uid="{00000000-0005-0000-0000-0000FE090000}"/>
    <cellStyle name="_POR_INV&amp;CAPEX_TrafAss" xfId="3528" xr:uid="{00000000-0005-0000-0000-0000FF090000}"/>
    <cellStyle name="_POR_INV&amp;CAPEX_TraffAss" xfId="3529" xr:uid="{00000000-0005-0000-0000-0000000A0000}"/>
    <cellStyle name="_POR_INV&amp;CAPEX_TRev" xfId="1579" xr:uid="{00000000-0005-0000-0000-0000010A0000}"/>
    <cellStyle name="_POR_INV_mensual" xfId="1580" xr:uid="{00000000-0005-0000-0000-0000020A0000}"/>
    <cellStyle name="_POR_INV_mensual_CapexAss" xfId="3530" xr:uid="{00000000-0005-0000-0000-0000030A0000}"/>
    <cellStyle name="_POR_INV_mensual_O&amp;MAss" xfId="3531" xr:uid="{00000000-0005-0000-0000-0000040A0000}"/>
    <cellStyle name="_POR_INV_mensual_TrafAss" xfId="3532" xr:uid="{00000000-0005-0000-0000-0000050A0000}"/>
    <cellStyle name="_POR_INV_mensual_TraffAss" xfId="3533" xr:uid="{00000000-0005-0000-0000-0000060A0000}"/>
    <cellStyle name="_POR_INV_mensual_TRev" xfId="1581" xr:uid="{00000000-0005-0000-0000-0000070A0000}"/>
    <cellStyle name="_POSTOF_SH130_OyM_Costs_Interna_FULL REVS_00_LTS" xfId="1582" xr:uid="{00000000-0005-0000-0000-0000080A0000}"/>
    <cellStyle name="_POSTOF_SH130_OyM_Costs_Interna_FULL REVS_00_LTS_CapexAss" xfId="3534" xr:uid="{00000000-0005-0000-0000-0000090A0000}"/>
    <cellStyle name="_POSTOF_SH130_OyM_Costs_Interna_FULL REVS_00_LTS_O&amp;MAss" xfId="3535" xr:uid="{00000000-0005-0000-0000-00000A0A0000}"/>
    <cellStyle name="_POSTOF_SH130_OyM_Costs_Interna_FULL REVS_00_LTS_TrafAss" xfId="3536" xr:uid="{00000000-0005-0000-0000-00000B0A0000}"/>
    <cellStyle name="_POSTOF_SH130_OyM_Costs_Interna_FULL REVS_00_LTS_TraffAss" xfId="3537" xr:uid="{00000000-0005-0000-0000-00000C0A0000}"/>
    <cellStyle name="_POSTOF_SH130_OyM_Costs_Interna_FULL REVS_00_LTS_TRev" xfId="1583" xr:uid="{00000000-0005-0000-0000-00000D0A0000}"/>
    <cellStyle name="_Presupuesto SISTEMAS R4 y AP-36  2008 Rev H" xfId="3538" xr:uid="{00000000-0005-0000-0000-00000E0A0000}"/>
    <cellStyle name="_Presupuesto SISTEMAS R4 y AP-36  2008 Rev H_Hoja1" xfId="3649" xr:uid="{00000000-0005-0000-0000-00000F0A0000}"/>
    <cellStyle name="_Proy Flujos de Caja_Dic_07_v2" xfId="3539" xr:uid="{00000000-0005-0000-0000-0000100A0000}"/>
    <cellStyle name="_PTTO AP36 2009" xfId="3540" xr:uid="{00000000-0005-0000-0000-0000110A0000}"/>
    <cellStyle name="_PTTO R4 2008 COMPARATIVO" xfId="3541" xr:uid="{00000000-0005-0000-0000-0000120A0000}"/>
    <cellStyle name="_PTTO R4 2009" xfId="3542" xr:uid="{00000000-0005-0000-0000-0000130A0000}"/>
    <cellStyle name="_R1_PI_Modelo Financiero_R17_CRB_271207_SOL BASE_TIRk 9%_baja tarifas 6,3%" xfId="1584" xr:uid="{00000000-0005-0000-0000-0000140A0000}"/>
    <cellStyle name="_R4 tránsitos" xfId="3543" xr:uid="{00000000-0005-0000-0000-0000150A0000}"/>
    <cellStyle name="_R4_Estudio de Costes_Presupuesto 2008 para Licitacion_JMB" xfId="3544" xr:uid="{00000000-0005-0000-0000-0000160A0000}"/>
    <cellStyle name="_R4_Presupuesto 2009_Pista_00" xfId="3545" xr:uid="{00000000-0005-0000-0000-0000170A0000}"/>
    <cellStyle name="_Radial 4 - Análisis 5_11_2008" xfId="3546" xr:uid="{00000000-0005-0000-0000-0000180A0000}"/>
    <cellStyle name="_Rat" xfId="1585" xr:uid="{00000000-0005-0000-0000-0000190A0000}"/>
    <cellStyle name="_Rifle Model - vcurrent" xfId="3547" xr:uid="{00000000-0005-0000-0000-00001A0A0000}"/>
    <cellStyle name="_Sata_dic06" xfId="3548" xr:uid="{00000000-0005-0000-0000-00001B0A0000}"/>
    <cellStyle name="_Sata_dic06_Rolling_tc_rf_infl" xfId="3549" xr:uid="{00000000-0005-0000-0000-00001C0A0000}"/>
    <cellStyle name="_Sata_dic07" xfId="3550" xr:uid="{00000000-0005-0000-0000-00001D0A0000}"/>
    <cellStyle name="_Sata_jun06" xfId="3551" xr:uid="{00000000-0005-0000-0000-00001E0A0000}"/>
    <cellStyle name="_Sata_jun07" xfId="3552" xr:uid="{00000000-0005-0000-0000-00001F0A0000}"/>
    <cellStyle name="_Sata_jun08_nvo método T_shield" xfId="3553" xr:uid="{00000000-0005-0000-0000-0000200A0000}"/>
    <cellStyle name="_SCC 2008 Fcst 1 08 v Ferrovial y swap3 (4)" xfId="3554" xr:uid="{00000000-0005-0000-0000-0000210A0000}"/>
    <cellStyle name="_SCC Forecast II 2008 para JMC y JMP" xfId="1586" xr:uid="{00000000-0005-0000-0000-0000220A0000}"/>
    <cellStyle name="_SCC Forecast II 2008 para JMC y JMP_CapexAss" xfId="3555" xr:uid="{00000000-0005-0000-0000-0000230A0000}"/>
    <cellStyle name="_SCC Forecast II 2008 para JMC y JMP_O&amp;MAss" xfId="3556" xr:uid="{00000000-0005-0000-0000-0000240A0000}"/>
    <cellStyle name="_SCC Forecast II 2008 para JMC y JMP_TrafAss" xfId="3557" xr:uid="{00000000-0005-0000-0000-0000250A0000}"/>
    <cellStyle name="_SCC Forecast II 2008 para JMC y JMP_TraffAss" xfId="3558" xr:uid="{00000000-0005-0000-0000-0000260A0000}"/>
    <cellStyle name="_SCC Forecast II 2008 para JMC y JMP_TRev" xfId="1587" xr:uid="{00000000-0005-0000-0000-0000270A0000}"/>
    <cellStyle name="_SFPR_14ene09.JSS_v12" xfId="1588" xr:uid="{00000000-0005-0000-0000-0000280A0000}"/>
    <cellStyle name="_Sheet1" xfId="1589" xr:uid="{00000000-0005-0000-0000-0000290A0000}"/>
    <cellStyle name="_Sheet3" xfId="1590" xr:uid="{00000000-0005-0000-0000-00002A0A0000}"/>
    <cellStyle name="_Skywayl_jun07" xfId="3559" xr:uid="{00000000-0005-0000-0000-00002B0A0000}"/>
    <cellStyle name="_Skywayl_jun08_ NUEVO METODO_realing08_T shield" xfId="1591" xr:uid="{00000000-0005-0000-0000-00002C0A0000}"/>
    <cellStyle name="_Skywayl_jun08_ NUEVO METODO_realing08_T shield_CapexAss" xfId="3560" xr:uid="{00000000-0005-0000-0000-00002D0A0000}"/>
    <cellStyle name="_Skywayl_jun08_ NUEVO METODO_realing08_T shield_O&amp;MAss" xfId="3561" xr:uid="{00000000-0005-0000-0000-00002E0A0000}"/>
    <cellStyle name="_Skywayl_jun08_ NUEVO METODO_realing08_T shield_TrafAss" xfId="3562" xr:uid="{00000000-0005-0000-0000-00002F0A0000}"/>
    <cellStyle name="_Skywayl_jun08_ NUEVO METODO_realing08_T shield_TraffAss" xfId="3563" xr:uid="{00000000-0005-0000-0000-0000300A0000}"/>
    <cellStyle name="_Skywayl_jun08_ NUEVO METODO_realing08_T shield_TRev" xfId="1592" xr:uid="{00000000-0005-0000-0000-0000310A0000}"/>
    <cellStyle name="_Summary" xfId="3564" xr:uid="{00000000-0005-0000-0000-0000320A0000}"/>
    <cellStyle name="_TACHI" xfId="3565" xr:uid="{00000000-0005-0000-0000-0000330A0000}"/>
    <cellStyle name="_tachi_dic06" xfId="3566" xr:uid="{00000000-0005-0000-0000-0000340A0000}"/>
    <cellStyle name="_tachi_dic06_Rolling_tc_rf_infl" xfId="3567" xr:uid="{00000000-0005-0000-0000-0000350A0000}"/>
    <cellStyle name="_tachi_DIC07" xfId="3568" xr:uid="{00000000-0005-0000-0000-0000360A0000}"/>
    <cellStyle name="_tachi_jun06" xfId="3569" xr:uid="{00000000-0005-0000-0000-0000370A0000}"/>
    <cellStyle name="_tachi_jun07" xfId="3570" xr:uid="{00000000-0005-0000-0000-0000380A0000}"/>
    <cellStyle name="_Tachi_jun08_nvo método_T shield" xfId="3571" xr:uid="{00000000-0005-0000-0000-0000390A0000}"/>
    <cellStyle name="_Tax" xfId="1593" xr:uid="{00000000-0005-0000-0000-00003A0A0000}"/>
    <cellStyle name="_Tdep" xfId="1594" xr:uid="{00000000-0005-0000-0000-00003B0A0000}"/>
    <cellStyle name="_TO&amp;M" xfId="1595" xr:uid="{00000000-0005-0000-0000-00003C0A0000}"/>
    <cellStyle name="_Trados M-45_RevII09_Definitivo 11.11.09_MOSI" xfId="3572" xr:uid="{00000000-0005-0000-0000-00003D0A0000}"/>
    <cellStyle name="_Trados M-45_RevII09_Definitivo 12.11.09_MOSI" xfId="3573" xr:uid="{00000000-0005-0000-0000-00003E0A0000}"/>
    <cellStyle name="_Trafico" xfId="3574" xr:uid="{00000000-0005-0000-0000-00003F0A0000}"/>
    <cellStyle name="_Tráfico " xfId="3575" xr:uid="{00000000-0005-0000-0000-0000400A0000}"/>
    <cellStyle name="_Tráficos SCC-ITR" xfId="3576" xr:uid="{00000000-0005-0000-0000-0000410A0000}"/>
    <cellStyle name="_Tranche B" xfId="1596" xr:uid="{00000000-0005-0000-0000-0000420A0000}"/>
    <cellStyle name="_Transfer_Hacrow" xfId="3577" xr:uid="{00000000-0005-0000-0000-0000430A0000}"/>
    <cellStyle name="_Trb" xfId="3578" xr:uid="{00000000-0005-0000-0000-0000440A0000}"/>
    <cellStyle name="_TRB_dic07" xfId="3579" xr:uid="{00000000-0005-0000-0000-0000450A0000}"/>
    <cellStyle name="_TRB_jun07" xfId="3580" xr:uid="{00000000-0005-0000-0000-0000460A0000}"/>
    <cellStyle name="_TRB_jun08_nvo método_T shield" xfId="3581" xr:uid="{00000000-0005-0000-0000-0000470A0000}"/>
    <cellStyle name="_TS_Con" xfId="1597" xr:uid="{00000000-0005-0000-0000-0000480A0000}"/>
    <cellStyle name="_TS_Rev" xfId="1598" xr:uid="{00000000-0005-0000-0000-0000490A0000}"/>
    <cellStyle name="_TSO&amp;M" xfId="1599" xr:uid="{00000000-0005-0000-0000-00004A0A0000}"/>
    <cellStyle name="_TSRev" xfId="1600" xr:uid="{00000000-0005-0000-0000-00004B0A0000}"/>
    <cellStyle name="_UN_BLUE_OyM_Costs_Caso FF_05_LTS_transfer" xfId="1601" xr:uid="{00000000-0005-0000-0000-00004C0A0000}"/>
    <cellStyle name="_UN_BLUE_OyM_Costs_Caso FF_05_LTS_transfer_CapexAss" xfId="3582" xr:uid="{00000000-0005-0000-0000-00004D0A0000}"/>
    <cellStyle name="_UN_BLUE_OyM_Costs_Caso FF_05_LTS_transfer_O&amp;MAss" xfId="3583" xr:uid="{00000000-0005-0000-0000-00004E0A0000}"/>
    <cellStyle name="_UN_BLUE_OyM_Costs_Caso FF_05_LTS_transfer_TrafAss" xfId="3584" xr:uid="{00000000-0005-0000-0000-00004F0A0000}"/>
    <cellStyle name="_UN_BLUE_OyM_Costs_Caso FF_05_LTS_transfer_TraffAss" xfId="3585" xr:uid="{00000000-0005-0000-0000-0000500A0000}"/>
    <cellStyle name="_USA Depreciations 01 31 09 SCC  ITR Forecast I" xfId="1602" xr:uid="{00000000-0005-0000-0000-0000510A0000}"/>
    <cellStyle name="_USA Depreciations 4 30 09 SCC  ITR FORECAST II" xfId="1603" xr:uid="{00000000-0005-0000-0000-0000520A0000}"/>
    <cellStyle name="_USA Depreciations 9 30 08 SCC  ITR FORECAST III" xfId="1604" xr:uid="{00000000-0005-0000-0000-0000530A0000}"/>
    <cellStyle name="_USA Depreciations 9 30 08 SCC  ITR FORECAST III (2)" xfId="1605" xr:uid="{00000000-0005-0000-0000-0000540A0000}"/>
    <cellStyle name="_USA Depreciations SCC &amp; ITR BUDGET 2009" xfId="1606" xr:uid="{00000000-0005-0000-0000-0000550A0000}"/>
    <cellStyle name="_Val" xfId="1607" xr:uid="{00000000-0005-0000-0000-0000560A0000}"/>
    <cellStyle name="_Val_1" xfId="1608" xr:uid="{00000000-0005-0000-0000-0000570A0000}"/>
    <cellStyle name="_Val_II" xfId="1609" xr:uid="{00000000-0005-0000-0000-0000580A0000}"/>
    <cellStyle name="_Valoracion" xfId="3586" xr:uid="{00000000-0005-0000-0000-0000590A0000}"/>
    <cellStyle name="_Valoracion_1" xfId="3587" xr:uid="{00000000-0005-0000-0000-00005A0A0000}"/>
    <cellStyle name="_WACC Grupo" xfId="1610" xr:uid="{00000000-0005-0000-0000-00005B0A0000}"/>
    <cellStyle name="_WACC Grupo (12.07.07)" xfId="1611" xr:uid="{00000000-0005-0000-0000-00005C0A0000}"/>
    <cellStyle name="_WACC Grupo (12.07.07)_CapexAss" xfId="3588" xr:uid="{00000000-0005-0000-0000-00005D0A0000}"/>
    <cellStyle name="_WACC Grupo (12.07.07)_O&amp;MAss" xfId="3589" xr:uid="{00000000-0005-0000-0000-00005E0A0000}"/>
    <cellStyle name="_WACC Grupo (12.07.07)_TrafAss" xfId="3590" xr:uid="{00000000-0005-0000-0000-00005F0A0000}"/>
    <cellStyle name="_WACC Grupo (12.07.07)_TraffAss" xfId="3591" xr:uid="{00000000-0005-0000-0000-0000600A0000}"/>
    <cellStyle name="_WACC Grupo (12.07.07)_TRev" xfId="1612" xr:uid="{00000000-0005-0000-0000-0000610A0000}"/>
    <cellStyle name="_WACC Grupo_CapexAss" xfId="3592" xr:uid="{00000000-0005-0000-0000-0000620A0000}"/>
    <cellStyle name="_WACC Grupo_O&amp;MAss" xfId="3593" xr:uid="{00000000-0005-0000-0000-0000630A0000}"/>
    <cellStyle name="_WACC Grupo_TrafAss" xfId="3594" xr:uid="{00000000-0005-0000-0000-0000640A0000}"/>
    <cellStyle name="_WACC Grupo_TraffAss" xfId="3595" xr:uid="{00000000-0005-0000-0000-0000650A0000}"/>
    <cellStyle name="_WACC Grupo_TRev" xfId="1613" xr:uid="{00000000-0005-0000-0000-0000660A0000}"/>
    <cellStyle name="’Ê‰Ý [0.00]_laroux" xfId="2660" xr:uid="{00000000-0005-0000-0000-0000670A0000}"/>
    <cellStyle name="’Ê‰Ý_laroux" xfId="2661" xr:uid="{00000000-0005-0000-0000-0000680A0000}"/>
    <cellStyle name="£ BP" xfId="1614" xr:uid="{00000000-0005-0000-0000-0000690A0000}"/>
    <cellStyle name="£ BP 2" xfId="3786" xr:uid="{00000000-0005-0000-0000-00006A0A0000}"/>
    <cellStyle name="¥ JY" xfId="1615" xr:uid="{00000000-0005-0000-0000-00006B0A0000}"/>
    <cellStyle name="¥ JY 2" xfId="3787" xr:uid="{00000000-0005-0000-0000-00006C0A0000}"/>
    <cellStyle name="=C:\WINDOWS\SYSTEM32\COMMAND.COM" xfId="1616" xr:uid="{00000000-0005-0000-0000-00006D0A0000}"/>
    <cellStyle name="=C:\WINDOWS\SYSTEM32\COMMAND.COM 2" xfId="1617" xr:uid="{00000000-0005-0000-0000-00006E0A0000}"/>
    <cellStyle name="=C:\WINDOWS\SYSTEM32\COMMAND.COM 3" xfId="1618" xr:uid="{00000000-0005-0000-0000-00006F0A0000}"/>
    <cellStyle name="=C:\WINDOWS\SYSTEM32\COMMAND.COM 4" xfId="1619" xr:uid="{00000000-0005-0000-0000-0000700A0000}"/>
    <cellStyle name="=C:\WINDOWS\SYSTEM32\COMMAND.COM 5" xfId="1620" xr:uid="{00000000-0005-0000-0000-0000710A0000}"/>
    <cellStyle name="=C:\WINDOWS\SYSTEM32\COMMAND.COM 6" xfId="3788" xr:uid="{00000000-0005-0000-0000-0000720A0000}"/>
    <cellStyle name="=C:\WINDOWS\SYSTEM32\COMMAND.COM_Acc" xfId="1621" xr:uid="{00000000-0005-0000-0000-0000730A0000}"/>
    <cellStyle name="=C:\WINNT\SYSTEM32\COMMAND.COM" xfId="3596" xr:uid="{00000000-0005-0000-0000-0000740A0000}"/>
    <cellStyle name="=C:\WINNT35\SYSTEM32\COMMAND.COM" xfId="1622" xr:uid="{00000000-0005-0000-0000-0000750A0000}"/>
    <cellStyle name="=D:\WINNT\SYSTEM32\COMMAND.COM" xfId="1623" xr:uid="{00000000-0005-0000-0000-0000760A0000}"/>
    <cellStyle name="•W€_laroux" xfId="2662" xr:uid="{00000000-0005-0000-0000-0000770A0000}"/>
    <cellStyle name="0000" xfId="1624" xr:uid="{00000000-0005-0000-0000-0000780A0000}"/>
    <cellStyle name="000000" xfId="1625" xr:uid="{00000000-0005-0000-0000-0000790A0000}"/>
    <cellStyle name="20% - Accent1" xfId="1633" xr:uid="{00000000-0005-0000-0000-00007A0A0000}"/>
    <cellStyle name="20% - Accent1 2" xfId="3597" xr:uid="{00000000-0005-0000-0000-00007B0A0000}"/>
    <cellStyle name="20% - Accent2 2" xfId="3598" xr:uid="{00000000-0005-0000-0000-00007C0A0000}"/>
    <cellStyle name="20% - Accent3 2" xfId="3599" xr:uid="{00000000-0005-0000-0000-00007D0A0000}"/>
    <cellStyle name="20% - Accent4 2" xfId="3600" xr:uid="{00000000-0005-0000-0000-00007E0A0000}"/>
    <cellStyle name="20% - Accent5 2" xfId="3601" xr:uid="{00000000-0005-0000-0000-00007F0A0000}"/>
    <cellStyle name="20% - Accent6 2" xfId="3602" xr:uid="{00000000-0005-0000-0000-0000800A0000}"/>
    <cellStyle name="20% - Cor1" xfId="1627" xr:uid="{00000000-0005-0000-0000-0000810A0000}"/>
    <cellStyle name="20% - Cor2" xfId="1628" xr:uid="{00000000-0005-0000-0000-0000820A0000}"/>
    <cellStyle name="20% - Cor3" xfId="1629" xr:uid="{00000000-0005-0000-0000-0000830A0000}"/>
    <cellStyle name="20% - Cor4" xfId="1630" xr:uid="{00000000-0005-0000-0000-0000840A0000}"/>
    <cellStyle name="20% - Cor5" xfId="1631" xr:uid="{00000000-0005-0000-0000-0000850A0000}"/>
    <cellStyle name="20% - Cor6" xfId="1632" xr:uid="{00000000-0005-0000-0000-0000860A0000}"/>
    <cellStyle name="20% - Énfasis2" xfId="1634" builtinId="34" customBuiltin="1"/>
    <cellStyle name="20% - Énfasis3" xfId="1635" builtinId="38" customBuiltin="1"/>
    <cellStyle name="20% - Énfasis4" xfId="1636" builtinId="42" customBuiltin="1"/>
    <cellStyle name="20% - Énfasis5" xfId="1626" builtinId="46" customBuiltin="1"/>
    <cellStyle name="20% - Énfasis6" xfId="1637" builtinId="50" customBuiltin="1"/>
    <cellStyle name="40% - Accent1" xfId="1644" xr:uid="{00000000-0005-0000-0000-00008C0A0000}"/>
    <cellStyle name="40% - Accent1 2" xfId="3603" xr:uid="{00000000-0005-0000-0000-00008D0A0000}"/>
    <cellStyle name="40% - Accent2 2" xfId="3604" xr:uid="{00000000-0005-0000-0000-00008E0A0000}"/>
    <cellStyle name="40% - Accent3 2" xfId="3605" xr:uid="{00000000-0005-0000-0000-00008F0A0000}"/>
    <cellStyle name="40% - Accent4 2" xfId="3606" xr:uid="{00000000-0005-0000-0000-0000900A0000}"/>
    <cellStyle name="40% - Accent5" xfId="1648" xr:uid="{00000000-0005-0000-0000-0000910A0000}"/>
    <cellStyle name="40% - Accent5 2" xfId="3607" xr:uid="{00000000-0005-0000-0000-0000920A0000}"/>
    <cellStyle name="40% - Accent6 2" xfId="3608" xr:uid="{00000000-0005-0000-0000-0000930A0000}"/>
    <cellStyle name="40% - Cor1" xfId="1638" xr:uid="{00000000-0005-0000-0000-0000940A0000}"/>
    <cellStyle name="40% - Cor2" xfId="1639" xr:uid="{00000000-0005-0000-0000-0000950A0000}"/>
    <cellStyle name="40% - Cor3" xfId="1640" xr:uid="{00000000-0005-0000-0000-0000960A0000}"/>
    <cellStyle name="40% - Cor4" xfId="1641" xr:uid="{00000000-0005-0000-0000-0000970A0000}"/>
    <cellStyle name="40% - Cor5" xfId="1642" xr:uid="{00000000-0005-0000-0000-0000980A0000}"/>
    <cellStyle name="40% - Cor6" xfId="1643" xr:uid="{00000000-0005-0000-0000-0000990A0000}"/>
    <cellStyle name="40% - Énfasis2" xfId="1645" builtinId="35" customBuiltin="1"/>
    <cellStyle name="40% - Énfasis3" xfId="1646" builtinId="39" customBuiltin="1"/>
    <cellStyle name="40% - Énfasis4" xfId="1647" builtinId="43" customBuiltin="1"/>
    <cellStyle name="40% - Énfasis6" xfId="1649" builtinId="51" customBuiltin="1"/>
    <cellStyle name="60% - Accent1" xfId="1656" xr:uid="{00000000-0005-0000-0000-00009E0A0000}"/>
    <cellStyle name="60% - Accent1 2" xfId="3609" xr:uid="{00000000-0005-0000-0000-00009F0A0000}"/>
    <cellStyle name="60% - Accent2" xfId="1657" xr:uid="{00000000-0005-0000-0000-0000A00A0000}"/>
    <cellStyle name="60% - Accent2 2" xfId="3610" xr:uid="{00000000-0005-0000-0000-0000A10A0000}"/>
    <cellStyle name="60% - Accent3" xfId="1658" xr:uid="{00000000-0005-0000-0000-0000A20A0000}"/>
    <cellStyle name="60% - Accent3 2" xfId="3611" xr:uid="{00000000-0005-0000-0000-0000A30A0000}"/>
    <cellStyle name="60% - Accent4" xfId="1659" xr:uid="{00000000-0005-0000-0000-0000A40A0000}"/>
    <cellStyle name="60% - Accent4 2" xfId="3612" xr:uid="{00000000-0005-0000-0000-0000A50A0000}"/>
    <cellStyle name="60% - Accent5" xfId="1660" xr:uid="{00000000-0005-0000-0000-0000A60A0000}"/>
    <cellStyle name="60% - Accent5 2" xfId="3613" xr:uid="{00000000-0005-0000-0000-0000A70A0000}"/>
    <cellStyle name="60% - Accent6" xfId="1661" xr:uid="{00000000-0005-0000-0000-0000A80A0000}"/>
    <cellStyle name="60% - Accent6 2" xfId="3614" xr:uid="{00000000-0005-0000-0000-0000A90A0000}"/>
    <cellStyle name="60% - Cor1" xfId="1650" xr:uid="{00000000-0005-0000-0000-0000AA0A0000}"/>
    <cellStyle name="60% - Cor2" xfId="1651" xr:uid="{00000000-0005-0000-0000-0000AB0A0000}"/>
    <cellStyle name="60% - Cor3" xfId="1652" xr:uid="{00000000-0005-0000-0000-0000AC0A0000}"/>
    <cellStyle name="60% - Cor4" xfId="1653" xr:uid="{00000000-0005-0000-0000-0000AD0A0000}"/>
    <cellStyle name="60% - Cor5" xfId="1654" xr:uid="{00000000-0005-0000-0000-0000AE0A0000}"/>
    <cellStyle name="60% - Cor6" xfId="1655" xr:uid="{00000000-0005-0000-0000-0000AF0A0000}"/>
    <cellStyle name="Accent1" xfId="1899" xr:uid="{00000000-0005-0000-0000-0000B00A0000}"/>
    <cellStyle name="Accent1 2" xfId="3615" xr:uid="{00000000-0005-0000-0000-0000B10A0000}"/>
    <cellStyle name="Accent2" xfId="1900" xr:uid="{00000000-0005-0000-0000-0000B20A0000}"/>
    <cellStyle name="Accent2 2" xfId="3616" xr:uid="{00000000-0005-0000-0000-0000B30A0000}"/>
    <cellStyle name="Accent3" xfId="1901" xr:uid="{00000000-0005-0000-0000-0000B40A0000}"/>
    <cellStyle name="Accent3 2" xfId="3617" xr:uid="{00000000-0005-0000-0000-0000B50A0000}"/>
    <cellStyle name="Accent4" xfId="1902" xr:uid="{00000000-0005-0000-0000-0000B60A0000}"/>
    <cellStyle name="Accent4 2" xfId="3618" xr:uid="{00000000-0005-0000-0000-0000B70A0000}"/>
    <cellStyle name="Accent5" xfId="1903" xr:uid="{00000000-0005-0000-0000-0000B80A0000}"/>
    <cellStyle name="Accent5 2" xfId="3619" xr:uid="{00000000-0005-0000-0000-0000B90A0000}"/>
    <cellStyle name="Accent6" xfId="1904" xr:uid="{00000000-0005-0000-0000-0000BA0A0000}"/>
    <cellStyle name="Accent6 2" xfId="3620" xr:uid="{00000000-0005-0000-0000-0000BB0A0000}"/>
    <cellStyle name="acct" xfId="1662" xr:uid="{00000000-0005-0000-0000-0000BC0A0000}"/>
    <cellStyle name="Across" xfId="1663" xr:uid="{00000000-0005-0000-0000-0000BD0A0000}"/>
    <cellStyle name="Act_%1" xfId="1664" xr:uid="{00000000-0005-0000-0000-0000BE0A0000}"/>
    <cellStyle name="Adjustable" xfId="1665" xr:uid="{00000000-0005-0000-0000-0000BF0A0000}"/>
    <cellStyle name="AFE" xfId="1666" xr:uid="{00000000-0005-0000-0000-0000C00A0000}"/>
    <cellStyle name="Andre's Title" xfId="1667" xr:uid="{00000000-0005-0000-0000-0000C10A0000}"/>
    <cellStyle name="assump Decimal (2)" xfId="1668" xr:uid="{00000000-0005-0000-0000-0000C20A0000}"/>
    <cellStyle name="assump Percent (0)" xfId="1669" xr:uid="{00000000-0005-0000-0000-0000C30A0000}"/>
    <cellStyle name="assump Percent (3)" xfId="1670" xr:uid="{00000000-0005-0000-0000-0000C40A0000}"/>
    <cellStyle name="Assumption" xfId="1671" xr:uid="{00000000-0005-0000-0000-0000C50A0000}"/>
    <cellStyle name="Assumption [%]" xfId="1672" xr:uid="{00000000-0005-0000-0000-0000C60A0000}"/>
    <cellStyle name="Assumption x" xfId="1673" xr:uid="{00000000-0005-0000-0000-0000C70A0000}"/>
    <cellStyle name="Assumption_TRev" xfId="1674" xr:uid="{00000000-0005-0000-0000-0000C80A0000}"/>
    <cellStyle name="Availability" xfId="1675" xr:uid="{00000000-0005-0000-0000-0000C90A0000}"/>
    <cellStyle name="b" xfId="1676" xr:uid="{00000000-0005-0000-0000-0000CA0A0000}"/>
    <cellStyle name="b_Ahlsell Model 20031103" xfId="1677" xr:uid="{00000000-0005-0000-0000-0000CB0A0000}"/>
    <cellStyle name="b_base data  2003 12 03" xfId="1678" xr:uid="{00000000-0005-0000-0000-0000CC0A0000}"/>
    <cellStyle name="b_Bröderna Edstrand Model 20031103" xfId="1679" xr:uid="{00000000-0005-0000-0000-0000CD0A0000}"/>
    <cellStyle name="b_CapexAss" xfId="3621" xr:uid="{00000000-0005-0000-0000-0000CE0A0000}"/>
    <cellStyle name="b_DS Smith LBO Model v7" xfId="1680" xr:uid="{00000000-0005-0000-0000-0000CF0A0000}"/>
    <cellStyle name="b_GKN_FNM model v3" xfId="1681" xr:uid="{00000000-0005-0000-0000-0000D00A0000}"/>
    <cellStyle name="b_GKN_FNM model v3_CapexAss" xfId="3622" xr:uid="{00000000-0005-0000-0000-0000D10A0000}"/>
    <cellStyle name="b_GKN_FNM model v3_O&amp;MAss" xfId="3623" xr:uid="{00000000-0005-0000-0000-0000D20A0000}"/>
    <cellStyle name="b_GKN_FNM model v3_TrafAss" xfId="3624" xr:uid="{00000000-0005-0000-0000-0000D30A0000}"/>
    <cellStyle name="b_GKN_FNM model v3_TraffAss" xfId="3625" xr:uid="{00000000-0005-0000-0000-0000D40A0000}"/>
    <cellStyle name="b_GKN_FNM model v3_TRev" xfId="1682" xr:uid="{00000000-0005-0000-0000-0000D50A0000}"/>
    <cellStyle name="b_LBO model" xfId="1683" xr:uid="{00000000-0005-0000-0000-0000D60A0000}"/>
    <cellStyle name="b_NC-Ahlsell Model v4" xfId="1684" xr:uid="{00000000-0005-0000-0000-0000D70A0000}"/>
    <cellStyle name="b_New_Ahlsell Model v1.0" xfId="1685" xr:uid="{00000000-0005-0000-0000-0000D80A0000}"/>
    <cellStyle name="b_O&amp;MAss" xfId="3626" xr:uid="{00000000-0005-0000-0000-0000D90A0000}"/>
    <cellStyle name="b_TrafAss" xfId="3627" xr:uid="{00000000-0005-0000-0000-0000DA0A0000}"/>
    <cellStyle name="b_TraffAss" xfId="3628" xr:uid="{00000000-0005-0000-0000-0000DB0A0000}"/>
    <cellStyle name="b_Trelleborg base date 2003 11 09" xfId="1686" xr:uid="{00000000-0005-0000-0000-0000DC0A0000}"/>
    <cellStyle name="b_TRev" xfId="1687" xr:uid="{00000000-0005-0000-0000-0000DD0A0000}"/>
    <cellStyle name="Bad 2" xfId="3629" xr:uid="{00000000-0005-0000-0000-0000DE0A0000}"/>
    <cellStyle name="Basis points" xfId="1688" xr:uid="{00000000-0005-0000-0000-0000DF0A0000}"/>
    <cellStyle name="BE Pickup Link" xfId="1689" xr:uid="{00000000-0005-0000-0000-0000E00A0000}"/>
    <cellStyle name="Best" xfId="1690" xr:uid="{00000000-0005-0000-0000-0000E10A0000}"/>
    <cellStyle name="Besuchter Hyperlink" xfId="1691" xr:uid="{00000000-0005-0000-0000-0000E20A0000}"/>
    <cellStyle name="bjla" xfId="1692" xr:uid="{00000000-0005-0000-0000-0000E30A0000}"/>
    <cellStyle name="black" xfId="1693" xr:uid="{00000000-0005-0000-0000-0000E40A0000}"/>
    <cellStyle name="Blank" xfId="1694" xr:uid="{00000000-0005-0000-0000-0000E50A0000}"/>
    <cellStyle name="Blue" xfId="1695" xr:uid="{00000000-0005-0000-0000-0000E60A0000}"/>
    <cellStyle name="BOLD" xfId="1696" xr:uid="{00000000-0005-0000-0000-0000E70A0000}"/>
    <cellStyle name="Bold/Border" xfId="1697" xr:uid="{00000000-0005-0000-0000-0000E80A0000}"/>
    <cellStyle name="Book Link" xfId="1698" xr:uid="{00000000-0005-0000-0000-0000E90A0000}"/>
    <cellStyle name="Border" xfId="1699" xr:uid="{00000000-0005-0000-0000-0000EA0A0000}"/>
    <cellStyle name="Border Heavy" xfId="1700" xr:uid="{00000000-0005-0000-0000-0000EB0A0000}"/>
    <cellStyle name="Border Thin" xfId="1701" xr:uid="{00000000-0005-0000-0000-0000EC0A0000}"/>
    <cellStyle name="Border_Acc" xfId="1702" xr:uid="{00000000-0005-0000-0000-0000ED0A0000}"/>
    <cellStyle name="Bottom" xfId="1703" xr:uid="{00000000-0005-0000-0000-0000EE0A0000}"/>
    <cellStyle name="Bottom Edge" xfId="1704" xr:uid="{00000000-0005-0000-0000-0000EF0A0000}"/>
    <cellStyle name="brakcomma" xfId="1705" xr:uid="{00000000-0005-0000-0000-0000F00A0000}"/>
    <cellStyle name="British Pound" xfId="3630" xr:uid="{00000000-0005-0000-0000-0000F10A0000}"/>
    <cellStyle name="British Pound[2]" xfId="3631" xr:uid="{00000000-0005-0000-0000-0000F20A0000}"/>
    <cellStyle name="Buena" xfId="1953" xr:uid="{00000000-0005-0000-0000-0000F30A0000}"/>
    <cellStyle name="Bullet" xfId="1706" xr:uid="{00000000-0005-0000-0000-0000F40A0000}"/>
    <cellStyle name="Bullet 2" xfId="3808" xr:uid="{00000000-0005-0000-0000-0000F50A0000}"/>
    <cellStyle name="Business" xfId="1707" xr:uid="{00000000-0005-0000-0000-0000F60A0000}"/>
    <cellStyle name="Business Description" xfId="1708" xr:uid="{00000000-0005-0000-0000-0000F70A0000}"/>
    <cellStyle name="Business_CapexAss" xfId="3632" xr:uid="{00000000-0005-0000-0000-0000F80A0000}"/>
    <cellStyle name="bwcomma" xfId="1709" xr:uid="{00000000-0005-0000-0000-0000F90A0000}"/>
    <cellStyle name="Cabeçalho 1" xfId="1710" xr:uid="{00000000-0005-0000-0000-0000FA0A0000}"/>
    <cellStyle name="Cabeçalho 2" xfId="1711" xr:uid="{00000000-0005-0000-0000-0000FB0A0000}"/>
    <cellStyle name="Cabeçalho 3" xfId="1712" xr:uid="{00000000-0005-0000-0000-0000FC0A0000}"/>
    <cellStyle name="Cabeçalho 4" xfId="1713" xr:uid="{00000000-0005-0000-0000-0000FD0A0000}"/>
    <cellStyle name="Cabece - Modelo1" xfId="1714" xr:uid="{00000000-0005-0000-0000-0000FE0A0000}"/>
    <cellStyle name="Cabecera 1" xfId="1715" xr:uid="{00000000-0005-0000-0000-0000FF0A0000}"/>
    <cellStyle name="Cabecera 2" xfId="1716" xr:uid="{00000000-0005-0000-0000-0000000B0000}"/>
    <cellStyle name="CALC Amount" xfId="1717" xr:uid="{00000000-0005-0000-0000-0000010B0000}"/>
    <cellStyle name="Calc Currency (0)" xfId="1718" xr:uid="{00000000-0005-0000-0000-0000020B0000}"/>
    <cellStyle name="Calc Currency (0) 2" xfId="1719" xr:uid="{00000000-0005-0000-0000-0000030B0000}"/>
    <cellStyle name="Calc Currency (0) 3" xfId="1720" xr:uid="{00000000-0005-0000-0000-0000040B0000}"/>
    <cellStyle name="Calc Currency (0) 4" xfId="1721" xr:uid="{00000000-0005-0000-0000-0000050B0000}"/>
    <cellStyle name="Calc Currency (0) 5" xfId="1722" xr:uid="{00000000-0005-0000-0000-0000060B0000}"/>
    <cellStyle name="Calc Currency (0) 6" xfId="3811" xr:uid="{00000000-0005-0000-0000-0000070B0000}"/>
    <cellStyle name="Calc Currency (0)_Acc" xfId="1723" xr:uid="{00000000-0005-0000-0000-0000080B0000}"/>
    <cellStyle name="Calc Currency (2)" xfId="1724" xr:uid="{00000000-0005-0000-0000-0000090B0000}"/>
    <cellStyle name="CALC Date Long" xfId="1725" xr:uid="{00000000-0005-0000-0000-00000A0B0000}"/>
    <cellStyle name="Calc Percent (0)" xfId="1726" xr:uid="{00000000-0005-0000-0000-00000B0B0000}"/>
    <cellStyle name="Calc Percent (1)" xfId="1727" xr:uid="{00000000-0005-0000-0000-00000C0B0000}"/>
    <cellStyle name="Calc Percent (2)" xfId="1728" xr:uid="{00000000-0005-0000-0000-00000D0B0000}"/>
    <cellStyle name="Calc Units (0)" xfId="1729" xr:uid="{00000000-0005-0000-0000-00000E0B0000}"/>
    <cellStyle name="Calc Units (1)" xfId="1730" xr:uid="{00000000-0005-0000-0000-00000F0B0000}"/>
    <cellStyle name="Calc Units (1) 2" xfId="3816" xr:uid="{00000000-0005-0000-0000-0000100B0000}"/>
    <cellStyle name="Calc Units (2)" xfId="1731" xr:uid="{00000000-0005-0000-0000-0000110B0000}"/>
    <cellStyle name="Calculation" xfId="1732" xr:uid="{00000000-0005-0000-0000-0000120B0000}"/>
    <cellStyle name="Calculation 2" xfId="3633" xr:uid="{00000000-0005-0000-0000-0000130B0000}"/>
    <cellStyle name="Celda de comprobación" xfId="1736" xr:uid="{00000000-0005-0000-0000-0000140B0000}"/>
    <cellStyle name="Celda vinculada" xfId="2087" xr:uid="{00000000-0005-0000-0000-0000150B0000}"/>
    <cellStyle name="Célula Ligada" xfId="1733" xr:uid="{00000000-0005-0000-0000-0000160B0000}"/>
    <cellStyle name="Center" xfId="1734" xr:uid="{00000000-0005-0000-0000-0000170B0000}"/>
    <cellStyle name="Cents" xfId="1735" xr:uid="{00000000-0005-0000-0000-0000180B0000}"/>
    <cellStyle name="Check Cell" xfId="3650" xr:uid="{00000000-0005-0000-0000-0000190B0000}"/>
    <cellStyle name="Check Cell 2" xfId="3634" xr:uid="{00000000-0005-0000-0000-00001A0B0000}"/>
    <cellStyle name="Checksum" xfId="1737" xr:uid="{00000000-0005-0000-0000-00001B0B0000}"/>
    <cellStyle name="Co. Names" xfId="1738" xr:uid="{00000000-0005-0000-0000-00001C0B0000}"/>
    <cellStyle name="Co. Names - Bold" xfId="1739" xr:uid="{00000000-0005-0000-0000-00001D0B0000}"/>
    <cellStyle name="Co. Names_Break-Up" xfId="2664" xr:uid="{00000000-0005-0000-0000-00001E0B0000}"/>
    <cellStyle name="COL HEADINGS" xfId="1740" xr:uid="{00000000-0005-0000-0000-00001F0B0000}"/>
    <cellStyle name="ColHeading" xfId="1741" xr:uid="{00000000-0005-0000-0000-0000200B0000}"/>
    <cellStyle name="COLOR" xfId="1742" xr:uid="{00000000-0005-0000-0000-0000210B0000}"/>
    <cellStyle name="colorcomma" xfId="1743" xr:uid="{00000000-0005-0000-0000-0000220B0000}"/>
    <cellStyle name="Column Heading" xfId="1744" xr:uid="{00000000-0005-0000-0000-0000230B0000}"/>
    <cellStyle name="Column Heading (No Wrap)" xfId="1745" xr:uid="{00000000-0005-0000-0000-0000240B0000}"/>
    <cellStyle name="Column Heading_Acc" xfId="1746" xr:uid="{00000000-0005-0000-0000-0000250B0000}"/>
    <cellStyle name="Column label" xfId="1747" xr:uid="{00000000-0005-0000-0000-0000260B0000}"/>
    <cellStyle name="Column label (left aligned)" xfId="1748" xr:uid="{00000000-0005-0000-0000-0000270B0000}"/>
    <cellStyle name="Column label (no wrap)" xfId="1749" xr:uid="{00000000-0005-0000-0000-0000280B0000}"/>
    <cellStyle name="Column label (not bold)" xfId="1750" xr:uid="{00000000-0005-0000-0000-0000290B0000}"/>
    <cellStyle name="Column Total" xfId="1751" xr:uid="{00000000-0005-0000-0000-00002A0B0000}"/>
    <cellStyle name="ColumnHeading" xfId="1752" xr:uid="{00000000-0005-0000-0000-00002B0B0000}"/>
    <cellStyle name="ColumnHeadingGreen" xfId="1753" xr:uid="{00000000-0005-0000-0000-00002C0B0000}"/>
    <cellStyle name="Comma  - Style1" xfId="1754" xr:uid="{00000000-0005-0000-0000-00002D0B0000}"/>
    <cellStyle name="Comma  - Style2" xfId="1755" xr:uid="{00000000-0005-0000-0000-00002E0B0000}"/>
    <cellStyle name="Comma  - Style3" xfId="1756" xr:uid="{00000000-0005-0000-0000-00002F0B0000}"/>
    <cellStyle name="Comma  - Style4" xfId="1757" xr:uid="{00000000-0005-0000-0000-0000300B0000}"/>
    <cellStyle name="Comma  - Style5" xfId="1758" xr:uid="{00000000-0005-0000-0000-0000310B0000}"/>
    <cellStyle name="Comma  - Style6" xfId="1759" xr:uid="{00000000-0005-0000-0000-0000320B0000}"/>
    <cellStyle name="Comma  - Style7" xfId="1760" xr:uid="{00000000-0005-0000-0000-0000330B0000}"/>
    <cellStyle name="Comma  - Style8" xfId="1761" xr:uid="{00000000-0005-0000-0000-0000340B0000}"/>
    <cellStyle name="comma - number" xfId="1762" xr:uid="{00000000-0005-0000-0000-0000350B0000}"/>
    <cellStyle name="Comma (0)" xfId="1763" xr:uid="{00000000-0005-0000-0000-0000360B0000}"/>
    <cellStyle name="Comma (2)" xfId="1764" xr:uid="{00000000-0005-0000-0000-0000370B0000}"/>
    <cellStyle name="Comma [0.0]" xfId="1765" xr:uid="{00000000-0005-0000-0000-0000380B0000}"/>
    <cellStyle name="Comma [00]" xfId="1766" xr:uid="{00000000-0005-0000-0000-0000390B0000}"/>
    <cellStyle name="comma [2]" xfId="1767" xr:uid="{00000000-0005-0000-0000-00003A0B0000}"/>
    <cellStyle name="Comma 0" xfId="1768" xr:uid="{00000000-0005-0000-0000-00003B0B0000}"/>
    <cellStyle name="Comma 0 2" xfId="3821" xr:uid="{00000000-0005-0000-0000-00003C0B0000}"/>
    <cellStyle name="Comma 0*" xfId="1769" xr:uid="{00000000-0005-0000-0000-00003D0B0000}"/>
    <cellStyle name="Comma 0_Acc" xfId="1770" xr:uid="{00000000-0005-0000-0000-00003E0B0000}"/>
    <cellStyle name="Comma 10" xfId="3635" xr:uid="{00000000-0005-0000-0000-00003F0B0000}"/>
    <cellStyle name="Comma 11" xfId="3636" xr:uid="{00000000-0005-0000-0000-0000400B0000}"/>
    <cellStyle name="Comma 12" xfId="3637" xr:uid="{00000000-0005-0000-0000-0000410B0000}"/>
    <cellStyle name="Comma 13" xfId="3643" xr:uid="{00000000-0005-0000-0000-0000420B0000}"/>
    <cellStyle name="Comma 13 2" xfId="3990" xr:uid="{00000000-0005-0000-0000-0000430B0000}"/>
    <cellStyle name="Comma 2" xfId="1771" xr:uid="{00000000-0005-0000-0000-0000440B0000}"/>
    <cellStyle name="Comma 2 2" xfId="3638" xr:uid="{00000000-0005-0000-0000-0000450B0000}"/>
    <cellStyle name="Comma 2 4" xfId="3639" xr:uid="{00000000-0005-0000-0000-0000460B0000}"/>
    <cellStyle name="Comma 2*" xfId="1772" xr:uid="{00000000-0005-0000-0000-0000470B0000}"/>
    <cellStyle name="Comma 2_407 M sept 2011" xfId="3640" xr:uid="{00000000-0005-0000-0000-0000480B0000}"/>
    <cellStyle name="Comma 3" xfId="1773" xr:uid="{00000000-0005-0000-0000-0000490B0000}"/>
    <cellStyle name="Comma 3 2" xfId="2659" xr:uid="{00000000-0005-0000-0000-00004A0B0000}"/>
    <cellStyle name="Comma 3*" xfId="1774" xr:uid="{00000000-0005-0000-0000-00004B0B0000}"/>
    <cellStyle name="Comma 3_Autema_27.09.11_Opción 1_Rev I_caso base" xfId="2658" xr:uid="{00000000-0005-0000-0000-00004C0B0000}"/>
    <cellStyle name="Comma 4" xfId="1775" xr:uid="{00000000-0005-0000-0000-00004D0B0000}"/>
    <cellStyle name="Comma 4 2" xfId="2657" xr:uid="{00000000-0005-0000-0000-00004E0B0000}"/>
    <cellStyle name="Comma 5" xfId="1776" xr:uid="{00000000-0005-0000-0000-00004F0B0000}"/>
    <cellStyle name="Comma 5 2" xfId="2656" xr:uid="{00000000-0005-0000-0000-0000500B0000}"/>
    <cellStyle name="Comma 6" xfId="1777" xr:uid="{00000000-0005-0000-0000-0000510B0000}"/>
    <cellStyle name="Comma 6 2" xfId="2655" xr:uid="{00000000-0005-0000-0000-0000520B0000}"/>
    <cellStyle name="Comma 7" xfId="1778" xr:uid="{00000000-0005-0000-0000-0000530B0000}"/>
    <cellStyle name="Comma 7 2" xfId="2654" xr:uid="{00000000-0005-0000-0000-0000540B0000}"/>
    <cellStyle name="Comma 8" xfId="2653" xr:uid="{00000000-0005-0000-0000-0000550B0000}"/>
    <cellStyle name="Comma 9" xfId="2652" xr:uid="{00000000-0005-0000-0000-0000560B0000}"/>
    <cellStyle name="Comma 9 2" xfId="2651" xr:uid="{00000000-0005-0000-0000-0000570B0000}"/>
    <cellStyle name="Comma 9 2 2" xfId="2650" xr:uid="{00000000-0005-0000-0000-0000580B0000}"/>
    <cellStyle name="Comma Cents" xfId="1779" xr:uid="{00000000-0005-0000-0000-0000590B0000}"/>
    <cellStyle name="Comma Input" xfId="1780" xr:uid="{00000000-0005-0000-0000-00005A0B0000}"/>
    <cellStyle name="Comma*" xfId="1781" xr:uid="{00000000-0005-0000-0000-00005B0B0000}"/>
    <cellStyle name="Comma0" xfId="1782" xr:uid="{00000000-0005-0000-0000-00005C0B0000}"/>
    <cellStyle name="Comma0 2" xfId="3823" xr:uid="{00000000-0005-0000-0000-00005D0B0000}"/>
    <cellStyle name="Company" xfId="1783" xr:uid="{00000000-0005-0000-0000-00005E0B0000}"/>
    <cellStyle name="COMPS" xfId="1784" xr:uid="{00000000-0005-0000-0000-00005F0B0000}"/>
    <cellStyle name="Cor1" xfId="1785" xr:uid="{00000000-0005-0000-0000-0000600B0000}"/>
    <cellStyle name="Cor2" xfId="1786" xr:uid="{00000000-0005-0000-0000-0000610B0000}"/>
    <cellStyle name="Cor3" xfId="1787" xr:uid="{00000000-0005-0000-0000-0000620B0000}"/>
    <cellStyle name="Cor4" xfId="1788" xr:uid="{00000000-0005-0000-0000-0000630B0000}"/>
    <cellStyle name="Cor5" xfId="1789" xr:uid="{00000000-0005-0000-0000-0000640B0000}"/>
    <cellStyle name="Cor6" xfId="1790" xr:uid="{00000000-0005-0000-0000-0000650B0000}"/>
    <cellStyle name="Correcto" xfId="1791" xr:uid="{00000000-0005-0000-0000-0000660B0000}"/>
    <cellStyle name="Cover" xfId="1792" xr:uid="{00000000-0005-0000-0000-0000670B0000}"/>
    <cellStyle name="Cover Date" xfId="1793" xr:uid="{00000000-0005-0000-0000-0000680B0000}"/>
    <cellStyle name="Cover Subtitle" xfId="1794" xr:uid="{00000000-0005-0000-0000-0000690B0000}"/>
    <cellStyle name="Cover Title" xfId="1795" xr:uid="{00000000-0005-0000-0000-00006A0B0000}"/>
    <cellStyle name="Cover_Acc" xfId="1796" xr:uid="{00000000-0005-0000-0000-00006B0B0000}"/>
    <cellStyle name="CurRatio" xfId="1797" xr:uid="{00000000-0005-0000-0000-00006C0B0000}"/>
    <cellStyle name="Currency (2dp)" xfId="1798" xr:uid="{00000000-0005-0000-0000-00006D0B0000}"/>
    <cellStyle name="Currency [00]" xfId="1799" xr:uid="{00000000-0005-0000-0000-00006E0B0000}"/>
    <cellStyle name="Currency [1]" xfId="1800" xr:uid="{00000000-0005-0000-0000-00006F0B0000}"/>
    <cellStyle name="Currency [2]" xfId="1801" xr:uid="{00000000-0005-0000-0000-0000700B0000}"/>
    <cellStyle name="Currency [B]" xfId="1802" xr:uid="{00000000-0005-0000-0000-0000710B0000}"/>
    <cellStyle name="Currency 0" xfId="1803" xr:uid="{00000000-0005-0000-0000-0000720B0000}"/>
    <cellStyle name="Currency 0 2" xfId="3826" xr:uid="{00000000-0005-0000-0000-0000730B0000}"/>
    <cellStyle name="Currency 14" xfId="2649" xr:uid="{00000000-0005-0000-0000-0000740B0000}"/>
    <cellStyle name="Currency 2" xfId="1804" xr:uid="{00000000-0005-0000-0000-0000750B0000}"/>
    <cellStyle name="Currency 2 2" xfId="1805" xr:uid="{00000000-0005-0000-0000-0000760B0000}"/>
    <cellStyle name="Currency 2 3" xfId="2648" xr:uid="{00000000-0005-0000-0000-0000770B0000}"/>
    <cellStyle name="Currency 2 4" xfId="3827" xr:uid="{00000000-0005-0000-0000-0000780B0000}"/>
    <cellStyle name="Currency 2*" xfId="1806" xr:uid="{00000000-0005-0000-0000-0000790B0000}"/>
    <cellStyle name="Currency 2_Acc" xfId="1807" xr:uid="{00000000-0005-0000-0000-00007A0B0000}"/>
    <cellStyle name="Currency 3" xfId="1808" xr:uid="{00000000-0005-0000-0000-00007B0B0000}"/>
    <cellStyle name="Currency 3 2" xfId="1809" xr:uid="{00000000-0005-0000-0000-00007C0B0000}"/>
    <cellStyle name="Currency 3*" xfId="1810" xr:uid="{00000000-0005-0000-0000-00007D0B0000}"/>
    <cellStyle name="Currency 3_Dep3A" xfId="1811" xr:uid="{00000000-0005-0000-0000-00007E0B0000}"/>
    <cellStyle name="Currency 4" xfId="1812" xr:uid="{00000000-0005-0000-0000-00007F0B0000}"/>
    <cellStyle name="Currency 4 2" xfId="2647" xr:uid="{00000000-0005-0000-0000-0000800B0000}"/>
    <cellStyle name="Currency 5" xfId="1813" xr:uid="{00000000-0005-0000-0000-0000810B0000}"/>
    <cellStyle name="Currency 6" xfId="1814" xr:uid="{00000000-0005-0000-0000-0000820B0000}"/>
    <cellStyle name="Currency 6 2" xfId="2646" xr:uid="{00000000-0005-0000-0000-0000830B0000}"/>
    <cellStyle name="Currency 7" xfId="1815" xr:uid="{00000000-0005-0000-0000-0000840B0000}"/>
    <cellStyle name="Currency 7 2" xfId="2645" xr:uid="{00000000-0005-0000-0000-0000850B0000}"/>
    <cellStyle name="Currency 7 2 2" xfId="2644" xr:uid="{00000000-0005-0000-0000-0000860B0000}"/>
    <cellStyle name="Currency 7 3" xfId="2643" xr:uid="{00000000-0005-0000-0000-0000870B0000}"/>
    <cellStyle name="Currency 8" xfId="1816" xr:uid="{00000000-0005-0000-0000-0000880B0000}"/>
    <cellStyle name="Currency 8 2" xfId="2642" xr:uid="{00000000-0005-0000-0000-0000890B0000}"/>
    <cellStyle name="Currency 9" xfId="2641" xr:uid="{00000000-0005-0000-0000-00008A0B0000}"/>
    <cellStyle name="Currency Dollar" xfId="1817" xr:uid="{00000000-0005-0000-0000-00008B0B0000}"/>
    <cellStyle name="Currency Dollar (2dp)" xfId="1818" xr:uid="{00000000-0005-0000-0000-00008C0B0000}"/>
    <cellStyle name="Currency EUR" xfId="1819" xr:uid="{00000000-0005-0000-0000-00008D0B0000}"/>
    <cellStyle name="Currency EUR (2dp)" xfId="1820" xr:uid="{00000000-0005-0000-0000-00008E0B0000}"/>
    <cellStyle name="Currency Euro" xfId="1821" xr:uid="{00000000-0005-0000-0000-00008F0B0000}"/>
    <cellStyle name="Currency Euro (2dp)" xfId="1822" xr:uid="{00000000-0005-0000-0000-0000900B0000}"/>
    <cellStyle name="Currency Euro_Val" xfId="1823" xr:uid="{00000000-0005-0000-0000-0000910B0000}"/>
    <cellStyle name="Currency GBP" xfId="1824" xr:uid="{00000000-0005-0000-0000-0000920B0000}"/>
    <cellStyle name="Currency GBP (2dp)" xfId="1825" xr:uid="{00000000-0005-0000-0000-0000930B0000}"/>
    <cellStyle name="Currency GBP_CapexAss" xfId="2640" xr:uid="{00000000-0005-0000-0000-0000940B0000}"/>
    <cellStyle name="Currency Input" xfId="1826" xr:uid="{00000000-0005-0000-0000-0000950B0000}"/>
    <cellStyle name="Currency Pound" xfId="1827" xr:uid="{00000000-0005-0000-0000-0000960B0000}"/>
    <cellStyle name="Currency Pound (2dp)" xfId="1828" xr:uid="{00000000-0005-0000-0000-0000970B0000}"/>
    <cellStyle name="Currency Pound_Val" xfId="1829" xr:uid="{00000000-0005-0000-0000-0000980B0000}"/>
    <cellStyle name="Currency USD" xfId="1830" xr:uid="{00000000-0005-0000-0000-0000990B0000}"/>
    <cellStyle name="Currency USD (2dp)" xfId="1831" xr:uid="{00000000-0005-0000-0000-00009A0B0000}"/>
    <cellStyle name="Currency(Cents)" xfId="1832" xr:uid="{00000000-0005-0000-0000-00009B0B0000}"/>
    <cellStyle name="Currency*" xfId="1833" xr:uid="{00000000-0005-0000-0000-00009C0B0000}"/>
    <cellStyle name="Currency2" xfId="1834" xr:uid="{00000000-0005-0000-0000-00009D0B0000}"/>
    <cellStyle name="Custom - Style8" xfId="1835" xr:uid="{00000000-0005-0000-0000-00009E0B0000}"/>
    <cellStyle name="d" xfId="1836" xr:uid="{00000000-0005-0000-0000-00009F0B0000}"/>
    <cellStyle name="Dash" xfId="1837" xr:uid="{00000000-0005-0000-0000-0000A00B0000}"/>
    <cellStyle name="Dash 2" xfId="3828" xr:uid="{00000000-0005-0000-0000-0000A10B0000}"/>
    <cellStyle name="Data" xfId="1838" xr:uid="{00000000-0005-0000-0000-0000A20B0000}"/>
    <cellStyle name="Data   - Style2" xfId="1839" xr:uid="{00000000-0005-0000-0000-0000A30B0000}"/>
    <cellStyle name="data 10" xfId="3765" xr:uid="{00000000-0005-0000-0000-0000A40B0000}"/>
    <cellStyle name="data 11" xfId="3774" xr:uid="{00000000-0005-0000-0000-0000A50B0000}"/>
    <cellStyle name="data 12" xfId="3762" xr:uid="{00000000-0005-0000-0000-0000A60B0000}"/>
    <cellStyle name="data 13" xfId="3776" xr:uid="{00000000-0005-0000-0000-0000A70B0000}"/>
    <cellStyle name="data 14" xfId="3760" xr:uid="{00000000-0005-0000-0000-0000A80B0000}"/>
    <cellStyle name="data 15" xfId="3778" xr:uid="{00000000-0005-0000-0000-0000A90B0000}"/>
    <cellStyle name="data 16" xfId="3756" xr:uid="{00000000-0005-0000-0000-0000AA0B0000}"/>
    <cellStyle name="data 17" xfId="3791" xr:uid="{00000000-0005-0000-0000-0000AB0B0000}"/>
    <cellStyle name="data 18" xfId="3753" xr:uid="{00000000-0005-0000-0000-0000AC0B0000}"/>
    <cellStyle name="data 19" xfId="3793" xr:uid="{00000000-0005-0000-0000-0000AD0B0000}"/>
    <cellStyle name="data 2" xfId="3829" xr:uid="{00000000-0005-0000-0000-0000AE0B0000}"/>
    <cellStyle name="data 20" xfId="3750" xr:uid="{00000000-0005-0000-0000-0000AF0B0000}"/>
    <cellStyle name="data 21" xfId="3795" xr:uid="{00000000-0005-0000-0000-0000B00B0000}"/>
    <cellStyle name="data 22" xfId="3747" xr:uid="{00000000-0005-0000-0000-0000B10B0000}"/>
    <cellStyle name="data 23" xfId="3797" xr:uid="{00000000-0005-0000-0000-0000B20B0000}"/>
    <cellStyle name="data 24" xfId="3744" xr:uid="{00000000-0005-0000-0000-0000B30B0000}"/>
    <cellStyle name="data 25" xfId="3799" xr:uid="{00000000-0005-0000-0000-0000B40B0000}"/>
    <cellStyle name="data 26" xfId="3975" xr:uid="{00000000-0005-0000-0000-0000B50B0000}"/>
    <cellStyle name="data 27" xfId="3978" xr:uid="{00000000-0005-0000-0000-0000B60B0000}"/>
    <cellStyle name="data 28" xfId="3973" xr:uid="{00000000-0005-0000-0000-0000B70B0000}"/>
    <cellStyle name="data 29" xfId="3996" xr:uid="{00000000-0005-0000-0000-0000B80B0000}"/>
    <cellStyle name="data 3" xfId="3780" xr:uid="{00000000-0005-0000-0000-0000B90B0000}"/>
    <cellStyle name="data 30" xfId="3999" xr:uid="{00000000-0005-0000-0000-0000BA0B0000}"/>
    <cellStyle name="data 4" xfId="3771" xr:uid="{00000000-0005-0000-0000-0000BB0B0000}"/>
    <cellStyle name="data 5" xfId="3782" xr:uid="{00000000-0005-0000-0000-0000BC0B0000}"/>
    <cellStyle name="data 6" xfId="3769" xr:uid="{00000000-0005-0000-0000-0000BD0B0000}"/>
    <cellStyle name="data 7" xfId="3784" xr:uid="{00000000-0005-0000-0000-0000BE0B0000}"/>
    <cellStyle name="data 8" xfId="3767" xr:uid="{00000000-0005-0000-0000-0000BF0B0000}"/>
    <cellStyle name="data 9" xfId="3789" xr:uid="{00000000-0005-0000-0000-0000C00B0000}"/>
    <cellStyle name="DATA Amount" xfId="1840" xr:uid="{00000000-0005-0000-0000-0000C10B0000}"/>
    <cellStyle name="DATA Amount [1]" xfId="1841" xr:uid="{00000000-0005-0000-0000-0000C20B0000}"/>
    <cellStyle name="DATA Amount [2]" xfId="1842" xr:uid="{00000000-0005-0000-0000-0000C30B0000}"/>
    <cellStyle name="DATA Amount_Debt" xfId="1843" xr:uid="{00000000-0005-0000-0000-0000C40B0000}"/>
    <cellStyle name="DATA Date Long" xfId="1844" xr:uid="{00000000-0005-0000-0000-0000C50B0000}"/>
    <cellStyle name="DATA List" xfId="1845" xr:uid="{00000000-0005-0000-0000-0000C60B0000}"/>
    <cellStyle name="DATA Percent" xfId="1846" xr:uid="{00000000-0005-0000-0000-0000C70B0000}"/>
    <cellStyle name="DATA Percent [1]" xfId="1847" xr:uid="{00000000-0005-0000-0000-0000C80B0000}"/>
    <cellStyle name="DATA Percent_Debt" xfId="1848" xr:uid="{00000000-0005-0000-0000-0000C90B0000}"/>
    <cellStyle name="DATA_ENT" xfId="1849" xr:uid="{00000000-0005-0000-0000-0000CA0B0000}"/>
    <cellStyle name="database" xfId="1850" xr:uid="{00000000-0005-0000-0000-0000CB0B0000}"/>
    <cellStyle name="DataBold" xfId="1851" xr:uid="{00000000-0005-0000-0000-0000CC0B0000}"/>
    <cellStyle name="DataStream" xfId="1852" xr:uid="{00000000-0005-0000-0000-0000CD0B0000}"/>
    <cellStyle name="Date" xfId="1853" xr:uid="{00000000-0005-0000-0000-0000CE0B0000}"/>
    <cellStyle name="Date (Month)" xfId="1854" xr:uid="{00000000-0005-0000-0000-0000CF0B0000}"/>
    <cellStyle name="Date (Year)" xfId="1855" xr:uid="{00000000-0005-0000-0000-0000D00B0000}"/>
    <cellStyle name="date [dd mmm]" xfId="2639" xr:uid="{00000000-0005-0000-0000-0000D10B0000}"/>
    <cellStyle name="date [dd mmm] 2" xfId="3831" xr:uid="{00000000-0005-0000-0000-0000D20B0000}"/>
    <cellStyle name="Date [d-mmm-yy]" xfId="1856" xr:uid="{00000000-0005-0000-0000-0000D30B0000}"/>
    <cellStyle name="Date [mm-d-yy]" xfId="1857" xr:uid="{00000000-0005-0000-0000-0000D40B0000}"/>
    <cellStyle name="Date [mm-d-yyyy]" xfId="1858" xr:uid="{00000000-0005-0000-0000-0000D50B0000}"/>
    <cellStyle name="date [mmm yyyy]" xfId="3651" xr:uid="{00000000-0005-0000-0000-0000D60B0000}"/>
    <cellStyle name="Date [mmm-yy]" xfId="1859" xr:uid="{00000000-0005-0000-0000-0000D70B0000}"/>
    <cellStyle name="Date [mmm-yyyy]" xfId="1860" xr:uid="{00000000-0005-0000-0000-0000D80B0000}"/>
    <cellStyle name="Date 10" xfId="3770" xr:uid="{00000000-0005-0000-0000-0000D90B0000}"/>
    <cellStyle name="Date 11" xfId="3783" xr:uid="{00000000-0005-0000-0000-0000DA0B0000}"/>
    <cellStyle name="Date 12" xfId="3768" xr:uid="{00000000-0005-0000-0000-0000DB0B0000}"/>
    <cellStyle name="Date 13" xfId="3785" xr:uid="{00000000-0005-0000-0000-0000DC0B0000}"/>
    <cellStyle name="Date 14" xfId="3766" xr:uid="{00000000-0005-0000-0000-0000DD0B0000}"/>
    <cellStyle name="Date 15" xfId="3773" xr:uid="{00000000-0005-0000-0000-0000DE0B0000}"/>
    <cellStyle name="Date 16" xfId="3763" xr:uid="{00000000-0005-0000-0000-0000DF0B0000}"/>
    <cellStyle name="Date 17" xfId="3775" xr:uid="{00000000-0005-0000-0000-0000E00B0000}"/>
    <cellStyle name="Date 18" xfId="3761" xr:uid="{00000000-0005-0000-0000-0000E10B0000}"/>
    <cellStyle name="Date 19" xfId="3777" xr:uid="{00000000-0005-0000-0000-0000E20B0000}"/>
    <cellStyle name="Date 2" xfId="1861" xr:uid="{00000000-0005-0000-0000-0000E30B0000}"/>
    <cellStyle name="Date 20" xfId="3757" xr:uid="{00000000-0005-0000-0000-0000E40B0000}"/>
    <cellStyle name="Date 21" xfId="3790" xr:uid="{00000000-0005-0000-0000-0000E50B0000}"/>
    <cellStyle name="Date 22" xfId="3754" xr:uid="{00000000-0005-0000-0000-0000E60B0000}"/>
    <cellStyle name="Date 23" xfId="3792" xr:uid="{00000000-0005-0000-0000-0000E70B0000}"/>
    <cellStyle name="Date 24" xfId="3751" xr:uid="{00000000-0005-0000-0000-0000E80B0000}"/>
    <cellStyle name="Date 25" xfId="3794" xr:uid="{00000000-0005-0000-0000-0000E90B0000}"/>
    <cellStyle name="Date 26" xfId="3748" xr:uid="{00000000-0005-0000-0000-0000EA0B0000}"/>
    <cellStyle name="Date 27" xfId="3796" xr:uid="{00000000-0005-0000-0000-0000EB0B0000}"/>
    <cellStyle name="Date 28" xfId="3745" xr:uid="{00000000-0005-0000-0000-0000EC0B0000}"/>
    <cellStyle name="Date 29" xfId="3798" xr:uid="{00000000-0005-0000-0000-0000ED0B0000}"/>
    <cellStyle name="Date 3" xfId="1862" xr:uid="{00000000-0005-0000-0000-0000EE0B0000}"/>
    <cellStyle name="Date 30" xfId="3976" xr:uid="{00000000-0005-0000-0000-0000EF0B0000}"/>
    <cellStyle name="Date 31" xfId="3977" xr:uid="{00000000-0005-0000-0000-0000F00B0000}"/>
    <cellStyle name="Date 32" xfId="3974" xr:uid="{00000000-0005-0000-0000-0000F10B0000}"/>
    <cellStyle name="Date 33" xfId="3997" xr:uid="{00000000-0005-0000-0000-0000F20B0000}"/>
    <cellStyle name="Date 34" xfId="3998" xr:uid="{00000000-0005-0000-0000-0000F30B0000}"/>
    <cellStyle name="Date 4" xfId="1863" xr:uid="{00000000-0005-0000-0000-0000F40B0000}"/>
    <cellStyle name="Date 5" xfId="1864" xr:uid="{00000000-0005-0000-0000-0000F50B0000}"/>
    <cellStyle name="Date 6" xfId="3830" xr:uid="{00000000-0005-0000-0000-0000F60B0000}"/>
    <cellStyle name="Date 7" xfId="3779" xr:uid="{00000000-0005-0000-0000-0000F70B0000}"/>
    <cellStyle name="Date 8" xfId="3772" xr:uid="{00000000-0005-0000-0000-0000F80B0000}"/>
    <cellStyle name="Date 9" xfId="3781" xr:uid="{00000000-0005-0000-0000-0000F90B0000}"/>
    <cellStyle name="Date A" xfId="1865" xr:uid="{00000000-0005-0000-0000-0000FA0B0000}"/>
    <cellStyle name="Date Aligned" xfId="1866" xr:uid="{00000000-0005-0000-0000-0000FB0B0000}"/>
    <cellStyle name="Date Aligned 2" xfId="3833" xr:uid="{00000000-0005-0000-0000-0000FC0B0000}"/>
    <cellStyle name="Date Aligned*" xfId="1867" xr:uid="{00000000-0005-0000-0000-0000FD0B0000}"/>
    <cellStyle name="Date Aligned_Acc" xfId="1868" xr:uid="{00000000-0005-0000-0000-0000FE0B0000}"/>
    <cellStyle name="Date E" xfId="1869" xr:uid="{00000000-0005-0000-0000-0000FF0B0000}"/>
    <cellStyle name="Date Short" xfId="1870" xr:uid="{00000000-0005-0000-0000-0000000C0000}"/>
    <cellStyle name="Date_407 M sept 2011" xfId="3652" xr:uid="{00000000-0005-0000-0000-0000010C0000}"/>
    <cellStyle name="dateformat" xfId="1871" xr:uid="{00000000-0005-0000-0000-0000020C0000}"/>
    <cellStyle name="dateformatz" xfId="1872" xr:uid="{00000000-0005-0000-0000-0000030C0000}"/>
    <cellStyle name="DateLong" xfId="1873" xr:uid="{00000000-0005-0000-0000-0000040C0000}"/>
    <cellStyle name="DateShort" xfId="1874" xr:uid="{00000000-0005-0000-0000-0000050C0000}"/>
    <cellStyle name="days" xfId="3653" xr:uid="{00000000-0005-0000-0000-0000060C0000}"/>
    <cellStyle name="Decimal (2)" xfId="1875" xr:uid="{00000000-0005-0000-0000-0000070C0000}"/>
    <cellStyle name="decimal [3]" xfId="3654" xr:uid="{00000000-0005-0000-0000-0000080C0000}"/>
    <cellStyle name="decimal [4]" xfId="3655" xr:uid="{00000000-0005-0000-0000-0000090C0000}"/>
    <cellStyle name="Dezimal (0.0)" xfId="1876" xr:uid="{00000000-0005-0000-0000-00000A0C0000}"/>
    <cellStyle name="Dezimal [0]_BPTK Version1" xfId="1877" xr:uid="{00000000-0005-0000-0000-00000B0C0000}"/>
    <cellStyle name="Dezimal_BPTK Version1" xfId="1878" xr:uid="{00000000-0005-0000-0000-00000C0C0000}"/>
    <cellStyle name="Dollar" xfId="1879" xr:uid="{00000000-0005-0000-0000-00000D0C0000}"/>
    <cellStyle name="Dotted Line" xfId="1880" xr:uid="{00000000-0005-0000-0000-00000E0C0000}"/>
    <cellStyle name="Dotted Line 2" xfId="3834" xr:uid="{00000000-0005-0000-0000-00000F0C0000}"/>
    <cellStyle name="Double" xfId="1881" xr:uid="{00000000-0005-0000-0000-0000100C0000}"/>
    <cellStyle name="Doubletop" xfId="1882" xr:uid="{00000000-0005-0000-0000-0000110C0000}"/>
    <cellStyle name="DOWNFOOT" xfId="1883" xr:uid="{00000000-0005-0000-0000-0000120C0000}"/>
    <cellStyle name="Download" xfId="1884" xr:uid="{00000000-0005-0000-0000-0000130C0000}"/>
    <cellStyle name="Driver_Percent" xfId="1885" xr:uid="{00000000-0005-0000-0000-0000140C0000}"/>
    <cellStyle name="Dziesiętny_~0149235" xfId="1886" xr:uid="{00000000-0005-0000-0000-0000150C0000}"/>
    <cellStyle name="Encabezado 1" xfId="2473" xr:uid="{00000000-0005-0000-0000-0000160C0000}"/>
    <cellStyle name="Encabezado 1 2" xfId="1887" xr:uid="{00000000-0005-0000-0000-0000170C0000}"/>
    <cellStyle name="Encabezado 1 3" xfId="1888" xr:uid="{00000000-0005-0000-0000-0000180C0000}"/>
    <cellStyle name="Encabezado 1 4" xfId="1889" xr:uid="{00000000-0005-0000-0000-0000190C0000}"/>
    <cellStyle name="Encabezado 1 5" xfId="1890" xr:uid="{00000000-0005-0000-0000-00001A0C0000}"/>
    <cellStyle name="Encabezado 1_Acc" xfId="1891" xr:uid="{00000000-0005-0000-0000-00001B0C0000}"/>
    <cellStyle name="Encabezado 2" xfId="1892" xr:uid="{00000000-0005-0000-0000-00001C0C0000}"/>
    <cellStyle name="Encabezado 2 2" xfId="1893" xr:uid="{00000000-0005-0000-0000-00001D0C0000}"/>
    <cellStyle name="Encabezado 2 3" xfId="1894" xr:uid="{00000000-0005-0000-0000-00001E0C0000}"/>
    <cellStyle name="Encabezado 2 4" xfId="1895" xr:uid="{00000000-0005-0000-0000-00001F0C0000}"/>
    <cellStyle name="Encabezado 2 5" xfId="1896" xr:uid="{00000000-0005-0000-0000-0000200C0000}"/>
    <cellStyle name="Encabezado 2_Acc" xfId="1897" xr:uid="{00000000-0005-0000-0000-0000210C0000}"/>
    <cellStyle name="Encabezado 4" xfId="1898" xr:uid="{00000000-0005-0000-0000-0000220C0000}"/>
    <cellStyle name="Enter Currency (0)" xfId="1905" xr:uid="{00000000-0005-0000-0000-0000230C0000}"/>
    <cellStyle name="Enter Currency (2)" xfId="3656" xr:uid="{00000000-0005-0000-0000-0000240C0000}"/>
    <cellStyle name="Enter Units (0)" xfId="1906" xr:uid="{00000000-0005-0000-0000-0000250C0000}"/>
    <cellStyle name="Enter Units (1)" xfId="1907" xr:uid="{00000000-0005-0000-0000-0000260C0000}"/>
    <cellStyle name="Enter Units (2)" xfId="1908" xr:uid="{00000000-0005-0000-0000-0000270C0000}"/>
    <cellStyle name="Entrada" xfId="2020" xr:uid="{00000000-0005-0000-0000-0000280C0000}"/>
    <cellStyle name="Error" xfId="1909" xr:uid="{00000000-0005-0000-0000-0000290C0000}"/>
    <cellStyle name="EstándarE" xfId="1910" xr:uid="{00000000-0005-0000-0000-00002A0C0000}"/>
    <cellStyle name="ESTI1 - Modelo1" xfId="1911" xr:uid="{00000000-0005-0000-0000-00002B0C0000}"/>
    <cellStyle name="ESTI1 - Modelo1 2" xfId="1912" xr:uid="{00000000-0005-0000-0000-00002C0C0000}"/>
    <cellStyle name="ESTI1 - Modelo1 3" xfId="1913" xr:uid="{00000000-0005-0000-0000-00002D0C0000}"/>
    <cellStyle name="ESTI1 - Modelo1 4" xfId="1914" xr:uid="{00000000-0005-0000-0000-00002E0C0000}"/>
    <cellStyle name="ESTI1 - Modelo1 5" xfId="1915" xr:uid="{00000000-0005-0000-0000-00002F0C0000}"/>
    <cellStyle name="ESTI1 - Modelo1 6" xfId="3835" xr:uid="{00000000-0005-0000-0000-0000300C0000}"/>
    <cellStyle name="ESTI1 - Modelo1_Acc" xfId="1916" xr:uid="{00000000-0005-0000-0000-0000310C0000}"/>
    <cellStyle name="Estilo 1" xfId="1917" xr:uid="{00000000-0005-0000-0000-0000320C0000}"/>
    <cellStyle name="Estilo 1 2" xfId="3836" xr:uid="{00000000-0005-0000-0000-0000330C0000}"/>
    <cellStyle name="Estilo 2" xfId="1918" xr:uid="{00000000-0005-0000-0000-0000340C0000}"/>
    <cellStyle name="Estimaciones nominal" xfId="1919" xr:uid="{00000000-0005-0000-0000-0000350C0000}"/>
    <cellStyle name="Estimaciones porcentual" xfId="1920" xr:uid="{00000000-0005-0000-0000-0000360C0000}"/>
    <cellStyle name="Euro" xfId="1921" xr:uid="{00000000-0005-0000-0000-0000370C0000}"/>
    <cellStyle name="Euro 2" xfId="3657" xr:uid="{00000000-0005-0000-0000-0000380C0000}"/>
    <cellStyle name="Euro 3" xfId="3658" xr:uid="{00000000-0005-0000-0000-0000390C0000}"/>
    <cellStyle name="Euro_06_REPORTING_CINTRA" xfId="3659" xr:uid="{00000000-0005-0000-0000-00003A0C0000}"/>
    <cellStyle name="EY House" xfId="1922" xr:uid="{00000000-0005-0000-0000-00003B0C0000}"/>
    <cellStyle name="fact" xfId="1923" xr:uid="{00000000-0005-0000-0000-00003C0C0000}"/>
    <cellStyle name="Factor" xfId="1924" xr:uid="{00000000-0005-0000-0000-00003D0C0000}"/>
    <cellStyle name="Fecha" xfId="1925" xr:uid="{00000000-0005-0000-0000-00003E0C0000}"/>
    <cellStyle name="Fecha 2" xfId="1926" xr:uid="{00000000-0005-0000-0000-00003F0C0000}"/>
    <cellStyle name="Fecha 3" xfId="1927" xr:uid="{00000000-0005-0000-0000-0000400C0000}"/>
    <cellStyle name="Fecha 4" xfId="1928" xr:uid="{00000000-0005-0000-0000-0000410C0000}"/>
    <cellStyle name="Fecha 5" xfId="1929" xr:uid="{00000000-0005-0000-0000-0000420C0000}"/>
    <cellStyle name="Fecha 6" xfId="3837" xr:uid="{00000000-0005-0000-0000-0000430C0000}"/>
    <cellStyle name="Fecha_Acc" xfId="1930" xr:uid="{00000000-0005-0000-0000-0000440C0000}"/>
    <cellStyle name="Fecha4 - Estilo4" xfId="1931" xr:uid="{00000000-0005-0000-0000-0000450C0000}"/>
    <cellStyle name="Fijo" xfId="1932" xr:uid="{00000000-0005-0000-0000-0000460C0000}"/>
    <cellStyle name="Fijo 2" xfId="1933" xr:uid="{00000000-0005-0000-0000-0000470C0000}"/>
    <cellStyle name="Fijo 3" xfId="1934" xr:uid="{00000000-0005-0000-0000-0000480C0000}"/>
    <cellStyle name="Fijo 4" xfId="1935" xr:uid="{00000000-0005-0000-0000-0000490C0000}"/>
    <cellStyle name="Fijo 5" xfId="1936" xr:uid="{00000000-0005-0000-0000-00004A0C0000}"/>
    <cellStyle name="Fijo 6" xfId="3838" xr:uid="{00000000-0005-0000-0000-00004B0C0000}"/>
    <cellStyle name="Fijo_Acc" xfId="1937" xr:uid="{00000000-0005-0000-0000-00004C0C0000}"/>
    <cellStyle name="Fix0" xfId="1938" xr:uid="{00000000-0005-0000-0000-00004D0C0000}"/>
    <cellStyle name="Fix2" xfId="1939" xr:uid="{00000000-0005-0000-0000-00004E0C0000}"/>
    <cellStyle name="Fix4" xfId="1940" xr:uid="{00000000-0005-0000-0000-00004F0C0000}"/>
    <cellStyle name="Fixed" xfId="1941" xr:uid="{00000000-0005-0000-0000-0000500C0000}"/>
    <cellStyle name="Fixed [0]" xfId="1942" xr:uid="{00000000-0005-0000-0000-0000510C0000}"/>
    <cellStyle name="Fixed_Acc" xfId="1943" xr:uid="{00000000-0005-0000-0000-0000520C0000}"/>
    <cellStyle name="Flash" xfId="1944" xr:uid="{00000000-0005-0000-0000-0000530C0000}"/>
    <cellStyle name="Footer SBILogo1" xfId="1945" xr:uid="{00000000-0005-0000-0000-0000540C0000}"/>
    <cellStyle name="Footer SBILogo2" xfId="1946" xr:uid="{00000000-0005-0000-0000-0000550C0000}"/>
    <cellStyle name="Footnote" xfId="1947" xr:uid="{00000000-0005-0000-0000-0000560C0000}"/>
    <cellStyle name="Footnote Reference" xfId="1948" xr:uid="{00000000-0005-0000-0000-0000570C0000}"/>
    <cellStyle name="Footnote_Actividades de Infraestructuras" xfId="3660" xr:uid="{00000000-0005-0000-0000-0000580C0000}"/>
    <cellStyle name="Footnotes" xfId="1949" xr:uid="{00000000-0005-0000-0000-0000590C0000}"/>
    <cellStyle name="Formula" xfId="1950" xr:uid="{00000000-0005-0000-0000-00005A0C0000}"/>
    <cellStyle name="GEMS_REPORT_DATA" xfId="1951" xr:uid="{00000000-0005-0000-0000-00005B0C0000}"/>
    <cellStyle name="Global" xfId="1952" xr:uid="{00000000-0005-0000-0000-00005C0C0000}"/>
    <cellStyle name="Grey" xfId="1954" xr:uid="{00000000-0005-0000-0000-00005D0C0000}"/>
    <cellStyle name="Grey 2" xfId="1955" xr:uid="{00000000-0005-0000-0000-00005E0C0000}"/>
    <cellStyle name="Grey 3" xfId="1956" xr:uid="{00000000-0005-0000-0000-00005F0C0000}"/>
    <cellStyle name="Grey 4" xfId="1957" xr:uid="{00000000-0005-0000-0000-0000600C0000}"/>
    <cellStyle name="Grey 5" xfId="1958" xr:uid="{00000000-0005-0000-0000-0000610C0000}"/>
    <cellStyle name="Grey_a" xfId="1959" xr:uid="{00000000-0005-0000-0000-0000620C0000}"/>
    <cellStyle name="Growth" xfId="1960" xr:uid="{00000000-0005-0000-0000-0000630C0000}"/>
    <cellStyle name="GWN Table Body" xfId="1961" xr:uid="{00000000-0005-0000-0000-0000640C0000}"/>
    <cellStyle name="GWN Table Header" xfId="1962" xr:uid="{00000000-0005-0000-0000-0000650C0000}"/>
    <cellStyle name="GWN Table Left Header" xfId="1963" xr:uid="{00000000-0005-0000-0000-0000660C0000}"/>
    <cellStyle name="GWN Table Note" xfId="1964" xr:uid="{00000000-0005-0000-0000-0000670C0000}"/>
    <cellStyle name="GWN Table Title" xfId="1965" xr:uid="{00000000-0005-0000-0000-0000680C0000}"/>
    <cellStyle name="H" xfId="1966" xr:uid="{00000000-0005-0000-0000-0000690C0000}"/>
    <cellStyle name="H0" xfId="1967" xr:uid="{00000000-0005-0000-0000-00006A0C0000}"/>
    <cellStyle name="H1" xfId="1968" xr:uid="{00000000-0005-0000-0000-00006B0C0000}"/>
    <cellStyle name="H2" xfId="1969" xr:uid="{00000000-0005-0000-0000-00006C0C0000}"/>
    <cellStyle name="H3" xfId="1970" xr:uid="{00000000-0005-0000-0000-00006D0C0000}"/>
    <cellStyle name="H4" xfId="1971" xr:uid="{00000000-0005-0000-0000-00006E0C0000}"/>
    <cellStyle name="Hard input" xfId="1972" xr:uid="{00000000-0005-0000-0000-00006F0C0000}"/>
    <cellStyle name="hard no." xfId="1973" xr:uid="{00000000-0005-0000-0000-0000700C0000}"/>
    <cellStyle name="Hard Percent" xfId="1974" xr:uid="{00000000-0005-0000-0000-0000710C0000}"/>
    <cellStyle name="Hard Percent 2" xfId="3839" xr:uid="{00000000-0005-0000-0000-0000720C0000}"/>
    <cellStyle name="Hardcoded Number" xfId="1975" xr:uid="{00000000-0005-0000-0000-0000730C0000}"/>
    <cellStyle name="Header" xfId="1976" xr:uid="{00000000-0005-0000-0000-0000740C0000}"/>
    <cellStyle name="Header Draft Stamp" xfId="1977" xr:uid="{00000000-0005-0000-0000-0000750C0000}"/>
    <cellStyle name="Header_LBO" xfId="1978" xr:uid="{00000000-0005-0000-0000-0000760C0000}"/>
    <cellStyle name="Header1" xfId="1979" xr:uid="{00000000-0005-0000-0000-0000770C0000}"/>
    <cellStyle name="Header2" xfId="1980" xr:uid="{00000000-0005-0000-0000-0000780C0000}"/>
    <cellStyle name="headers" xfId="1981" xr:uid="{00000000-0005-0000-0000-0000790C0000}"/>
    <cellStyle name="headers 2" xfId="3840" xr:uid="{00000000-0005-0000-0000-00007A0C0000}"/>
    <cellStyle name="Heading" xfId="1982" xr:uid="{00000000-0005-0000-0000-00007B0C0000}"/>
    <cellStyle name="Heading 1 Above" xfId="1983" xr:uid="{00000000-0005-0000-0000-00007C0C0000}"/>
    <cellStyle name="Heading 1+" xfId="1984" xr:uid="{00000000-0005-0000-0000-00007D0C0000}"/>
    <cellStyle name="heading 10" xfId="3752" xr:uid="{00000000-0005-0000-0000-00007E0C0000}"/>
    <cellStyle name="heading 11" xfId="3803" xr:uid="{00000000-0005-0000-0000-00007F0C0000}"/>
    <cellStyle name="heading 12" xfId="3749" xr:uid="{00000000-0005-0000-0000-0000800C0000}"/>
    <cellStyle name="heading 13" xfId="3805" xr:uid="{00000000-0005-0000-0000-0000810C0000}"/>
    <cellStyle name="heading 14" xfId="3741" xr:uid="{00000000-0005-0000-0000-0000820C0000}"/>
    <cellStyle name="heading 15" xfId="3802" xr:uid="{00000000-0005-0000-0000-0000830C0000}"/>
    <cellStyle name="heading 16" xfId="3739" xr:uid="{00000000-0005-0000-0000-0000840C0000}"/>
    <cellStyle name="heading 17" xfId="3804" xr:uid="{00000000-0005-0000-0000-0000850C0000}"/>
    <cellStyle name="heading 18" xfId="3736" xr:uid="{00000000-0005-0000-0000-0000860C0000}"/>
    <cellStyle name="heading 19" xfId="3807" xr:uid="{00000000-0005-0000-0000-0000870C0000}"/>
    <cellStyle name="Heading 2 2" xfId="1985" xr:uid="{00000000-0005-0000-0000-0000880C0000}"/>
    <cellStyle name="Heading 2 Below" xfId="1986" xr:uid="{00000000-0005-0000-0000-0000890C0000}"/>
    <cellStyle name="Heading 2+" xfId="1987" xr:uid="{00000000-0005-0000-0000-00008A0C0000}"/>
    <cellStyle name="heading 20" xfId="3735" xr:uid="{00000000-0005-0000-0000-00008B0C0000}"/>
    <cellStyle name="heading 21" xfId="3810" xr:uid="{00000000-0005-0000-0000-00008C0C0000}"/>
    <cellStyle name="heading 22" xfId="3733" xr:uid="{00000000-0005-0000-0000-00008D0C0000}"/>
    <cellStyle name="heading 23" xfId="3814" xr:uid="{00000000-0005-0000-0000-00008E0C0000}"/>
    <cellStyle name="heading 24" xfId="3731" xr:uid="{00000000-0005-0000-0000-00008F0C0000}"/>
    <cellStyle name="heading 25" xfId="3818" xr:uid="{00000000-0005-0000-0000-0000900C0000}"/>
    <cellStyle name="heading 26" xfId="3729" xr:uid="{00000000-0005-0000-0000-0000910C0000}"/>
    <cellStyle name="heading 27" xfId="3820" xr:uid="{00000000-0005-0000-0000-0000920C0000}"/>
    <cellStyle name="heading 28" xfId="3727" xr:uid="{00000000-0005-0000-0000-0000930C0000}"/>
    <cellStyle name="heading 29" xfId="3980" xr:uid="{00000000-0005-0000-0000-0000940C0000}"/>
    <cellStyle name="Heading 3 2" xfId="1988" xr:uid="{00000000-0005-0000-0000-0000950C0000}"/>
    <cellStyle name="Heading 3 3" xfId="1989" xr:uid="{00000000-0005-0000-0000-0000960C0000}"/>
    <cellStyle name="Heading 3 5" xfId="1990" xr:uid="{00000000-0005-0000-0000-0000970C0000}"/>
    <cellStyle name="Heading 3+" xfId="1991" xr:uid="{00000000-0005-0000-0000-0000980C0000}"/>
    <cellStyle name="heading 30" xfId="3972" xr:uid="{00000000-0005-0000-0000-0000990C0000}"/>
    <cellStyle name="heading 31" xfId="3979" xr:uid="{00000000-0005-0000-0000-00009A0C0000}"/>
    <cellStyle name="heading 32" xfId="4000" xr:uid="{00000000-0005-0000-0000-00009B0C0000}"/>
    <cellStyle name="heading 33" xfId="3995" xr:uid="{00000000-0005-0000-0000-00009C0C0000}"/>
    <cellStyle name="heading 5" xfId="3841" xr:uid="{00000000-0005-0000-0000-00009D0C0000}"/>
    <cellStyle name="heading 6" xfId="3759" xr:uid="{00000000-0005-0000-0000-00009E0C0000}"/>
    <cellStyle name="heading 7" xfId="3800" xr:uid="{00000000-0005-0000-0000-00009F0C0000}"/>
    <cellStyle name="heading 8" xfId="3755" xr:uid="{00000000-0005-0000-0000-0000A00C0000}"/>
    <cellStyle name="heading 9" xfId="3801" xr:uid="{00000000-0005-0000-0000-0000A10C0000}"/>
    <cellStyle name="Heading1" xfId="1992" xr:uid="{00000000-0005-0000-0000-0000A20C0000}"/>
    <cellStyle name="Heading1 2" xfId="3842" xr:uid="{00000000-0005-0000-0000-0000A30C0000}"/>
    <cellStyle name="Heading2" xfId="1993" xr:uid="{00000000-0005-0000-0000-0000A40C0000}"/>
    <cellStyle name="Heading2 2" xfId="3843" xr:uid="{00000000-0005-0000-0000-0000A50C0000}"/>
    <cellStyle name="Heading3" xfId="1994" xr:uid="{00000000-0005-0000-0000-0000A60C0000}"/>
    <cellStyle name="Heading4" xfId="1995" xr:uid="{00000000-0005-0000-0000-0000A70C0000}"/>
    <cellStyle name="Hidden" xfId="1996" xr:uid="{00000000-0005-0000-0000-0000A80C0000}"/>
    <cellStyle name="Hidden 2" xfId="1997" xr:uid="{00000000-0005-0000-0000-0000A90C0000}"/>
    <cellStyle name="Hidden 3" xfId="1998" xr:uid="{00000000-0005-0000-0000-0000AA0C0000}"/>
    <cellStyle name="Hidden 4" xfId="1999" xr:uid="{00000000-0005-0000-0000-0000AB0C0000}"/>
    <cellStyle name="Hidden 5" xfId="2000" xr:uid="{00000000-0005-0000-0000-0000AC0C0000}"/>
    <cellStyle name="Hidden_Acc" xfId="2001" xr:uid="{00000000-0005-0000-0000-0000AD0C0000}"/>
    <cellStyle name="hide" xfId="3661" xr:uid="{00000000-0005-0000-0000-0000AE0C0000}"/>
    <cellStyle name="HideZeros" xfId="2002" xr:uid="{00000000-0005-0000-0000-0000AF0C0000}"/>
    <cellStyle name="highlight" xfId="2003" xr:uid="{00000000-0005-0000-0000-0000B00C0000}"/>
    <cellStyle name="Hiperłącze_2004-CFLW-WZÓR" xfId="2004" xr:uid="{00000000-0005-0000-0000-0000B10C0000}"/>
    <cellStyle name="Hiperligação 2" xfId="3662" xr:uid="{00000000-0005-0000-0000-0000B20C0000}"/>
    <cellStyle name="Histórico normal" xfId="2005" xr:uid="{00000000-0005-0000-0000-0000B30C0000}"/>
    <cellStyle name="History" xfId="2006" xr:uid="{00000000-0005-0000-0000-0000B40C0000}"/>
    <cellStyle name="HSBC WK Number 2" xfId="2007" xr:uid="{00000000-0005-0000-0000-0000B50C0000}"/>
    <cellStyle name="HSBC WK Number 2 2" xfId="2008" xr:uid="{00000000-0005-0000-0000-0000B60C0000}"/>
    <cellStyle name="HSBC WK Number 2 3" xfId="2009" xr:uid="{00000000-0005-0000-0000-0000B70C0000}"/>
    <cellStyle name="HSBC WK Number 2 4" xfId="2010" xr:uid="{00000000-0005-0000-0000-0000B80C0000}"/>
    <cellStyle name="HSBC WK Number 2 5" xfId="2011" xr:uid="{00000000-0005-0000-0000-0000B90C0000}"/>
    <cellStyle name="HSBC WK Number 2 6" xfId="3844" xr:uid="{00000000-0005-0000-0000-0000BA0C0000}"/>
    <cellStyle name="HSBC WK Number 2_Acc" xfId="2012" xr:uid="{00000000-0005-0000-0000-0000BB0C0000}"/>
    <cellStyle name="HSBC_Wk_Num" xfId="2013" xr:uid="{00000000-0005-0000-0000-0000BC0C0000}"/>
    <cellStyle name="IBESInput" xfId="2014" xr:uid="{00000000-0005-0000-0000-0000BD0C0000}"/>
    <cellStyle name="Incorrecto" xfId="2015" builtinId="27" customBuiltin="1"/>
    <cellStyle name="Index" xfId="2016" xr:uid="{00000000-0005-0000-0000-0000BF0C0000}"/>
    <cellStyle name="InflationIndex" xfId="2017" xr:uid="{00000000-0005-0000-0000-0000C00C0000}"/>
    <cellStyle name="InLink" xfId="2018" xr:uid="{00000000-0005-0000-0000-0000C10C0000}"/>
    <cellStyle name="inpt" xfId="2019" xr:uid="{00000000-0005-0000-0000-0000C20C0000}"/>
    <cellStyle name="Input [yellow]" xfId="2021" xr:uid="{00000000-0005-0000-0000-0000C30C0000}"/>
    <cellStyle name="Input [yellow] 2" xfId="2022" xr:uid="{00000000-0005-0000-0000-0000C40C0000}"/>
    <cellStyle name="Input [yellow] 3" xfId="2023" xr:uid="{00000000-0005-0000-0000-0000C50C0000}"/>
    <cellStyle name="Input [yellow] 4" xfId="2024" xr:uid="{00000000-0005-0000-0000-0000C60C0000}"/>
    <cellStyle name="Input [yellow] 5" xfId="2025" xr:uid="{00000000-0005-0000-0000-0000C70C0000}"/>
    <cellStyle name="Input [yellow]_a" xfId="2026" xr:uid="{00000000-0005-0000-0000-0000C80C0000}"/>
    <cellStyle name="Input 2" xfId="2027" xr:uid="{00000000-0005-0000-0000-0000C90C0000}"/>
    <cellStyle name="Input 3" xfId="2028" xr:uid="{00000000-0005-0000-0000-0000CA0C0000}"/>
    <cellStyle name="Input 4" xfId="2029" xr:uid="{00000000-0005-0000-0000-0000CB0C0000}"/>
    <cellStyle name="Input 5" xfId="2030" xr:uid="{00000000-0005-0000-0000-0000CC0C0000}"/>
    <cellStyle name="Input calculation" xfId="2031" xr:uid="{00000000-0005-0000-0000-0000CD0C0000}"/>
    <cellStyle name="Input Cell" xfId="2032" xr:uid="{00000000-0005-0000-0000-0000CE0C0000}"/>
    <cellStyle name="Input comma" xfId="2033" xr:uid="{00000000-0005-0000-0000-0000CF0C0000}"/>
    <cellStyle name="Input Currency" xfId="2034" xr:uid="{00000000-0005-0000-0000-0000D00C0000}"/>
    <cellStyle name="Input data" xfId="2035" xr:uid="{00000000-0005-0000-0000-0000D10C0000}"/>
    <cellStyle name="Input Date" xfId="2036" xr:uid="{00000000-0005-0000-0000-0000D20C0000}"/>
    <cellStyle name="Input estimate" xfId="2037" xr:uid="{00000000-0005-0000-0000-0000D30C0000}"/>
    <cellStyle name="Input Fixed [0]" xfId="2038" xr:uid="{00000000-0005-0000-0000-0000D40C0000}"/>
    <cellStyle name="Input Link" xfId="2039" xr:uid="{00000000-0005-0000-0000-0000D50C0000}"/>
    <cellStyle name="Input link (different workbook)" xfId="2040" xr:uid="{00000000-0005-0000-0000-0000D60C0000}"/>
    <cellStyle name="Input Link_Acc" xfId="2041" xr:uid="{00000000-0005-0000-0000-0000D70C0000}"/>
    <cellStyle name="Input Normal" xfId="2042" xr:uid="{00000000-0005-0000-0000-0000D80C0000}"/>
    <cellStyle name="Input parameter" xfId="2043" xr:uid="{00000000-0005-0000-0000-0000D90C0000}"/>
    <cellStyle name="Input Percent" xfId="2044" xr:uid="{00000000-0005-0000-0000-0000DA0C0000}"/>
    <cellStyle name="Input Percent [2]" xfId="2045" xr:uid="{00000000-0005-0000-0000-0000DB0C0000}"/>
    <cellStyle name="Input Percent_Dep3A" xfId="2046" xr:uid="{00000000-0005-0000-0000-0000DC0C0000}"/>
    <cellStyle name="Input Titles" xfId="2047" xr:uid="{00000000-0005-0000-0000-0000DD0C0000}"/>
    <cellStyle name="Input%" xfId="2048" xr:uid="{00000000-0005-0000-0000-0000DE0C0000}"/>
    <cellStyle name="Input[#]" xfId="2049" xr:uid="{00000000-0005-0000-0000-0000DF0C0000}"/>
    <cellStyle name="InputBlueFont" xfId="2050" xr:uid="{00000000-0005-0000-0000-0000E00C0000}"/>
    <cellStyle name="InputBlueFont 2" xfId="3845" xr:uid="{00000000-0005-0000-0000-0000E10C0000}"/>
    <cellStyle name="InputCell" xfId="2051" xr:uid="{00000000-0005-0000-0000-0000E20C0000}"/>
    <cellStyle name="InputCurrency" xfId="2052" xr:uid="{00000000-0005-0000-0000-0000E30C0000}"/>
    <cellStyle name="InputCurrency2" xfId="2053" xr:uid="{00000000-0005-0000-0000-0000E40C0000}"/>
    <cellStyle name="InputDate" xfId="2054" xr:uid="{00000000-0005-0000-0000-0000E50C0000}"/>
    <cellStyle name="InputDecimal" xfId="2055" xr:uid="{00000000-0005-0000-0000-0000E60C0000}"/>
    <cellStyle name="InputMultiple1" xfId="2056" xr:uid="{00000000-0005-0000-0000-0000E70C0000}"/>
    <cellStyle name="InputPercent1" xfId="2057" xr:uid="{00000000-0005-0000-0000-0000E80C0000}"/>
    <cellStyle name="InputPop" xfId="2058" xr:uid="{00000000-0005-0000-0000-0000E90C0000}"/>
    <cellStyle name="InputValue" xfId="2059" xr:uid="{00000000-0005-0000-0000-0000EA0C0000}"/>
    <cellStyle name="Integer" xfId="2060" xr:uid="{00000000-0005-0000-0000-0000EB0C0000}"/>
    <cellStyle name="Integer 2" xfId="3846" xr:uid="{00000000-0005-0000-0000-0000EC0C0000}"/>
    <cellStyle name="Invisible" xfId="2061" xr:uid="{00000000-0005-0000-0000-0000ED0C0000}"/>
    <cellStyle name="Item" xfId="2062" xr:uid="{00000000-0005-0000-0000-0000EE0C0000}"/>
    <cellStyle name="Item Descriptions" xfId="2063" xr:uid="{00000000-0005-0000-0000-0000EF0C0000}"/>
    <cellStyle name="Item Descriptions - Bold" xfId="2064" xr:uid="{00000000-0005-0000-0000-0000F00C0000}"/>
    <cellStyle name="Item Descriptions - Bold 2" xfId="3848" xr:uid="{00000000-0005-0000-0000-0000F10C0000}"/>
    <cellStyle name="Item Descriptions 10" xfId="3815" xr:uid="{00000000-0005-0000-0000-0000F20C0000}"/>
    <cellStyle name="Item Descriptions 11" xfId="3734" xr:uid="{00000000-0005-0000-0000-0000F30C0000}"/>
    <cellStyle name="Item Descriptions 12" xfId="3813" xr:uid="{00000000-0005-0000-0000-0000F40C0000}"/>
    <cellStyle name="Item Descriptions 13" xfId="3732" xr:uid="{00000000-0005-0000-0000-0000F50C0000}"/>
    <cellStyle name="Item Descriptions 14" xfId="3817" xr:uid="{00000000-0005-0000-0000-0000F60C0000}"/>
    <cellStyle name="Item Descriptions 15" xfId="3730" xr:uid="{00000000-0005-0000-0000-0000F70C0000}"/>
    <cellStyle name="Item Descriptions 16" xfId="3819" xr:uid="{00000000-0005-0000-0000-0000F80C0000}"/>
    <cellStyle name="Item Descriptions 17" xfId="3728" xr:uid="{00000000-0005-0000-0000-0000F90C0000}"/>
    <cellStyle name="Item Descriptions 18" xfId="3822" xr:uid="{00000000-0005-0000-0000-0000FA0C0000}"/>
    <cellStyle name="Item Descriptions 19" xfId="3726" xr:uid="{00000000-0005-0000-0000-0000FB0C0000}"/>
    <cellStyle name="Item Descriptions 2" xfId="3847" xr:uid="{00000000-0005-0000-0000-0000FC0C0000}"/>
    <cellStyle name="Item Descriptions 20" xfId="3824" xr:uid="{00000000-0005-0000-0000-0000FD0C0000}"/>
    <cellStyle name="Item Descriptions 21" xfId="3725" xr:uid="{00000000-0005-0000-0000-0000FE0C0000}"/>
    <cellStyle name="Item Descriptions 22" xfId="3825" xr:uid="{00000000-0005-0000-0000-0000FF0C0000}"/>
    <cellStyle name="Item Descriptions 23" xfId="3724" xr:uid="{00000000-0005-0000-0000-0000000D0000}"/>
    <cellStyle name="Item Descriptions 24" xfId="3832" xr:uid="{00000000-0005-0000-0000-0000010D0000}"/>
    <cellStyle name="Item Descriptions 25" xfId="3723" xr:uid="{00000000-0005-0000-0000-0000020D0000}"/>
    <cellStyle name="Item Descriptions 26" xfId="3982" xr:uid="{00000000-0005-0000-0000-0000030D0000}"/>
    <cellStyle name="Item Descriptions 27" xfId="3971" xr:uid="{00000000-0005-0000-0000-0000040D0000}"/>
    <cellStyle name="Item Descriptions 28" xfId="3981" xr:uid="{00000000-0005-0000-0000-0000050D0000}"/>
    <cellStyle name="Item Descriptions 29" xfId="4001" xr:uid="{00000000-0005-0000-0000-0000060D0000}"/>
    <cellStyle name="Item Descriptions 3" xfId="3746" xr:uid="{00000000-0005-0000-0000-0000070D0000}"/>
    <cellStyle name="Item Descriptions 30" xfId="3994" xr:uid="{00000000-0005-0000-0000-0000080D0000}"/>
    <cellStyle name="Item Descriptions 4" xfId="3806" xr:uid="{00000000-0005-0000-0000-0000090D0000}"/>
    <cellStyle name="Item Descriptions 5" xfId="3743" xr:uid="{00000000-0005-0000-0000-00000A0D0000}"/>
    <cellStyle name="Item Descriptions 6" xfId="3809" xr:uid="{00000000-0005-0000-0000-00000B0D0000}"/>
    <cellStyle name="Item Descriptions 7" xfId="3742" xr:uid="{00000000-0005-0000-0000-00000C0D0000}"/>
    <cellStyle name="Item Descriptions 8" xfId="3812" xr:uid="{00000000-0005-0000-0000-00000D0D0000}"/>
    <cellStyle name="Item Descriptions 9" xfId="3740" xr:uid="{00000000-0005-0000-0000-00000E0D0000}"/>
    <cellStyle name="Item Descriptions_6079BX" xfId="2065" xr:uid="{00000000-0005-0000-0000-00000F0D0000}"/>
    <cellStyle name="Item_TRev" xfId="2066" xr:uid="{00000000-0005-0000-0000-0000100D0000}"/>
    <cellStyle name="Items_Optional" xfId="2067" xr:uid="{00000000-0005-0000-0000-0000110D0000}"/>
    <cellStyle name="ItemTypeClass" xfId="2068" xr:uid="{00000000-0005-0000-0000-0000120D0000}"/>
    <cellStyle name="James" xfId="2069" xr:uid="{00000000-0005-0000-0000-0000130D0000}"/>
    <cellStyle name="joaquin" xfId="3663" xr:uid="{00000000-0005-0000-0000-0000140D0000}"/>
    <cellStyle name="Jun" xfId="2070" xr:uid="{00000000-0005-0000-0000-0000150D0000}"/>
    <cellStyle name="KPMG Heading 1" xfId="2071" xr:uid="{00000000-0005-0000-0000-0000160D0000}"/>
    <cellStyle name="KPMG Heading 2" xfId="2072" xr:uid="{00000000-0005-0000-0000-0000170D0000}"/>
    <cellStyle name="KPMG Heading 3" xfId="2073" xr:uid="{00000000-0005-0000-0000-0000180D0000}"/>
    <cellStyle name="KPMG Heading 4" xfId="2074" xr:uid="{00000000-0005-0000-0000-0000190D0000}"/>
    <cellStyle name="KPMG Normal" xfId="2075" xr:uid="{00000000-0005-0000-0000-00001A0D0000}"/>
    <cellStyle name="KPMG Normal Text" xfId="2076" xr:uid="{00000000-0005-0000-0000-00001B0D0000}"/>
    <cellStyle name="LABEL Units" xfId="2077" xr:uid="{00000000-0005-0000-0000-00001C0D0000}"/>
    <cellStyle name="Labels - Style3" xfId="2078" xr:uid="{00000000-0005-0000-0000-00001D0D0000}"/>
    <cellStyle name="Lien hypertexte" xfId="2079" xr:uid="{00000000-0005-0000-0000-00001E0D0000}"/>
    <cellStyle name="Lien hypertexte visité" xfId="2080" xr:uid="{00000000-0005-0000-0000-00001F0D0000}"/>
    <cellStyle name="Lien hypertexte_407 ETR" xfId="3664" xr:uid="{00000000-0005-0000-0000-0000200D0000}"/>
    <cellStyle name="Line" xfId="2081" xr:uid="{00000000-0005-0000-0000-0000210D0000}"/>
    <cellStyle name="Line 2" xfId="3849" xr:uid="{00000000-0005-0000-0000-0000220D0000}"/>
    <cellStyle name="Link Currency (0)" xfId="2082" xr:uid="{00000000-0005-0000-0000-0000230D0000}"/>
    <cellStyle name="Link Currency (2)" xfId="2083" xr:uid="{00000000-0005-0000-0000-0000240D0000}"/>
    <cellStyle name="Link Units (0)" xfId="2084" xr:uid="{00000000-0005-0000-0000-0000250D0000}"/>
    <cellStyle name="Link Units (1)" xfId="2085" xr:uid="{00000000-0005-0000-0000-0000260D0000}"/>
    <cellStyle name="Link Units (2)" xfId="2086" xr:uid="{00000000-0005-0000-0000-0000270D0000}"/>
    <cellStyle name="LongDate" xfId="2088" xr:uid="{00000000-0005-0000-0000-0000280D0000}"/>
    <cellStyle name="m" xfId="2089" xr:uid="{00000000-0005-0000-0000-0000290D0000}"/>
    <cellStyle name="m_Dep3A" xfId="2090" xr:uid="{00000000-0005-0000-0000-00002A0D0000}"/>
    <cellStyle name="m_New_Ahlsell Model v1.0" xfId="2091" xr:uid="{00000000-0005-0000-0000-00002B0D0000}"/>
    <cellStyle name="m_New_Ahlsell Model v1.0_Dep3A" xfId="2092" xr:uid="{00000000-0005-0000-0000-00002C0D0000}"/>
    <cellStyle name="Macro" xfId="2093" xr:uid="{00000000-0005-0000-0000-00002D0D0000}"/>
    <cellStyle name="Main Title" xfId="2094" xr:uid="{00000000-0005-0000-0000-00002E0D0000}"/>
    <cellStyle name="maj-title" xfId="2095" xr:uid="{00000000-0005-0000-0000-00002F0D0000}"/>
    <cellStyle name="maj-title 2" xfId="3852" xr:uid="{00000000-0005-0000-0000-0000300D0000}"/>
    <cellStyle name="Margin" xfId="2096" xr:uid="{00000000-0005-0000-0000-0000310D0000}"/>
    <cellStyle name="Migliaia (0)_AMMORTAM" xfId="2097" xr:uid="{00000000-0005-0000-0000-0000320D0000}"/>
    <cellStyle name="Migliaia_Foglio1" xfId="2098" xr:uid="{00000000-0005-0000-0000-0000330D0000}"/>
    <cellStyle name="Millares" xfId="1773" builtinId="3"/>
    <cellStyle name="Millares [0]" xfId="2493" builtinId="6"/>
    <cellStyle name="Millares [0] 2" xfId="3665" xr:uid="{00000000-0005-0000-0000-0000360D0000}"/>
    <cellStyle name="Millares 12" xfId="4013" xr:uid="{00000000-0005-0000-0000-0000370D0000}"/>
    <cellStyle name="Millares 2" xfId="2522" xr:uid="{00000000-0005-0000-0000-0000380D0000}"/>
    <cellStyle name="Millares 3" xfId="2523" xr:uid="{00000000-0005-0000-0000-0000390D0000}"/>
    <cellStyle name="Millares 4" xfId="4009" xr:uid="{00000000-0005-0000-0000-00003A0D0000}"/>
    <cellStyle name="Millares 4 2" xfId="4015" xr:uid="{00000000-0005-0000-0000-00003B0D0000}"/>
    <cellStyle name="Milliers [0]_laroux" xfId="2099" xr:uid="{00000000-0005-0000-0000-00003C0D0000}"/>
    <cellStyle name="Milliers_laroux" xfId="2100" xr:uid="{00000000-0005-0000-0000-00003D0D0000}"/>
    <cellStyle name="million" xfId="3666" xr:uid="{00000000-0005-0000-0000-00003E0D0000}"/>
    <cellStyle name="million [1]" xfId="3667" xr:uid="{00000000-0005-0000-0000-00003F0D0000}"/>
    <cellStyle name="Millions" xfId="2101" xr:uid="{00000000-0005-0000-0000-0000400D0000}"/>
    <cellStyle name="Millions 1" xfId="2102" xr:uid="{00000000-0005-0000-0000-0000410D0000}"/>
    <cellStyle name="Millions_TRev" xfId="2103" xr:uid="{00000000-0005-0000-0000-0000420D0000}"/>
    <cellStyle name="mine" xfId="2104" xr:uid="{00000000-0005-0000-0000-0000430D0000}"/>
    <cellStyle name="MJB1 [0% ] Sh" xfId="2105" xr:uid="{00000000-0005-0000-0000-0000440D0000}"/>
    <cellStyle name="MJB1 [0.0% ] Sh" xfId="2106" xr:uid="{00000000-0005-0000-0000-0000450D0000}"/>
    <cellStyle name="MJB2 [0 ]    Sh" xfId="2107" xr:uid="{00000000-0005-0000-0000-0000460D0000}"/>
    <cellStyle name="MJB2 [0.0]   Sh" xfId="2108" xr:uid="{00000000-0005-0000-0000-0000470D0000}"/>
    <cellStyle name="MJB2 [0.00]  Sh" xfId="2109" xr:uid="{00000000-0005-0000-0000-0000480D0000}"/>
    <cellStyle name="MJB3 [£0 ]     Sh" xfId="2110" xr:uid="{00000000-0005-0000-0000-0000490D0000}"/>
    <cellStyle name="MJB3 [£0.00 ] Sh" xfId="2111" xr:uid="{00000000-0005-0000-0000-00004A0D0000}"/>
    <cellStyle name="MLComma0" xfId="2112" xr:uid="{00000000-0005-0000-0000-00004B0D0000}"/>
    <cellStyle name="MLComma0 2" xfId="3855" xr:uid="{00000000-0005-0000-0000-00004C0D0000}"/>
    <cellStyle name="MLHeaderSection" xfId="2113" xr:uid="{00000000-0005-0000-0000-00004D0D0000}"/>
    <cellStyle name="MLMultiple0" xfId="2114" xr:uid="{00000000-0005-0000-0000-00004E0D0000}"/>
    <cellStyle name="MLMultiple0 2" xfId="3856" xr:uid="{00000000-0005-0000-0000-00004F0D0000}"/>
    <cellStyle name="MLPercent0" xfId="2115" xr:uid="{00000000-0005-0000-0000-0000500D0000}"/>
    <cellStyle name="MLPercent0 2" xfId="3857" xr:uid="{00000000-0005-0000-0000-0000510D0000}"/>
    <cellStyle name="Moeda [0]_AÇO" xfId="2116" xr:uid="{00000000-0005-0000-0000-0000520D0000}"/>
    <cellStyle name="Moeda_AÇO" xfId="2117" xr:uid="{00000000-0005-0000-0000-0000530D0000}"/>
    <cellStyle name="Moneda" xfId="2502" builtinId="4"/>
    <cellStyle name="Moneda [0]" xfId="2501" builtinId="7"/>
    <cellStyle name="Moneda0" xfId="2118" xr:uid="{00000000-0005-0000-0000-0000560D0000}"/>
    <cellStyle name="Moneda0 2" xfId="2119" xr:uid="{00000000-0005-0000-0000-0000570D0000}"/>
    <cellStyle name="Moneda0 3" xfId="2120" xr:uid="{00000000-0005-0000-0000-0000580D0000}"/>
    <cellStyle name="Moneda0 4" xfId="3858" xr:uid="{00000000-0005-0000-0000-0000590D0000}"/>
    <cellStyle name="Moneda0 5" xfId="2121" xr:uid="{00000000-0005-0000-0000-00005A0D0000}"/>
    <cellStyle name="Moneda0_Acc" xfId="2122" xr:uid="{00000000-0005-0000-0000-00005B0D0000}"/>
    <cellStyle name="Moneta - Estilo2" xfId="2123" xr:uid="{00000000-0005-0000-0000-00005C0D0000}"/>
    <cellStyle name="Moneta - Estilo6" xfId="2124" xr:uid="{00000000-0005-0000-0000-00005D0D0000}"/>
    <cellStyle name="Monétaire [0]_laroux" xfId="2125" xr:uid="{00000000-0005-0000-0000-00005E0D0000}"/>
    <cellStyle name="Monétaire_laroux" xfId="2126" xr:uid="{00000000-0005-0000-0000-00005F0D0000}"/>
    <cellStyle name="Monetario0" xfId="2127" xr:uid="{00000000-0005-0000-0000-0000600D0000}"/>
    <cellStyle name="Money" xfId="2128" xr:uid="{00000000-0005-0000-0000-0000610D0000}"/>
    <cellStyle name="monthformat" xfId="2129" xr:uid="{00000000-0005-0000-0000-0000620D0000}"/>
    <cellStyle name="Multiple" xfId="2130" xr:uid="{00000000-0005-0000-0000-0000630D0000}"/>
    <cellStyle name="Multiple 2" xfId="3859" xr:uid="{00000000-0005-0000-0000-0000640D0000}"/>
    <cellStyle name="Multiple0" xfId="2131" xr:uid="{00000000-0005-0000-0000-0000650D0000}"/>
    <cellStyle name="Multiple0 2" xfId="3860" xr:uid="{00000000-0005-0000-0000-0000660D0000}"/>
    <cellStyle name="Multiple1" xfId="2132" xr:uid="{00000000-0005-0000-0000-0000670D0000}"/>
    <cellStyle name="MultipleBelow" xfId="2133" xr:uid="{00000000-0005-0000-0000-0000680D0000}"/>
    <cellStyle name="MultipleInput" xfId="2134" xr:uid="{00000000-0005-0000-0000-0000690D0000}"/>
    <cellStyle name="MultipleType" xfId="2135" xr:uid="{00000000-0005-0000-0000-00006A0D0000}"/>
    <cellStyle name="Mults" xfId="2136" xr:uid="{00000000-0005-0000-0000-00006B0D0000}"/>
    <cellStyle name="n" xfId="2137" xr:uid="{00000000-0005-0000-0000-00006C0D0000}"/>
    <cellStyle name="n_TRev" xfId="2138" xr:uid="{00000000-0005-0000-0000-00006D0D0000}"/>
    <cellStyle name="NA is zero" xfId="2139" xr:uid="{00000000-0005-0000-0000-00006E0D0000}"/>
    <cellStyle name="Name" xfId="2140" xr:uid="{00000000-0005-0000-0000-00006F0D0000}"/>
    <cellStyle name="neg0.0" xfId="2141" xr:uid="{00000000-0005-0000-0000-0000700D0000}"/>
    <cellStyle name="Neutral" xfId="2142" builtinId="28" customBuiltin="1"/>
    <cellStyle name="Neutro" xfId="2143" xr:uid="{00000000-0005-0000-0000-0000720D0000}"/>
    <cellStyle name="Niezdef." xfId="2144" xr:uid="{00000000-0005-0000-0000-0000730D0000}"/>
    <cellStyle name="Nivel1" xfId="2145" xr:uid="{00000000-0005-0000-0000-0000740D0000}"/>
    <cellStyle name="Nivel2" xfId="2146" xr:uid="{00000000-0005-0000-0000-0000750D0000}"/>
    <cellStyle name="Nivel5" xfId="2147" xr:uid="{00000000-0005-0000-0000-0000760D0000}"/>
    <cellStyle name="no dec" xfId="2148" xr:uid="{00000000-0005-0000-0000-0000770D0000}"/>
    <cellStyle name="No-definido" xfId="2149" xr:uid="{00000000-0005-0000-0000-0000780D0000}"/>
    <cellStyle name="Nominal $" xfId="2150" xr:uid="{00000000-0005-0000-0000-0000790D0000}"/>
    <cellStyle name="Non_Input" xfId="2151" xr:uid="{00000000-0005-0000-0000-00007A0D0000}"/>
    <cellStyle name="Normal" xfId="0" builtinId="0" customBuiltin="1"/>
    <cellStyle name="Normal - Modelo1" xfId="3668" xr:uid="{00000000-0005-0000-0000-00007C0D0000}"/>
    <cellStyle name="Normal - Modelo2" xfId="3669" xr:uid="{00000000-0005-0000-0000-00007D0D0000}"/>
    <cellStyle name="Normal - Modelo3" xfId="3670" xr:uid="{00000000-0005-0000-0000-00007E0D0000}"/>
    <cellStyle name="Normal - Modelo4" xfId="3671" xr:uid="{00000000-0005-0000-0000-00007F0D0000}"/>
    <cellStyle name="Normal - Modelo5" xfId="3672" xr:uid="{00000000-0005-0000-0000-0000800D0000}"/>
    <cellStyle name="Normal - Modelo6" xfId="3673" xr:uid="{00000000-0005-0000-0000-0000810D0000}"/>
    <cellStyle name="Normal - Modelo7" xfId="3674" xr:uid="{00000000-0005-0000-0000-0000820D0000}"/>
    <cellStyle name="Normal - Modelo8" xfId="3675" xr:uid="{00000000-0005-0000-0000-0000830D0000}"/>
    <cellStyle name="Normal - Style1" xfId="2152" xr:uid="{00000000-0005-0000-0000-0000840D0000}"/>
    <cellStyle name="Normal - Style2" xfId="2153" xr:uid="{00000000-0005-0000-0000-0000850D0000}"/>
    <cellStyle name="Normal - Style3" xfId="2154" xr:uid="{00000000-0005-0000-0000-0000860D0000}"/>
    <cellStyle name="Normal - Style4" xfId="2155" xr:uid="{00000000-0005-0000-0000-0000870D0000}"/>
    <cellStyle name="Normal - Style5" xfId="2156" xr:uid="{00000000-0005-0000-0000-0000880D0000}"/>
    <cellStyle name="Normal [0]" xfId="2157" xr:uid="{00000000-0005-0000-0000-0000890D0000}"/>
    <cellStyle name="Normal [1]" xfId="2158" xr:uid="{00000000-0005-0000-0000-00008A0D0000}"/>
    <cellStyle name="Normal [2]" xfId="2159" xr:uid="{00000000-0005-0000-0000-00008B0D0000}"/>
    <cellStyle name="Normal [3]" xfId="2160" xr:uid="{00000000-0005-0000-0000-00008C0D0000}"/>
    <cellStyle name="Normal 1" xfId="3676" xr:uid="{00000000-0005-0000-0000-00008D0D0000}"/>
    <cellStyle name="Normal 10" xfId="2636" xr:uid="{00000000-0005-0000-0000-00008E0D0000}"/>
    <cellStyle name="Normal 11" xfId="3642" xr:uid="{00000000-0005-0000-0000-00008F0D0000}"/>
    <cellStyle name="Normal 12" xfId="3677" xr:uid="{00000000-0005-0000-0000-0000900D0000}"/>
    <cellStyle name="Normal 13" xfId="3678" xr:uid="{00000000-0005-0000-0000-0000910D0000}"/>
    <cellStyle name="Normal 14" xfId="3679" xr:uid="{00000000-0005-0000-0000-0000920D0000}"/>
    <cellStyle name="Normal 14 2" xfId="3644" xr:uid="{00000000-0005-0000-0000-0000930D0000}"/>
    <cellStyle name="Normal 15" xfId="3707" xr:uid="{00000000-0005-0000-0000-0000940D0000}"/>
    <cellStyle name="Normal 16" xfId="2161" xr:uid="{00000000-0005-0000-0000-0000950D0000}"/>
    <cellStyle name="Normal 17" xfId="3708" xr:uid="{00000000-0005-0000-0000-0000960D0000}"/>
    <cellStyle name="Normal 18" xfId="3709" xr:uid="{00000000-0005-0000-0000-0000970D0000}"/>
    <cellStyle name="Normal 19" xfId="3713" xr:uid="{00000000-0005-0000-0000-0000980D0000}"/>
    <cellStyle name="Normal 2" xfId="2162" xr:uid="{00000000-0005-0000-0000-0000990D0000}"/>
    <cellStyle name="Normal 2 2" xfId="2163" xr:uid="{00000000-0005-0000-0000-00009A0D0000}"/>
    <cellStyle name="Normal 2 2 2" xfId="2588" xr:uid="{00000000-0005-0000-0000-00009B0D0000}"/>
    <cellStyle name="Normal 2 3" xfId="2582" xr:uid="{00000000-0005-0000-0000-00009C0D0000}"/>
    <cellStyle name="Normal 2 3 2" xfId="3863" xr:uid="{00000000-0005-0000-0000-00009D0D0000}"/>
    <cellStyle name="Normal 2 4" xfId="2587" xr:uid="{00000000-0005-0000-0000-00009E0D0000}"/>
    <cellStyle name="Normal 2 4 2" xfId="3864" xr:uid="{00000000-0005-0000-0000-00009F0D0000}"/>
    <cellStyle name="Normal 2 5" xfId="4018" xr:uid="{00000000-0005-0000-0000-0000A00D0000}"/>
    <cellStyle name="Normal 2_407 M sept 2011" xfId="3680" xr:uid="{00000000-0005-0000-0000-0000A10D0000}"/>
    <cellStyle name="Normal 20" xfId="3714" xr:uid="{00000000-0005-0000-0000-0000A20D0000}"/>
    <cellStyle name="Normal 21" xfId="3715" xr:uid="{00000000-0005-0000-0000-0000A30D0000}"/>
    <cellStyle name="Normal 22" xfId="3716" xr:uid="{00000000-0005-0000-0000-0000A40D0000}"/>
    <cellStyle name="Normal 23" xfId="3717" xr:uid="{00000000-0005-0000-0000-0000A50D0000}"/>
    <cellStyle name="Normal 24" xfId="3718" xr:uid="{00000000-0005-0000-0000-0000A60D0000}"/>
    <cellStyle name="Normal 25" xfId="3719" xr:uid="{00000000-0005-0000-0000-0000A70D0000}"/>
    <cellStyle name="Normal 26" xfId="3919" xr:uid="{00000000-0005-0000-0000-0000A80D0000}"/>
    <cellStyle name="Normal 27" xfId="3945" xr:uid="{00000000-0005-0000-0000-0000A90D0000}"/>
    <cellStyle name="Normal 28" xfId="3946" xr:uid="{00000000-0005-0000-0000-0000AA0D0000}"/>
    <cellStyle name="Normal 29" xfId="3947" xr:uid="{00000000-0005-0000-0000-0000AB0D0000}"/>
    <cellStyle name="Normal 3" xfId="2164" xr:uid="{00000000-0005-0000-0000-0000AC0D0000}"/>
    <cellStyle name="Normal 3 2" xfId="2165" xr:uid="{00000000-0005-0000-0000-0000AD0D0000}"/>
    <cellStyle name="Normal 3 3" xfId="3681" xr:uid="{00000000-0005-0000-0000-0000AE0D0000}"/>
    <cellStyle name="Normal 3 4" xfId="3865" xr:uid="{00000000-0005-0000-0000-0000AF0D0000}"/>
    <cellStyle name="Normal 3_407 M sept 2011" xfId="3682" xr:uid="{00000000-0005-0000-0000-0000B00D0000}"/>
    <cellStyle name="Normal 30" xfId="3948" xr:uid="{00000000-0005-0000-0000-0000B10D0000}"/>
    <cellStyle name="Normal 31" xfId="3949" xr:uid="{00000000-0005-0000-0000-0000B20D0000}"/>
    <cellStyle name="Normal 32" xfId="3950" xr:uid="{00000000-0005-0000-0000-0000B30D0000}"/>
    <cellStyle name="Normal 33" xfId="3952" xr:uid="{00000000-0005-0000-0000-0000B40D0000}"/>
    <cellStyle name="Normal 34" xfId="3953" xr:uid="{00000000-0005-0000-0000-0000B50D0000}"/>
    <cellStyle name="Normal 35" xfId="3954" xr:uid="{00000000-0005-0000-0000-0000B60D0000}"/>
    <cellStyle name="Normal 36" xfId="3955" xr:uid="{00000000-0005-0000-0000-0000B70D0000}"/>
    <cellStyle name="Normal 37" xfId="3956" xr:uid="{00000000-0005-0000-0000-0000B80D0000}"/>
    <cellStyle name="Normal 38" xfId="3957" xr:uid="{00000000-0005-0000-0000-0000B90D0000}"/>
    <cellStyle name="Normal 39" xfId="3958" xr:uid="{00000000-0005-0000-0000-0000BA0D0000}"/>
    <cellStyle name="Normal 4" xfId="2166" xr:uid="{00000000-0005-0000-0000-0000BB0D0000}"/>
    <cellStyle name="Normal 4 2" xfId="3866" xr:uid="{00000000-0005-0000-0000-0000BC0D0000}"/>
    <cellStyle name="Normal 40" xfId="3959" xr:uid="{00000000-0005-0000-0000-0000BD0D0000}"/>
    <cellStyle name="Normal 41" xfId="3960" xr:uid="{00000000-0005-0000-0000-0000BE0D0000}"/>
    <cellStyle name="Normal 42" xfId="3961" xr:uid="{00000000-0005-0000-0000-0000BF0D0000}"/>
    <cellStyle name="Normal 43" xfId="3962" xr:uid="{00000000-0005-0000-0000-0000C00D0000}"/>
    <cellStyle name="Normal 44" xfId="3963" xr:uid="{00000000-0005-0000-0000-0000C10D0000}"/>
    <cellStyle name="Normal 45" xfId="3964" xr:uid="{00000000-0005-0000-0000-0000C20D0000}"/>
    <cellStyle name="Normal 46" xfId="3965" xr:uid="{00000000-0005-0000-0000-0000C30D0000}"/>
    <cellStyle name="Normal 47" xfId="3966" xr:uid="{00000000-0005-0000-0000-0000C40D0000}"/>
    <cellStyle name="Normal 48" xfId="3967" xr:uid="{00000000-0005-0000-0000-0000C50D0000}"/>
    <cellStyle name="Normal 49" xfId="3968" xr:uid="{00000000-0005-0000-0000-0000C60D0000}"/>
    <cellStyle name="Normal 5" xfId="2167" xr:uid="{00000000-0005-0000-0000-0000C70D0000}"/>
    <cellStyle name="Normal 5 2" xfId="3867" xr:uid="{00000000-0005-0000-0000-0000C80D0000}"/>
    <cellStyle name="Normal 50" xfId="3987" xr:uid="{00000000-0005-0000-0000-0000C90D0000}"/>
    <cellStyle name="Normal 51" xfId="3988" xr:uid="{00000000-0005-0000-0000-0000CA0D0000}"/>
    <cellStyle name="Normal 52" xfId="3989" xr:uid="{00000000-0005-0000-0000-0000CB0D0000}"/>
    <cellStyle name="Normal 53" xfId="3991" xr:uid="{00000000-0005-0000-0000-0000CC0D0000}"/>
    <cellStyle name="Normal 54" xfId="4004" xr:uid="{00000000-0005-0000-0000-0000CD0D0000}"/>
    <cellStyle name="Normal 55" xfId="4005" xr:uid="{00000000-0005-0000-0000-0000CE0D0000}"/>
    <cellStyle name="Normal 56" xfId="4006" xr:uid="{00000000-0005-0000-0000-0000CF0D0000}"/>
    <cellStyle name="Normal 57" xfId="4007" xr:uid="{00000000-0005-0000-0000-0000D00D0000}"/>
    <cellStyle name="Normal 57 2" xfId="4014" xr:uid="{00000000-0005-0000-0000-0000D10D0000}"/>
    <cellStyle name="Normal 6" xfId="2168" xr:uid="{00000000-0005-0000-0000-0000D20D0000}"/>
    <cellStyle name="Normal 6 2" xfId="3868" xr:uid="{00000000-0005-0000-0000-0000D30D0000}"/>
    <cellStyle name="Normal 7" xfId="2169" xr:uid="{00000000-0005-0000-0000-0000D40D0000}"/>
    <cellStyle name="Normal 7 2" xfId="3869" xr:uid="{00000000-0005-0000-0000-0000D50D0000}"/>
    <cellStyle name="Normal 77" xfId="4010" xr:uid="{00000000-0005-0000-0000-0000D60D0000}"/>
    <cellStyle name="Normal 77 3" xfId="4011" xr:uid="{00000000-0005-0000-0000-0000D70D0000}"/>
    <cellStyle name="Normal 8" xfId="2585" xr:uid="{00000000-0005-0000-0000-0000D80D0000}"/>
    <cellStyle name="Normal 8 2" xfId="3870" xr:uid="{00000000-0005-0000-0000-0000D90D0000}"/>
    <cellStyle name="Normal 9" xfId="2665" xr:uid="{00000000-0005-0000-0000-0000DA0D0000}"/>
    <cellStyle name="Normal 9 2" xfId="3683" xr:uid="{00000000-0005-0000-0000-0000DB0D0000}"/>
    <cellStyle name="Normal Bold" xfId="2170" xr:uid="{00000000-0005-0000-0000-0000DC0D0000}"/>
    <cellStyle name="Normal Pct" xfId="2171" xr:uid="{00000000-0005-0000-0000-0000DD0D0000}"/>
    <cellStyle name="Normal1D" xfId="2172" xr:uid="{00000000-0005-0000-0000-0000DE0D0000}"/>
    <cellStyle name="Normal2" xfId="2173" xr:uid="{00000000-0005-0000-0000-0000DF0D0000}"/>
    <cellStyle name="Normal2D" xfId="2174" xr:uid="{00000000-0005-0000-0000-0000E00D0000}"/>
    <cellStyle name="NormalBold" xfId="2175" xr:uid="{00000000-0005-0000-0000-0000E10D0000}"/>
    <cellStyle name="Normale_Astelit bp fix" xfId="2176" xr:uid="{00000000-0005-0000-0000-0000E20D0000}"/>
    <cellStyle name="NormalGB" xfId="2177" xr:uid="{00000000-0005-0000-0000-0000E30D0000}"/>
    <cellStyle name="NormalNumber" xfId="2178" xr:uid="{00000000-0005-0000-0000-0000E40D0000}"/>
    <cellStyle name="Normalny_~0149235" xfId="2179" xr:uid="{00000000-0005-0000-0000-0000E50D0000}"/>
    <cellStyle name="Nota" xfId="2180" xr:uid="{00000000-0005-0000-0000-0000E60D0000}"/>
    <cellStyle name="Nota 2" xfId="3871" xr:uid="{00000000-0005-0000-0000-0000E70D0000}"/>
    <cellStyle name="Notas" xfId="2181" xr:uid="{00000000-0005-0000-0000-0000E80D0000}"/>
    <cellStyle name="Notes" xfId="2182" xr:uid="{00000000-0005-0000-0000-0000E90D0000}"/>
    <cellStyle name="NPPESalesPct" xfId="2183" xr:uid="{00000000-0005-0000-0000-0000EA0D0000}"/>
    <cellStyle name="Number" xfId="2184" xr:uid="{00000000-0005-0000-0000-0000EB0D0000}"/>
    <cellStyle name="Number (2dp)" xfId="2185" xr:uid="{00000000-0005-0000-0000-0000EC0D0000}"/>
    <cellStyle name="Number_Agreed banking base case 2004" xfId="2186" xr:uid="{00000000-0005-0000-0000-0000ED0D0000}"/>
    <cellStyle name="Numbers" xfId="3684" xr:uid="{00000000-0005-0000-0000-0000EE0D0000}"/>
    <cellStyle name="Numbers - Bold" xfId="2187" xr:uid="{00000000-0005-0000-0000-0000EF0D0000}"/>
    <cellStyle name="Numbers - Bold - Italic" xfId="2188" xr:uid="{00000000-0005-0000-0000-0000F00D0000}"/>
    <cellStyle name="Numbers - Bold - Italic 2" xfId="3873" xr:uid="{00000000-0005-0000-0000-0000F10D0000}"/>
    <cellStyle name="Numbers - Bold_6079BX" xfId="2189" xr:uid="{00000000-0005-0000-0000-0000F20D0000}"/>
    <cellStyle name="Numbers - Large" xfId="2190" xr:uid="{00000000-0005-0000-0000-0000F30D0000}"/>
    <cellStyle name="Numbers_6079BX" xfId="2191" xr:uid="{00000000-0005-0000-0000-0000F40D0000}"/>
    <cellStyle name="NWI%S" xfId="2192" xr:uid="{00000000-0005-0000-0000-0000F50D0000}"/>
    <cellStyle name="OLELink" xfId="2193" xr:uid="{00000000-0005-0000-0000-0000F60D0000}"/>
    <cellStyle name="Ono" xfId="2194" xr:uid="{00000000-0005-0000-0000-0000F70D0000}"/>
    <cellStyle name="OperisBase" xfId="2195" xr:uid="{00000000-0005-0000-0000-0000F80D0000}"/>
    <cellStyle name="OperisMoney" xfId="2196" xr:uid="{00000000-0005-0000-0000-0000F90D0000}"/>
    <cellStyle name="Option" xfId="2197" xr:uid="{00000000-0005-0000-0000-0000FA0D0000}"/>
    <cellStyle name="Outline" xfId="2198" xr:uid="{00000000-0005-0000-0000-0000FB0D0000}"/>
    <cellStyle name="Output Amounts" xfId="2199" xr:uid="{00000000-0005-0000-0000-0000FC0D0000}"/>
    <cellStyle name="Output Column Headings" xfId="2200" xr:uid="{00000000-0005-0000-0000-0000FD0D0000}"/>
    <cellStyle name="Output Line Items" xfId="2201" xr:uid="{00000000-0005-0000-0000-0000FE0D0000}"/>
    <cellStyle name="Output Report Heading" xfId="2202" xr:uid="{00000000-0005-0000-0000-0000FF0D0000}"/>
    <cellStyle name="Output Report Title" xfId="2203" xr:uid="{00000000-0005-0000-0000-0000000E0000}"/>
    <cellStyle name="p" xfId="2204" xr:uid="{00000000-0005-0000-0000-0000010E0000}"/>
    <cellStyle name="p_DCF" xfId="2205" xr:uid="{00000000-0005-0000-0000-0000020E0000}"/>
    <cellStyle name="page" xfId="2206" xr:uid="{00000000-0005-0000-0000-0000030E0000}"/>
    <cellStyle name="Page Number" xfId="2207" xr:uid="{00000000-0005-0000-0000-0000040E0000}"/>
    <cellStyle name="page_Acc" xfId="2208" xr:uid="{00000000-0005-0000-0000-0000050E0000}"/>
    <cellStyle name="PageSubtitle" xfId="2209" xr:uid="{00000000-0005-0000-0000-0000060E0000}"/>
    <cellStyle name="PageSubtitle 2" xfId="3878" xr:uid="{00000000-0005-0000-0000-0000070E0000}"/>
    <cellStyle name="PageTitle" xfId="2210" xr:uid="{00000000-0005-0000-0000-0000080E0000}"/>
    <cellStyle name="pb_page_heading_LS" xfId="2211" xr:uid="{00000000-0005-0000-0000-0000090E0000}"/>
    <cellStyle name="pc1" xfId="2212" xr:uid="{00000000-0005-0000-0000-00000A0E0000}"/>
    <cellStyle name="Pcent" xfId="2213" xr:uid="{00000000-0005-0000-0000-00000B0E0000}"/>
    <cellStyle name="Pence" xfId="2214" xr:uid="{00000000-0005-0000-0000-00000C0E0000}"/>
    <cellStyle name="pence [1]" xfId="3685" xr:uid="{00000000-0005-0000-0000-00000D0E0000}"/>
    <cellStyle name="pence 10" xfId="3861" xr:uid="{00000000-0005-0000-0000-00000E0E0000}"/>
    <cellStyle name="pence 11" xfId="3925" xr:uid="{00000000-0005-0000-0000-00000F0E0000}"/>
    <cellStyle name="pence 12" xfId="3854" xr:uid="{00000000-0005-0000-0000-0000100E0000}"/>
    <cellStyle name="pence 13" xfId="3926" xr:uid="{00000000-0005-0000-0000-0000110E0000}"/>
    <cellStyle name="pence 14" xfId="3862" xr:uid="{00000000-0005-0000-0000-0000120E0000}"/>
    <cellStyle name="pence 15" xfId="3928" xr:uid="{00000000-0005-0000-0000-0000130E0000}"/>
    <cellStyle name="pence 16" xfId="3720" xr:uid="{00000000-0005-0000-0000-0000140E0000}"/>
    <cellStyle name="pence 17" xfId="3930" xr:uid="{00000000-0005-0000-0000-0000150E0000}"/>
    <cellStyle name="pence 18" xfId="3872" xr:uid="{00000000-0005-0000-0000-0000160E0000}"/>
    <cellStyle name="pence 19" xfId="3933" xr:uid="{00000000-0005-0000-0000-0000170E0000}"/>
    <cellStyle name="pence 2" xfId="3879" xr:uid="{00000000-0005-0000-0000-0000180E0000}"/>
    <cellStyle name="pence 20" xfId="3874" xr:uid="{00000000-0005-0000-0000-0000190E0000}"/>
    <cellStyle name="pence 21" xfId="3934" xr:uid="{00000000-0005-0000-0000-00001A0E0000}"/>
    <cellStyle name="pence 22" xfId="3951" xr:uid="{00000000-0005-0000-0000-00001B0E0000}"/>
    <cellStyle name="pence 23" xfId="3935" xr:uid="{00000000-0005-0000-0000-00001C0E0000}"/>
    <cellStyle name="pence 24" xfId="3877" xr:uid="{00000000-0005-0000-0000-00001D0E0000}"/>
    <cellStyle name="pence 25" xfId="3937" xr:uid="{00000000-0005-0000-0000-00001E0E0000}"/>
    <cellStyle name="pence 26" xfId="3984" xr:uid="{00000000-0005-0000-0000-00001F0E0000}"/>
    <cellStyle name="pence 27" xfId="3970" xr:uid="{00000000-0005-0000-0000-0000200E0000}"/>
    <cellStyle name="pence 28" xfId="3983" xr:uid="{00000000-0005-0000-0000-0000210E0000}"/>
    <cellStyle name="pence 29" xfId="4002" xr:uid="{00000000-0005-0000-0000-0000220E0000}"/>
    <cellStyle name="pence 3" xfId="3921" xr:uid="{00000000-0005-0000-0000-0000230E0000}"/>
    <cellStyle name="pence 30" xfId="3993" xr:uid="{00000000-0005-0000-0000-0000240E0000}"/>
    <cellStyle name="pence 4" xfId="3850" xr:uid="{00000000-0005-0000-0000-0000250E0000}"/>
    <cellStyle name="pence 5" xfId="3922" xr:uid="{00000000-0005-0000-0000-0000260E0000}"/>
    <cellStyle name="pence 6" xfId="3851" xr:uid="{00000000-0005-0000-0000-0000270E0000}"/>
    <cellStyle name="pence 7" xfId="3923" xr:uid="{00000000-0005-0000-0000-0000280E0000}"/>
    <cellStyle name="pence 8" xfId="3853" xr:uid="{00000000-0005-0000-0000-0000290E0000}"/>
    <cellStyle name="pence 9" xfId="3924" xr:uid="{00000000-0005-0000-0000-00002A0E0000}"/>
    <cellStyle name="Percent (0)" xfId="2215" xr:uid="{00000000-0005-0000-0000-00002B0E0000}"/>
    <cellStyle name="Percent (0.0)" xfId="2216" xr:uid="{00000000-0005-0000-0000-00002C0E0000}"/>
    <cellStyle name="Percent (1)" xfId="2217" xr:uid="{00000000-0005-0000-0000-00002D0E0000}"/>
    <cellStyle name="Percent [0%]" xfId="2218" xr:uid="{00000000-0005-0000-0000-00002E0E0000}"/>
    <cellStyle name="Percent [0.00%]" xfId="2219" xr:uid="{00000000-0005-0000-0000-00002F0E0000}"/>
    <cellStyle name="Percent [0]" xfId="2220" xr:uid="{00000000-0005-0000-0000-0000300E0000}"/>
    <cellStyle name="Percent [1]" xfId="2221" xr:uid="{00000000-0005-0000-0000-0000310E0000}"/>
    <cellStyle name="percent [1] 2" xfId="3880" xr:uid="{00000000-0005-0000-0000-0000320E0000}"/>
    <cellStyle name="percent [100]" xfId="3686" xr:uid="{00000000-0005-0000-0000-0000330E0000}"/>
    <cellStyle name="Percent [2]" xfId="2222" xr:uid="{00000000-0005-0000-0000-0000340E0000}"/>
    <cellStyle name="percent [2] 2" xfId="3882" xr:uid="{00000000-0005-0000-0000-0000350E0000}"/>
    <cellStyle name="Percent 0" xfId="2223" xr:uid="{00000000-0005-0000-0000-0000360E0000}"/>
    <cellStyle name="Percent 2" xfId="2224" xr:uid="{00000000-0005-0000-0000-0000370E0000}"/>
    <cellStyle name="Percent 2 2" xfId="2225" xr:uid="{00000000-0005-0000-0000-0000380E0000}"/>
    <cellStyle name="Percent 2 2 2" xfId="3884" xr:uid="{00000000-0005-0000-0000-0000390E0000}"/>
    <cellStyle name="Percent 2 3" xfId="2226" xr:uid="{00000000-0005-0000-0000-00003A0E0000}"/>
    <cellStyle name="Percent 2 4" xfId="3883" xr:uid="{00000000-0005-0000-0000-00003B0E0000}"/>
    <cellStyle name="Percent 3" xfId="2227" xr:uid="{00000000-0005-0000-0000-00003C0E0000}"/>
    <cellStyle name="Percent 3 2" xfId="2228" xr:uid="{00000000-0005-0000-0000-00003D0E0000}"/>
    <cellStyle name="Percent 3 3" xfId="2583" xr:uid="{00000000-0005-0000-0000-00003E0E0000}"/>
    <cellStyle name="Percent 3 4" xfId="3885" xr:uid="{00000000-0005-0000-0000-00003F0E0000}"/>
    <cellStyle name="Percent 4" xfId="2229" xr:uid="{00000000-0005-0000-0000-0000400E0000}"/>
    <cellStyle name="Percent 4 2" xfId="3687" xr:uid="{00000000-0005-0000-0000-0000410E0000}"/>
    <cellStyle name="Percent 5" xfId="2230" xr:uid="{00000000-0005-0000-0000-0000420E0000}"/>
    <cellStyle name="Percent 6" xfId="2663" xr:uid="{00000000-0005-0000-0000-0000430E0000}"/>
    <cellStyle name="Percent 6 2" xfId="3641" xr:uid="{00000000-0005-0000-0000-0000440E0000}"/>
    <cellStyle name="Percent Comma" xfId="2231" xr:uid="{00000000-0005-0000-0000-0000450E0000}"/>
    <cellStyle name="Percent Input" xfId="2232" xr:uid="{00000000-0005-0000-0000-0000460E0000}"/>
    <cellStyle name="Percent*" xfId="2233" xr:uid="{00000000-0005-0000-0000-0000470E0000}"/>
    <cellStyle name="Percent0" xfId="2234" xr:uid="{00000000-0005-0000-0000-0000480E0000}"/>
    <cellStyle name="Percent0 2" xfId="3886" xr:uid="{00000000-0005-0000-0000-0000490E0000}"/>
    <cellStyle name="Percent1" xfId="2235" xr:uid="{00000000-0005-0000-0000-00004A0E0000}"/>
    <cellStyle name="percent2" xfId="2236" xr:uid="{00000000-0005-0000-0000-00004B0E0000}"/>
    <cellStyle name="Percentage" xfId="2237" xr:uid="{00000000-0005-0000-0000-00004C0E0000}"/>
    <cellStyle name="Percentage (2dp)" xfId="2238" xr:uid="{00000000-0005-0000-0000-00004D0E0000}"/>
    <cellStyle name="Percentage_Agreed banking base case 2004" xfId="2239" xr:uid="{00000000-0005-0000-0000-00004E0E0000}"/>
    <cellStyle name="Percentagem 2" xfId="3688" xr:uid="{00000000-0005-0000-0000-00004F0E0000}"/>
    <cellStyle name="Percentagem 2 2" xfId="3689" xr:uid="{00000000-0005-0000-0000-0000500E0000}"/>
    <cellStyle name="Percentagem 2 2 2" xfId="3690" xr:uid="{00000000-0005-0000-0000-0000510E0000}"/>
    <cellStyle name="Percentagem 3" xfId="3691" xr:uid="{00000000-0005-0000-0000-0000520E0000}"/>
    <cellStyle name="Percentagem 3 2" xfId="3692" xr:uid="{00000000-0005-0000-0000-0000530E0000}"/>
    <cellStyle name="Percentagem 3 2 2" xfId="3890" xr:uid="{00000000-0005-0000-0000-0000540E0000}"/>
    <cellStyle name="Percentagem 3 3" xfId="3889" xr:uid="{00000000-0005-0000-0000-0000550E0000}"/>
    <cellStyle name="Percentagem 4" xfId="3693" xr:uid="{00000000-0005-0000-0000-0000560E0000}"/>
    <cellStyle name="PercentChange" xfId="2240" xr:uid="{00000000-0005-0000-0000-0000570E0000}"/>
    <cellStyle name="PercentReverse" xfId="2241" xr:uid="{00000000-0005-0000-0000-0000580E0000}"/>
    <cellStyle name="PercentSales" xfId="2242" xr:uid="{00000000-0005-0000-0000-0000590E0000}"/>
    <cellStyle name="percnt" xfId="2243" xr:uid="{00000000-0005-0000-0000-00005A0E0000}"/>
    <cellStyle name="perct_input" xfId="2244" xr:uid="{00000000-0005-0000-0000-00005B0E0000}"/>
    <cellStyle name="periodformat" xfId="2245" xr:uid="{00000000-0005-0000-0000-00005C0E0000}"/>
    <cellStyle name="Personal" xfId="2246" xr:uid="{00000000-0005-0000-0000-00005D0E0000}"/>
    <cellStyle name="Peter" xfId="2247" xr:uid="{00000000-0005-0000-0000-00005E0E0000}"/>
    <cellStyle name="Point1" xfId="2248" xr:uid="{00000000-0005-0000-0000-00005F0E0000}"/>
    <cellStyle name="Porcen - Estilo3" xfId="2249" xr:uid="{00000000-0005-0000-0000-0000600E0000}"/>
    <cellStyle name="Porcentaje" xfId="2250" builtinId="5"/>
    <cellStyle name="Porcentaje 2" xfId="2251" xr:uid="{00000000-0005-0000-0000-0000620E0000}"/>
    <cellStyle name="Porcentaje 2 2" xfId="2589" xr:uid="{00000000-0005-0000-0000-0000630E0000}"/>
    <cellStyle name="Porcentaje 2 3" xfId="3694" xr:uid="{00000000-0005-0000-0000-0000640E0000}"/>
    <cellStyle name="Porcentaje 3" xfId="2252" xr:uid="{00000000-0005-0000-0000-0000650E0000}"/>
    <cellStyle name="Porcentaje 4" xfId="2253" xr:uid="{00000000-0005-0000-0000-0000660E0000}"/>
    <cellStyle name="Porcentaje 5" xfId="2254" xr:uid="{00000000-0005-0000-0000-0000670E0000}"/>
    <cellStyle name="Porcentaje 6" xfId="2524" xr:uid="{00000000-0005-0000-0000-0000680E0000}"/>
    <cellStyle name="Porcentaje 6 2" xfId="4012" xr:uid="{00000000-0005-0000-0000-0000690E0000}"/>
    <cellStyle name="Porcentaje 7" xfId="4008" xr:uid="{00000000-0005-0000-0000-00006A0E0000}"/>
    <cellStyle name="Porcentaje 7 2" xfId="4016" xr:uid="{00000000-0005-0000-0000-00006B0E0000}"/>
    <cellStyle name="Porcentaje 8" xfId="4017" xr:uid="{00000000-0005-0000-0000-00006C0E0000}"/>
    <cellStyle name="Porcentual2d" xfId="2255" xr:uid="{00000000-0005-0000-0000-00006D0E0000}"/>
    <cellStyle name="Price" xfId="3695" xr:uid="{00000000-0005-0000-0000-00006E0E0000}"/>
    <cellStyle name="Price 2" xfId="3891" xr:uid="{00000000-0005-0000-0000-00006F0E0000}"/>
    <cellStyle name="PSChar" xfId="2256" xr:uid="{00000000-0005-0000-0000-0000700E0000}"/>
    <cellStyle name="PSChar 2" xfId="3892" xr:uid="{00000000-0005-0000-0000-0000710E0000}"/>
    <cellStyle name="PSDate" xfId="2257" xr:uid="{00000000-0005-0000-0000-0000720E0000}"/>
    <cellStyle name="PSDate 2" xfId="3893" xr:uid="{00000000-0005-0000-0000-0000730E0000}"/>
    <cellStyle name="PSDec" xfId="2258" xr:uid="{00000000-0005-0000-0000-0000740E0000}"/>
    <cellStyle name="PSDec 2" xfId="3894" xr:uid="{00000000-0005-0000-0000-0000750E0000}"/>
    <cellStyle name="PSG" xfId="2259" xr:uid="{00000000-0005-0000-0000-0000760E0000}"/>
    <cellStyle name="PSHeading" xfId="2260" xr:uid="{00000000-0005-0000-0000-0000770E0000}"/>
    <cellStyle name="PSHeading 2" xfId="3895" xr:uid="{00000000-0005-0000-0000-0000780E0000}"/>
    <cellStyle name="PSInt" xfId="2261" xr:uid="{00000000-0005-0000-0000-0000790E0000}"/>
    <cellStyle name="PSInt 2" xfId="3896" xr:uid="{00000000-0005-0000-0000-00007A0E0000}"/>
    <cellStyle name="PSSpacer" xfId="2262" xr:uid="{00000000-0005-0000-0000-00007B0E0000}"/>
    <cellStyle name="PSSpacer 2" xfId="3897" xr:uid="{00000000-0005-0000-0000-00007C0E0000}"/>
    <cellStyle name="Pub percent" xfId="2263" xr:uid="{00000000-0005-0000-0000-00007D0E0000}"/>
    <cellStyle name="Punto" xfId="2264" xr:uid="{00000000-0005-0000-0000-00007E0E0000}"/>
    <cellStyle name="Punto 2" xfId="2265" xr:uid="{00000000-0005-0000-0000-00007F0E0000}"/>
    <cellStyle name="Punto 3" xfId="2266" xr:uid="{00000000-0005-0000-0000-0000800E0000}"/>
    <cellStyle name="Punto 4" xfId="2267" xr:uid="{00000000-0005-0000-0000-0000810E0000}"/>
    <cellStyle name="Punto 5" xfId="2268" xr:uid="{00000000-0005-0000-0000-0000820E0000}"/>
    <cellStyle name="Punto 6" xfId="3898" xr:uid="{00000000-0005-0000-0000-0000830E0000}"/>
    <cellStyle name="Punto_Acc" xfId="2269" xr:uid="{00000000-0005-0000-0000-0000840E0000}"/>
    <cellStyle name="Punto0" xfId="2270" xr:uid="{00000000-0005-0000-0000-0000850E0000}"/>
    <cellStyle name="Punto0 - Estilo5" xfId="2271" xr:uid="{00000000-0005-0000-0000-0000860E0000}"/>
    <cellStyle name="Punto0 - Modelo2" xfId="2272" xr:uid="{00000000-0005-0000-0000-0000870E0000}"/>
    <cellStyle name="Punto0 10" xfId="3931" xr:uid="{00000000-0005-0000-0000-0000880E0000}"/>
    <cellStyle name="Punto0 11" xfId="3881" xr:uid="{00000000-0005-0000-0000-0000890E0000}"/>
    <cellStyle name="Punto0 12" xfId="3932" xr:uid="{00000000-0005-0000-0000-00008A0E0000}"/>
    <cellStyle name="Punto0 13" xfId="3888" xr:uid="{00000000-0005-0000-0000-00008B0E0000}"/>
    <cellStyle name="Punto0 14" xfId="3936" xr:uid="{00000000-0005-0000-0000-00008C0E0000}"/>
    <cellStyle name="Punto0 15" xfId="3887" xr:uid="{00000000-0005-0000-0000-00008D0E0000}"/>
    <cellStyle name="Punto0 16" xfId="3938" xr:uid="{00000000-0005-0000-0000-00008E0E0000}"/>
    <cellStyle name="Punto0 17" xfId="3721" xr:uid="{00000000-0005-0000-0000-00008F0E0000}"/>
    <cellStyle name="Punto0 18" xfId="3939" xr:uid="{00000000-0005-0000-0000-0000900E0000}"/>
    <cellStyle name="Punto0 19" xfId="3901" xr:uid="{00000000-0005-0000-0000-0000910E0000}"/>
    <cellStyle name="Punto0 2" xfId="3899" xr:uid="{00000000-0005-0000-0000-0000920E0000}"/>
    <cellStyle name="Punto0 20" xfId="3940" xr:uid="{00000000-0005-0000-0000-0000930E0000}"/>
    <cellStyle name="Punto0 21" xfId="3902" xr:uid="{00000000-0005-0000-0000-0000940E0000}"/>
    <cellStyle name="Punto0 22" xfId="3941" xr:uid="{00000000-0005-0000-0000-0000950E0000}"/>
    <cellStyle name="Punto0 23" xfId="3903" xr:uid="{00000000-0005-0000-0000-0000960E0000}"/>
    <cellStyle name="Punto0 24" xfId="3942" xr:uid="{00000000-0005-0000-0000-0000970E0000}"/>
    <cellStyle name="Punto0 25" xfId="3904" xr:uid="{00000000-0005-0000-0000-0000980E0000}"/>
    <cellStyle name="Punto0 26" xfId="3943" xr:uid="{00000000-0005-0000-0000-0000990E0000}"/>
    <cellStyle name="Punto0 27" xfId="3906" xr:uid="{00000000-0005-0000-0000-00009A0E0000}"/>
    <cellStyle name="Punto0 28" xfId="3944" xr:uid="{00000000-0005-0000-0000-00009B0E0000}"/>
    <cellStyle name="Punto0 29" xfId="3985" xr:uid="{00000000-0005-0000-0000-00009C0E0000}"/>
    <cellStyle name="Punto0 3" xfId="2273" xr:uid="{00000000-0005-0000-0000-00009D0E0000}"/>
    <cellStyle name="Punto0 30" xfId="3969" xr:uid="{00000000-0005-0000-0000-00009E0E0000}"/>
    <cellStyle name="Punto0 31" xfId="3986" xr:uid="{00000000-0005-0000-0000-00009F0E0000}"/>
    <cellStyle name="Punto0 32" xfId="4003" xr:uid="{00000000-0005-0000-0000-0000A00E0000}"/>
    <cellStyle name="Punto0 33" xfId="3992" xr:uid="{00000000-0005-0000-0000-0000A10E0000}"/>
    <cellStyle name="Punto0 4" xfId="2274" xr:uid="{00000000-0005-0000-0000-0000A20E0000}"/>
    <cellStyle name="Punto0 5" xfId="2275" xr:uid="{00000000-0005-0000-0000-0000A30E0000}"/>
    <cellStyle name="Punto0 6" xfId="3927" xr:uid="{00000000-0005-0000-0000-0000A40E0000}"/>
    <cellStyle name="Punto0 7" xfId="3875" xr:uid="{00000000-0005-0000-0000-0000A50E0000}"/>
    <cellStyle name="Punto0 8" xfId="3929" xr:uid="{00000000-0005-0000-0000-0000A60E0000}"/>
    <cellStyle name="Punto0 9" xfId="3876" xr:uid="{00000000-0005-0000-0000-0000A70E0000}"/>
    <cellStyle name="Punto0_Acc" xfId="2276" xr:uid="{00000000-0005-0000-0000-0000A80E0000}"/>
    <cellStyle name="Punto1 - Estilo1" xfId="2277" xr:uid="{00000000-0005-0000-0000-0000A90E0000}"/>
    <cellStyle name="Punto1 - Modelo1" xfId="2278" xr:uid="{00000000-0005-0000-0000-0000AA0E0000}"/>
    <cellStyle name="quarterformat" xfId="2279" xr:uid="{00000000-0005-0000-0000-0000AB0E0000}"/>
    <cellStyle name="r" xfId="2280" xr:uid="{00000000-0005-0000-0000-0000AC0E0000}"/>
    <cellStyle name="r 2" xfId="3900" xr:uid="{00000000-0005-0000-0000-0000AD0E0000}"/>
    <cellStyle name="r_Acc" xfId="2281" xr:uid="{00000000-0005-0000-0000-0000AE0E0000}"/>
    <cellStyle name="r_Bdep" xfId="2282" xr:uid="{00000000-0005-0000-0000-0000AF0E0000}"/>
    <cellStyle name="r_Bdep (2)" xfId="2283" xr:uid="{00000000-0005-0000-0000-0000B00E0000}"/>
    <cellStyle name="r_Con" xfId="2284" xr:uid="{00000000-0005-0000-0000-0000B10E0000}"/>
    <cellStyle name="r_Debt" xfId="2285" xr:uid="{00000000-0005-0000-0000-0000B20E0000}"/>
    <cellStyle name="r_Dep3A" xfId="2286" xr:uid="{00000000-0005-0000-0000-0000B30E0000}"/>
    <cellStyle name="r_FB" xfId="2287" xr:uid="{00000000-0005-0000-0000-0000B40E0000}"/>
    <cellStyle name="r_fIRR" xfId="2288" xr:uid="{00000000-0005-0000-0000-0000B50E0000}"/>
    <cellStyle name="r_InC" xfId="2289" xr:uid="{00000000-0005-0000-0000-0000B60E0000}"/>
    <cellStyle name="r_InS" xfId="2290" xr:uid="{00000000-0005-0000-0000-0000B70E0000}"/>
    <cellStyle name="r_NTEseg2-4_12May10.JSS_v102_BID" xfId="2291" xr:uid="{00000000-0005-0000-0000-0000B80E0000}"/>
    <cellStyle name="r_NTEseg2-4_Cintra_v2" xfId="2292" xr:uid="{00000000-0005-0000-0000-0000B90E0000}"/>
    <cellStyle name="r_Sub" xfId="2293" xr:uid="{00000000-0005-0000-0000-0000BA0E0000}"/>
    <cellStyle name="r_Tab" xfId="2294" xr:uid="{00000000-0005-0000-0000-0000BB0E0000}"/>
    <cellStyle name="r_Tax" xfId="2295" xr:uid="{00000000-0005-0000-0000-0000BC0E0000}"/>
    <cellStyle name="r_Tdep" xfId="2296" xr:uid="{00000000-0005-0000-0000-0000BD0E0000}"/>
    <cellStyle name="r_TxRS" xfId="2297" xr:uid="{00000000-0005-0000-0000-0000BE0E0000}"/>
    <cellStyle name="r_Val" xfId="2298" xr:uid="{00000000-0005-0000-0000-0000BF0E0000}"/>
    <cellStyle name="Ratio" xfId="2299" xr:uid="{00000000-0005-0000-0000-0000C00E0000}"/>
    <cellStyle name="Ratio Comma" xfId="2300" xr:uid="{00000000-0005-0000-0000-0000C10E0000}"/>
    <cellStyle name="Ratio_Comparac." xfId="2301" xr:uid="{00000000-0005-0000-0000-0000C20E0000}"/>
    <cellStyle name="RatioX" xfId="2302" xr:uid="{00000000-0005-0000-0000-0000C30E0000}"/>
    <cellStyle name="Real $" xfId="2303" xr:uid="{00000000-0005-0000-0000-0000C40E0000}"/>
    <cellStyle name="Red font" xfId="2304" xr:uid="{00000000-0005-0000-0000-0000C50E0000}"/>
    <cellStyle name="Reference Number" xfId="2305" xr:uid="{00000000-0005-0000-0000-0000C60E0000}"/>
    <cellStyle name="Reset  - Style7" xfId="2306" xr:uid="{00000000-0005-0000-0000-0000C70E0000}"/>
    <cellStyle name="Rmess" xfId="2307" xr:uid="{00000000-0005-0000-0000-0000C80E0000}"/>
    <cellStyle name="Rnumber" xfId="2308" xr:uid="{00000000-0005-0000-0000-0000C90E0000}"/>
    <cellStyle name="Rnumber 0d" xfId="2309" xr:uid="{00000000-0005-0000-0000-0000CA0E0000}"/>
    <cellStyle name="Rnumber_eurosubs10" xfId="2310" xr:uid="{00000000-0005-0000-0000-0000CB0E0000}"/>
    <cellStyle name="Row and Column Total" xfId="2311" xr:uid="{00000000-0005-0000-0000-0000CC0E0000}"/>
    <cellStyle name="Row Heading" xfId="2312" xr:uid="{00000000-0005-0000-0000-0000CD0E0000}"/>
    <cellStyle name="Row Heading (No Wrap)" xfId="2313" xr:uid="{00000000-0005-0000-0000-0000CE0E0000}"/>
    <cellStyle name="Row Heading_Acc" xfId="2314" xr:uid="{00000000-0005-0000-0000-0000CF0E0000}"/>
    <cellStyle name="Row label" xfId="2315" xr:uid="{00000000-0005-0000-0000-0000D00E0000}"/>
    <cellStyle name="Row label (indent)" xfId="2316" xr:uid="{00000000-0005-0000-0000-0000D10E0000}"/>
    <cellStyle name="Row Total" xfId="2317" xr:uid="{00000000-0005-0000-0000-0000D20E0000}"/>
    <cellStyle name="s" xfId="2318" xr:uid="{00000000-0005-0000-0000-0000D30E0000}"/>
    <cellStyle name="s_Sen" xfId="2319" xr:uid="{00000000-0005-0000-0000-0000D40E0000}"/>
    <cellStyle name="S1 [0% ] Sh" xfId="2320" xr:uid="{00000000-0005-0000-0000-0000D50E0000}"/>
    <cellStyle name="S1 [0.0% ] H" xfId="2321" xr:uid="{00000000-0005-0000-0000-0000D60E0000}"/>
    <cellStyle name="S1 [0.0% ] Sh" xfId="2322" xr:uid="{00000000-0005-0000-0000-0000D70E0000}"/>
    <cellStyle name="S2 [0 ]    H" xfId="2323" xr:uid="{00000000-0005-0000-0000-0000D80E0000}"/>
    <cellStyle name="S2 [0 ]    Sh" xfId="2324" xr:uid="{00000000-0005-0000-0000-0000D90E0000}"/>
    <cellStyle name="S2 [0.0]   Sh" xfId="2325" xr:uid="{00000000-0005-0000-0000-0000DA0E0000}"/>
    <cellStyle name="S2 [0.00]  Sh" xfId="2326" xr:uid="{00000000-0005-0000-0000-0000DB0E0000}"/>
    <cellStyle name="S3 [£0 ]     Sh" xfId="2327" xr:uid="{00000000-0005-0000-0000-0000DC0E0000}"/>
    <cellStyle name="S3 [£0.00 ] Sh" xfId="2328" xr:uid="{00000000-0005-0000-0000-0000DD0E0000}"/>
    <cellStyle name="S4 [d-mmm-yy]" xfId="2329" xr:uid="{00000000-0005-0000-0000-0000DE0E0000}"/>
    <cellStyle name="S4 [mmm yy]" xfId="2330" xr:uid="{00000000-0005-0000-0000-0000DF0E0000}"/>
    <cellStyle name="S5 [dd-mmm]" xfId="2331" xr:uid="{00000000-0005-0000-0000-0000E00E0000}"/>
    <cellStyle name="S5 [yyyy]" xfId="2332" xr:uid="{00000000-0005-0000-0000-0000E10E0000}"/>
    <cellStyle name="S6 [0.0000]  Sh" xfId="2333" xr:uid="{00000000-0005-0000-0000-0000E20E0000}"/>
    <cellStyle name="S6 [0000]" xfId="2334" xr:uid="{00000000-0005-0000-0000-0000E30E0000}"/>
    <cellStyle name="Saída" xfId="2335" xr:uid="{00000000-0005-0000-0000-0000E40E0000}"/>
    <cellStyle name="Salida" xfId="2336" builtinId="21" customBuiltin="1"/>
    <cellStyle name="Salomon Logo" xfId="2337" xr:uid="{00000000-0005-0000-0000-0000E60E0000}"/>
    <cellStyle name="SAPBEXaggData" xfId="2338" xr:uid="{00000000-0005-0000-0000-0000E70E0000}"/>
    <cellStyle name="SAPBEXaggDataEmph" xfId="2339" xr:uid="{00000000-0005-0000-0000-0000E80E0000}"/>
    <cellStyle name="SAPBEXaggItem" xfId="2340" xr:uid="{00000000-0005-0000-0000-0000E90E0000}"/>
    <cellStyle name="SAPBEXaggItemX" xfId="2341" xr:uid="{00000000-0005-0000-0000-0000EA0E0000}"/>
    <cellStyle name="SAPBEXchaText" xfId="2342" xr:uid="{00000000-0005-0000-0000-0000EB0E0000}"/>
    <cellStyle name="SAPBEXexcBad7" xfId="2343" xr:uid="{00000000-0005-0000-0000-0000EC0E0000}"/>
    <cellStyle name="SAPBEXexcBad8" xfId="2344" xr:uid="{00000000-0005-0000-0000-0000ED0E0000}"/>
    <cellStyle name="SAPBEXexcBad9" xfId="2345" xr:uid="{00000000-0005-0000-0000-0000EE0E0000}"/>
    <cellStyle name="SAPBEXexcCritical4" xfId="2346" xr:uid="{00000000-0005-0000-0000-0000EF0E0000}"/>
    <cellStyle name="SAPBEXexcCritical5" xfId="2347" xr:uid="{00000000-0005-0000-0000-0000F00E0000}"/>
    <cellStyle name="SAPBEXexcCritical6" xfId="2348" xr:uid="{00000000-0005-0000-0000-0000F10E0000}"/>
    <cellStyle name="SAPBEXexcGood1" xfId="2349" xr:uid="{00000000-0005-0000-0000-0000F20E0000}"/>
    <cellStyle name="SAPBEXexcGood2" xfId="2350" xr:uid="{00000000-0005-0000-0000-0000F30E0000}"/>
    <cellStyle name="SAPBEXexcGood3" xfId="2351" xr:uid="{00000000-0005-0000-0000-0000F40E0000}"/>
    <cellStyle name="SAPBEXfilterDrill" xfId="2352" xr:uid="{00000000-0005-0000-0000-0000F50E0000}"/>
    <cellStyle name="SAPBEXfilterItem" xfId="2353" xr:uid="{00000000-0005-0000-0000-0000F60E0000}"/>
    <cellStyle name="SAPBEXfilterText" xfId="2354" xr:uid="{00000000-0005-0000-0000-0000F70E0000}"/>
    <cellStyle name="SAPBEXformats" xfId="2355" xr:uid="{00000000-0005-0000-0000-0000F80E0000}"/>
    <cellStyle name="SAPBEXformats 2" xfId="3905" xr:uid="{00000000-0005-0000-0000-0000F90E0000}"/>
    <cellStyle name="SAPBEXheaderItem" xfId="2356" xr:uid="{00000000-0005-0000-0000-0000FA0E0000}"/>
    <cellStyle name="SAPBEXheaderText" xfId="2357" xr:uid="{00000000-0005-0000-0000-0000FB0E0000}"/>
    <cellStyle name="SAPBEXHLevel0" xfId="2358" xr:uid="{00000000-0005-0000-0000-0000FC0E0000}"/>
    <cellStyle name="SAPBEXHLevel0X" xfId="2359" xr:uid="{00000000-0005-0000-0000-0000FD0E0000}"/>
    <cellStyle name="SAPBEXHLevel0X 2" xfId="3907" xr:uid="{00000000-0005-0000-0000-0000FE0E0000}"/>
    <cellStyle name="SAPBEXHLevel1" xfId="2360" xr:uid="{00000000-0005-0000-0000-0000FF0E0000}"/>
    <cellStyle name="SAPBEXHLevel1X" xfId="2361" xr:uid="{00000000-0005-0000-0000-0000000F0000}"/>
    <cellStyle name="SAPBEXHLevel1X 2" xfId="3908" xr:uid="{00000000-0005-0000-0000-0000010F0000}"/>
    <cellStyle name="SAPBEXHLevel2" xfId="2362" xr:uid="{00000000-0005-0000-0000-0000020F0000}"/>
    <cellStyle name="SAPBEXHLevel2X" xfId="2363" xr:uid="{00000000-0005-0000-0000-0000030F0000}"/>
    <cellStyle name="SAPBEXHLevel2X 2" xfId="3909" xr:uid="{00000000-0005-0000-0000-0000040F0000}"/>
    <cellStyle name="SAPBEXHLevel3" xfId="2364" xr:uid="{00000000-0005-0000-0000-0000050F0000}"/>
    <cellStyle name="SAPBEXHLevel3X" xfId="2365" xr:uid="{00000000-0005-0000-0000-0000060F0000}"/>
    <cellStyle name="SAPBEXHLevel3X 2" xfId="3910" xr:uid="{00000000-0005-0000-0000-0000070F0000}"/>
    <cellStyle name="SAPBEXinputData" xfId="3696" xr:uid="{00000000-0005-0000-0000-0000080F0000}"/>
    <cellStyle name="SAPBEXresData" xfId="2366" xr:uid="{00000000-0005-0000-0000-0000090F0000}"/>
    <cellStyle name="SAPBEXresDataEmph" xfId="2367" xr:uid="{00000000-0005-0000-0000-00000A0F0000}"/>
    <cellStyle name="SAPBEXresItem" xfId="2368" xr:uid="{00000000-0005-0000-0000-00000B0F0000}"/>
    <cellStyle name="SAPBEXresItemX" xfId="2369" xr:uid="{00000000-0005-0000-0000-00000C0F0000}"/>
    <cellStyle name="SAPBEXstdData" xfId="2370" xr:uid="{00000000-0005-0000-0000-00000D0F0000}"/>
    <cellStyle name="SAPBEXstdDataEmph" xfId="2371" xr:uid="{00000000-0005-0000-0000-00000E0F0000}"/>
    <cellStyle name="SAPBEXstdItem" xfId="2372" xr:uid="{00000000-0005-0000-0000-00000F0F0000}"/>
    <cellStyle name="SAPBEXstdItemX" xfId="2373" xr:uid="{00000000-0005-0000-0000-0000100F0000}"/>
    <cellStyle name="SAPBEXtitle" xfId="2374" xr:uid="{00000000-0005-0000-0000-0000110F0000}"/>
    <cellStyle name="SAPBEXundefined" xfId="2375" xr:uid="{00000000-0005-0000-0000-0000120F0000}"/>
    <cellStyle name="ScripFactor" xfId="2376" xr:uid="{00000000-0005-0000-0000-0000130F0000}"/>
    <cellStyle name="SDate" xfId="2377" xr:uid="{00000000-0005-0000-0000-0000140F0000}"/>
    <cellStyle name="Section" xfId="2378" xr:uid="{00000000-0005-0000-0000-0000150F0000}"/>
    <cellStyle name="Section Number" xfId="2379" xr:uid="{00000000-0005-0000-0000-0000160F0000}"/>
    <cellStyle name="Section Title" xfId="2380" xr:uid="{00000000-0005-0000-0000-0000170F0000}"/>
    <cellStyle name="SectionHeading" xfId="2381" xr:uid="{00000000-0005-0000-0000-0000180F0000}"/>
    <cellStyle name="semiformat" xfId="2382" xr:uid="{00000000-0005-0000-0000-0000190F0000}"/>
    <cellStyle name="Sen_%1" xfId="2383" xr:uid="{00000000-0005-0000-0000-00001A0F0000}"/>
    <cellStyle name="Share" xfId="2384" xr:uid="{00000000-0005-0000-0000-00001B0F0000}"/>
    <cellStyle name="Sheet Heading" xfId="2385" xr:uid="{00000000-0005-0000-0000-00001C0F0000}"/>
    <cellStyle name="Sheet Link" xfId="2386" xr:uid="{00000000-0005-0000-0000-00001D0F0000}"/>
    <cellStyle name="Sheetmult" xfId="2387" xr:uid="{00000000-0005-0000-0000-00001E0F0000}"/>
    <cellStyle name="ShortDate" xfId="2388" xr:uid="{00000000-0005-0000-0000-00001F0F0000}"/>
    <cellStyle name="Shtmultx" xfId="2389" xr:uid="{00000000-0005-0000-0000-0000200F0000}"/>
    <cellStyle name="Small Number" xfId="2390" xr:uid="{00000000-0005-0000-0000-0000210F0000}"/>
    <cellStyle name="Small Percentage" xfId="2391" xr:uid="{00000000-0005-0000-0000-0000220F0000}"/>
    <cellStyle name="Sombreado nominal" xfId="2392" xr:uid="{00000000-0005-0000-0000-0000230F0000}"/>
    <cellStyle name="Standard" xfId="2393" xr:uid="{00000000-0005-0000-0000-0000240F0000}"/>
    <cellStyle name="Standard Header" xfId="2394" xr:uid="{00000000-0005-0000-0000-0000250F0000}"/>
    <cellStyle name="Standard_a" xfId="2395" xr:uid="{00000000-0005-0000-0000-0000260F0000}"/>
    <cellStyle name="std" xfId="2396" xr:uid="{00000000-0005-0000-0000-0000270F0000}"/>
    <cellStyle name="std 2" xfId="3911" xr:uid="{00000000-0005-0000-0000-0000280F0000}"/>
    <cellStyle name="Stock Comma" xfId="2397" xr:uid="{00000000-0005-0000-0000-0000290F0000}"/>
    <cellStyle name="Stock Price" xfId="2398" xr:uid="{00000000-0005-0000-0000-00002A0F0000}"/>
    <cellStyle name="Strange" xfId="2399" xr:uid="{00000000-0005-0000-0000-00002B0F0000}"/>
    <cellStyle name="STYL0 - Style1" xfId="2400" xr:uid="{00000000-0005-0000-0000-00002C0F0000}"/>
    <cellStyle name="STYL1 - Style2" xfId="2401" xr:uid="{00000000-0005-0000-0000-00002D0F0000}"/>
    <cellStyle name="STYL2 - Style3" xfId="2402" xr:uid="{00000000-0005-0000-0000-00002E0F0000}"/>
    <cellStyle name="STYL3 - Style4" xfId="2403" xr:uid="{00000000-0005-0000-0000-00002F0F0000}"/>
    <cellStyle name="STYL4 - Style5" xfId="2404" xr:uid="{00000000-0005-0000-0000-0000300F0000}"/>
    <cellStyle name="STYL5 - Style6" xfId="2405" xr:uid="{00000000-0005-0000-0000-0000310F0000}"/>
    <cellStyle name="STYL6 - Style7" xfId="2406" xr:uid="{00000000-0005-0000-0000-0000320F0000}"/>
    <cellStyle name="STYL7 - Style8" xfId="2407" xr:uid="{00000000-0005-0000-0000-0000330F0000}"/>
    <cellStyle name="Style 1" xfId="2408" xr:uid="{00000000-0005-0000-0000-0000340F0000}"/>
    <cellStyle name="Style 1 2" xfId="2409" xr:uid="{00000000-0005-0000-0000-0000350F0000}"/>
    <cellStyle name="Style 1 3" xfId="3912" xr:uid="{00000000-0005-0000-0000-0000360F0000}"/>
    <cellStyle name="Style 1_Acc" xfId="2410" xr:uid="{00000000-0005-0000-0000-0000370F0000}"/>
    <cellStyle name="Style 124" xfId="3697" xr:uid="{00000000-0005-0000-0000-0000380F0000}"/>
    <cellStyle name="Style 2" xfId="2411" xr:uid="{00000000-0005-0000-0000-0000390F0000}"/>
    <cellStyle name="Style 3" xfId="2412" xr:uid="{00000000-0005-0000-0000-00003A0F0000}"/>
    <cellStyle name="Style 4" xfId="2413" xr:uid="{00000000-0005-0000-0000-00003B0F0000}"/>
    <cellStyle name="Style 490" xfId="3698" xr:uid="{00000000-0005-0000-0000-00003C0F0000}"/>
    <cellStyle name="STYLE1" xfId="2414" xr:uid="{00000000-0005-0000-0000-00003D0F0000}"/>
    <cellStyle name="STYLE1 2" xfId="3913" xr:uid="{00000000-0005-0000-0000-00003E0F0000}"/>
    <cellStyle name="STYLE2" xfId="2415" xr:uid="{00000000-0005-0000-0000-00003F0F0000}"/>
    <cellStyle name="STYLE2 2" xfId="3914" xr:uid="{00000000-0005-0000-0000-0000400F0000}"/>
    <cellStyle name="STYLE3" xfId="2416" xr:uid="{00000000-0005-0000-0000-0000410F0000}"/>
    <cellStyle name="STYLE3 2" xfId="3915" xr:uid="{00000000-0005-0000-0000-0000420F0000}"/>
    <cellStyle name="STYLE4" xfId="2417" xr:uid="{00000000-0005-0000-0000-0000430F0000}"/>
    <cellStyle name="STYLE5" xfId="2418" xr:uid="{00000000-0005-0000-0000-0000440F0000}"/>
    <cellStyle name="STYLE5 2" xfId="3916" xr:uid="{00000000-0005-0000-0000-0000450F0000}"/>
    <cellStyle name="STYLE6" xfId="2419" xr:uid="{00000000-0005-0000-0000-0000460F0000}"/>
    <cellStyle name="STYLE7" xfId="2420" xr:uid="{00000000-0005-0000-0000-0000470F0000}"/>
    <cellStyle name="STYLE8" xfId="2421" xr:uid="{00000000-0005-0000-0000-0000480F0000}"/>
    <cellStyle name="Sub totals" xfId="2422" xr:uid="{00000000-0005-0000-0000-0000490F0000}"/>
    <cellStyle name="Sub-total row" xfId="2423" xr:uid="{00000000-0005-0000-0000-00004A0F0000}"/>
    <cellStyle name="SYSTEM" xfId="2424" xr:uid="{00000000-0005-0000-0000-00004B0F0000}"/>
    <cellStyle name="Table  - Style6" xfId="2425" xr:uid="{00000000-0005-0000-0000-00004C0F0000}"/>
    <cellStyle name="Table finish row" xfId="2426" xr:uid="{00000000-0005-0000-0000-00004D0F0000}"/>
    <cellStyle name="Table Head" xfId="2427" xr:uid="{00000000-0005-0000-0000-00004E0F0000}"/>
    <cellStyle name="Table Head Aligned" xfId="2428" xr:uid="{00000000-0005-0000-0000-00004F0F0000}"/>
    <cellStyle name="Table Head Aligned 2" xfId="3917" xr:uid="{00000000-0005-0000-0000-0000500F0000}"/>
    <cellStyle name="Table Head Blue" xfId="2429" xr:uid="{00000000-0005-0000-0000-0000510F0000}"/>
    <cellStyle name="Table Head Green" xfId="2430" xr:uid="{00000000-0005-0000-0000-0000520F0000}"/>
    <cellStyle name="Table Head_Asset Beta vs. Leverage Table" xfId="2431" xr:uid="{00000000-0005-0000-0000-0000530F0000}"/>
    <cellStyle name="Table Heading" xfId="2432" xr:uid="{00000000-0005-0000-0000-0000540F0000}"/>
    <cellStyle name="Table shading" xfId="2433" xr:uid="{00000000-0005-0000-0000-0000550F0000}"/>
    <cellStyle name="Table Source" xfId="2434" xr:uid="{00000000-0005-0000-0000-0000560F0000}"/>
    <cellStyle name="Table Text" xfId="3699" xr:uid="{00000000-0005-0000-0000-0000570F0000}"/>
    <cellStyle name="Table Title" xfId="2435" xr:uid="{00000000-0005-0000-0000-0000580F0000}"/>
    <cellStyle name="Table unfinish row" xfId="2436" xr:uid="{00000000-0005-0000-0000-0000590F0000}"/>
    <cellStyle name="Table Units" xfId="2437" xr:uid="{00000000-0005-0000-0000-00005A0F0000}"/>
    <cellStyle name="Table unshading" xfId="2438" xr:uid="{00000000-0005-0000-0000-00005B0F0000}"/>
    <cellStyle name="Table_Header" xfId="2439" xr:uid="{00000000-0005-0000-0000-00005C0F0000}"/>
    <cellStyle name="TableBorder" xfId="2440" xr:uid="{00000000-0005-0000-0000-00005D0F0000}"/>
    <cellStyle name="taples Plaza" xfId="2441" xr:uid="{00000000-0005-0000-0000-00005E0F0000}"/>
    <cellStyle name="Ten" xfId="2442" xr:uid="{00000000-0005-0000-0000-00005F0F0000}"/>
    <cellStyle name="Test" xfId="2443" xr:uid="{00000000-0005-0000-0000-0000600F0000}"/>
    <cellStyle name="Test [green]" xfId="2444" xr:uid="{00000000-0005-0000-0000-0000610F0000}"/>
    <cellStyle name="test a style" xfId="2445" xr:uid="{00000000-0005-0000-0000-0000620F0000}"/>
    <cellStyle name="Text" xfId="2446" xr:uid="{00000000-0005-0000-0000-0000630F0000}"/>
    <cellStyle name="Text 1" xfId="2447" xr:uid="{00000000-0005-0000-0000-0000640F0000}"/>
    <cellStyle name="Text 2" xfId="2448" xr:uid="{00000000-0005-0000-0000-0000650F0000}"/>
    <cellStyle name="Text Head" xfId="2449" xr:uid="{00000000-0005-0000-0000-0000660F0000}"/>
    <cellStyle name="Text Head 1" xfId="2450" xr:uid="{00000000-0005-0000-0000-0000670F0000}"/>
    <cellStyle name="Text Head 2" xfId="2451" xr:uid="{00000000-0005-0000-0000-0000680F0000}"/>
    <cellStyle name="Text Indent 1" xfId="2452" xr:uid="{00000000-0005-0000-0000-0000690F0000}"/>
    <cellStyle name="Text Indent 2" xfId="2453" xr:uid="{00000000-0005-0000-0000-00006A0F0000}"/>
    <cellStyle name="Text_Comparac." xfId="2454" xr:uid="{00000000-0005-0000-0000-00006B0F0000}"/>
    <cellStyle name="Texto de advertencia" xfId="2507" xr:uid="{00000000-0005-0000-0000-00006C0F0000}"/>
    <cellStyle name="Texto de Aviso" xfId="2455" xr:uid="{00000000-0005-0000-0000-00006D0F0000}"/>
    <cellStyle name="Texto explicativo" xfId="2456" builtinId="53" customBuiltin="1"/>
    <cellStyle name="TFCF" xfId="2457" xr:uid="{00000000-0005-0000-0000-00006F0F0000}"/>
    <cellStyle name="Thousand" xfId="2458" xr:uid="{00000000-0005-0000-0000-0000700F0000}"/>
    <cellStyle name="Thousands" xfId="2459" xr:uid="{00000000-0005-0000-0000-0000710F0000}"/>
    <cellStyle name="Time Series" xfId="2460" xr:uid="{00000000-0005-0000-0000-0000720F0000}"/>
    <cellStyle name="times" xfId="3700" xr:uid="{00000000-0005-0000-0000-0000730F0000}"/>
    <cellStyle name="Title  - Style1" xfId="2461" xr:uid="{00000000-0005-0000-0000-0000740F0000}"/>
    <cellStyle name="Title - PROJECT" xfId="2462" xr:uid="{00000000-0005-0000-0000-0000750F0000}"/>
    <cellStyle name="Title - Underline" xfId="2463" xr:uid="{00000000-0005-0000-0000-0000760F0000}"/>
    <cellStyle name="Title 2" xfId="3710" xr:uid="{00000000-0005-0000-0000-0000770F0000}"/>
    <cellStyle name="Title Heading" xfId="2464" xr:uid="{00000000-0005-0000-0000-0000780F0000}"/>
    <cellStyle name="title1" xfId="2465" xr:uid="{00000000-0005-0000-0000-0000790F0000}"/>
    <cellStyle name="title1 2" xfId="3918" xr:uid="{00000000-0005-0000-0000-00007A0F0000}"/>
    <cellStyle name="title2" xfId="2466" xr:uid="{00000000-0005-0000-0000-00007B0F0000}"/>
    <cellStyle name="Titles" xfId="2467" xr:uid="{00000000-0005-0000-0000-00007C0F0000}"/>
    <cellStyle name="Titles - Col. Headings" xfId="2468" xr:uid="{00000000-0005-0000-0000-00007D0F0000}"/>
    <cellStyle name="Titles - Other" xfId="2469" xr:uid="{00000000-0005-0000-0000-00007E0F0000}"/>
    <cellStyle name="Titles_Acc" xfId="2470" xr:uid="{00000000-0005-0000-0000-00007F0F0000}"/>
    <cellStyle name="TitleYear" xfId="2471" xr:uid="{00000000-0005-0000-0000-0000800F0000}"/>
    <cellStyle name="Título" xfId="2472" builtinId="15" customBuiltin="1"/>
    <cellStyle name="Título 2" xfId="2474" builtinId="17" customBuiltin="1"/>
    <cellStyle name="Título 3" xfId="2475" builtinId="18" customBuiltin="1"/>
    <cellStyle name="TOC 1" xfId="2476" xr:uid="{00000000-0005-0000-0000-0000840F0000}"/>
    <cellStyle name="TOC 2" xfId="2477" xr:uid="{00000000-0005-0000-0000-0000850F0000}"/>
    <cellStyle name="Top Edge" xfId="2478" xr:uid="{00000000-0005-0000-0000-0000860F0000}"/>
    <cellStyle name="TopCaption" xfId="2479" xr:uid="{00000000-0005-0000-0000-0000870F0000}"/>
    <cellStyle name="Topline" xfId="2480" xr:uid="{00000000-0005-0000-0000-0000880F0000}"/>
    <cellStyle name="Total" xfId="2481" builtinId="25" customBuiltin="1"/>
    <cellStyle name="Total 2" xfId="2482" xr:uid="{00000000-0005-0000-0000-00008A0F0000}"/>
    <cellStyle name="Total 3" xfId="2483" xr:uid="{00000000-0005-0000-0000-00008B0F0000}"/>
    <cellStyle name="Total 4" xfId="2484" xr:uid="{00000000-0005-0000-0000-00008C0F0000}"/>
    <cellStyle name="Total 5" xfId="2485" xr:uid="{00000000-0005-0000-0000-00008D0F0000}"/>
    <cellStyle name="Total row" xfId="2486" xr:uid="{00000000-0005-0000-0000-00008E0F0000}"/>
    <cellStyle name="TotalCurrency" xfId="2487" xr:uid="{00000000-0005-0000-0000-00008F0F0000}"/>
    <cellStyle name="TotalGray" xfId="2488" xr:uid="{00000000-0005-0000-0000-0000900F0000}"/>
    <cellStyle name="TotalReverse" xfId="2489" xr:uid="{00000000-0005-0000-0000-0000910F0000}"/>
    <cellStyle name="Totals" xfId="2490" xr:uid="{00000000-0005-0000-0000-0000920F0000}"/>
    <cellStyle name="TotCol - Style5" xfId="2491" xr:uid="{00000000-0005-0000-0000-0000930F0000}"/>
    <cellStyle name="TotRow - Style4" xfId="2492" xr:uid="{00000000-0005-0000-0000-0000940F0000}"/>
    <cellStyle name="Tusental (0)_5YP statistics1" xfId="2493" xr:uid="{00000000-0005-0000-0000-0000950F0000}"/>
    <cellStyle name="Tusental_5YP statistics1" xfId="2494" xr:uid="{00000000-0005-0000-0000-0000960F0000}"/>
    <cellStyle name="ubordinated Debt" xfId="2495" xr:uid="{00000000-0005-0000-0000-0000970F0000}"/>
    <cellStyle name="Underline_Single" xfId="2496" xr:uid="{00000000-0005-0000-0000-0000980F0000}"/>
    <cellStyle name="Unhighlight" xfId="2497" xr:uid="{00000000-0005-0000-0000-0000990F0000}"/>
    <cellStyle name="Unit" xfId="2498" xr:uid="{00000000-0005-0000-0000-00009A0F0000}"/>
    <cellStyle name="Untotal row" xfId="2499" xr:uid="{00000000-0005-0000-0000-00009B0F0000}"/>
    <cellStyle name="Values" xfId="2500" xr:uid="{00000000-0005-0000-0000-00009C0F0000}"/>
    <cellStyle name="Values 2" xfId="3701" xr:uid="{00000000-0005-0000-0000-00009D0F0000}"/>
    <cellStyle name="Values_06_REPORTING_CINTRA" xfId="3702" xr:uid="{00000000-0005-0000-0000-00009E0F0000}"/>
    <cellStyle name="Valuta (0)_5YP statistics1" xfId="2501" xr:uid="{00000000-0005-0000-0000-00009F0F0000}"/>
    <cellStyle name="Valuta_5YP statistics1" xfId="2502" xr:uid="{00000000-0005-0000-0000-0000A00F0000}"/>
    <cellStyle name="Verificar Célula" xfId="2503" xr:uid="{00000000-0005-0000-0000-0000A10F0000}"/>
    <cellStyle name="Vírgula 2" xfId="3703" xr:uid="{00000000-0005-0000-0000-0000A20F0000}"/>
    <cellStyle name="Vírgula 2 2" xfId="3704" xr:uid="{00000000-0005-0000-0000-0000A30F0000}"/>
    <cellStyle name="Vírgula 3" xfId="3705" xr:uid="{00000000-0005-0000-0000-0000A40F0000}"/>
    <cellStyle name="Vírgula_TMDA Ligeros - pesados - sdg 2003 - corregido 231105" xfId="2504" xr:uid="{00000000-0005-0000-0000-0000A50F0000}"/>
    <cellStyle name="Währung [0]_Übersichtstabelle_FM_24082001bu inc. EC" xfId="3706" xr:uid="{00000000-0005-0000-0000-0000A60F0000}"/>
    <cellStyle name="Währung_BPTK Version1" xfId="2505" xr:uid="{00000000-0005-0000-0000-0000A70F0000}"/>
    <cellStyle name="Walutowy_~0149235" xfId="2506" xr:uid="{00000000-0005-0000-0000-0000A80F0000}"/>
    <cellStyle name="White" xfId="2508" xr:uid="{00000000-0005-0000-0000-0000A90F0000}"/>
    <cellStyle name="Word_Formula" xfId="2509" xr:uid="{00000000-0005-0000-0000-0000AA0F0000}"/>
    <cellStyle name="Working Capit" xfId="2510" xr:uid="{00000000-0005-0000-0000-0000AB0F0000}"/>
    <cellStyle name="WP Header" xfId="2511" xr:uid="{00000000-0005-0000-0000-0000AC0F0000}"/>
    <cellStyle name="Wrap" xfId="2512" xr:uid="{00000000-0005-0000-0000-0000AD0F0000}"/>
    <cellStyle name="WrappedBold" xfId="2513" xr:uid="{00000000-0005-0000-0000-0000AE0F0000}"/>
    <cellStyle name="x (1)" xfId="2514" xr:uid="{00000000-0005-0000-0000-0000AF0F0000}"/>
    <cellStyle name="Year" xfId="2515" xr:uid="{00000000-0005-0000-0000-0000B00F0000}"/>
    <cellStyle name="yearformat" xfId="2516" xr:uid="{00000000-0005-0000-0000-0000B10F0000}"/>
    <cellStyle name="yellow" xfId="2517" xr:uid="{00000000-0005-0000-0000-0000B20F0000}"/>
    <cellStyle name="yellow 2" xfId="3920" xr:uid="{00000000-0005-0000-0000-0000B30F0000}"/>
    <cellStyle name="YR_MTH" xfId="2518" xr:uid="{00000000-0005-0000-0000-0000B40F0000}"/>
    <cellStyle name="Βασικό_arch culvert S2 S3" xfId="2519" xr:uid="{00000000-0005-0000-0000-0000B50F0000}"/>
    <cellStyle name="표준_Market shares model_15-02-02 v21-1" xfId="2520" xr:uid="{00000000-0005-0000-0000-0000B60F0000}"/>
  </cellStyles>
  <dxfs count="32">
    <dxf>
      <font>
        <condense val="0"/>
        <extend val="0"/>
        <vertAlign val="baseline"/>
        <color indexed="12"/>
      </font>
      <fill>
        <patternFill patternType="solid">
          <bgColor indexed="22"/>
        </patternFill>
      </fill>
    </dxf>
    <dxf>
      <font>
        <condense val="0"/>
        <extend val="0"/>
        <vertAlign val="baseline"/>
        <color indexed="12"/>
      </font>
      <fill>
        <patternFill patternType="solid">
          <bgColor indexed="2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ndense val="0"/>
        <extend val="0"/>
        <vertAlign val="baseline"/>
        <color indexed="10"/>
      </font>
    </dxf>
    <dxf>
      <font>
        <condense val="0"/>
        <extend val="0"/>
        <vertAlign val="baseline"/>
        <color indexed="9"/>
      </font>
      <fill>
        <patternFill patternType="none"/>
      </fill>
    </dxf>
    <dxf>
      <font>
        <condense val="0"/>
        <extend val="0"/>
        <vertAlign val="baseline"/>
        <color indexed="12"/>
      </font>
      <fill>
        <patternFill patternType="solid">
          <bgColor indexed="22"/>
        </patternFill>
      </fill>
    </dxf>
    <dxf>
      <font>
        <condense val="0"/>
        <extend val="0"/>
        <vertAlign val="baseline"/>
        <color indexed="12"/>
      </font>
      <fill>
        <patternFill patternType="solid">
          <bgColor indexed="22"/>
        </patternFill>
      </fill>
    </dxf>
    <dxf>
      <font>
        <b/>
        <i val="0"/>
        <condense val="0"/>
        <extend val="0"/>
        <vertAlign val="baseline"/>
        <color indexed="9"/>
      </font>
      <fill>
        <patternFill patternType="solid">
          <bgColor indexed="10"/>
        </patternFill>
      </fill>
    </dxf>
    <dxf>
      <font>
        <condense val="0"/>
        <extend val="0"/>
        <vertAlign val="baseline"/>
        <color indexed="12"/>
      </font>
      <fill>
        <patternFill patternType="solid">
          <bgColor indexed="22"/>
        </patternFill>
      </fill>
    </dxf>
    <dxf>
      <font>
        <condense val="0"/>
        <extend val="0"/>
        <vertAlign val="baseline"/>
        <color indexed="12"/>
      </font>
      <fill>
        <patternFill patternType="solid">
          <bgColor indexed="22"/>
        </patternFill>
      </fill>
    </dxf>
    <dxf>
      <font>
        <b/>
        <i val="0"/>
        <condense val="0"/>
        <extend val="0"/>
        <vertAlign val="baseline"/>
        <color indexed="9"/>
      </font>
      <fill>
        <patternFill patternType="solid">
          <bgColor indexed="10"/>
        </patternFill>
      </fill>
    </dxf>
    <dxf>
      <font>
        <condense val="0"/>
        <extend val="0"/>
        <vertAlign val="baseline"/>
        <color indexed="12"/>
      </font>
      <fill>
        <patternFill patternType="solid">
          <bgColor indexed="22"/>
        </patternFill>
      </fill>
    </dxf>
    <dxf>
      <font>
        <condense val="0"/>
        <extend val="0"/>
        <vertAlign val="baseline"/>
        <color indexed="12"/>
      </font>
      <fill>
        <patternFill patternType="solid">
          <bgColor indexed="22"/>
        </patternFill>
      </fill>
    </dxf>
    <dxf>
      <font>
        <b/>
        <i val="0"/>
        <condense val="0"/>
        <extend val="0"/>
        <vertAlign val="baseline"/>
        <color indexed="9"/>
      </font>
      <fill>
        <patternFill patternType="solid">
          <bgColor indexed="10"/>
        </patternFill>
      </fill>
    </dxf>
    <dxf>
      <font>
        <condense val="0"/>
        <extend val="0"/>
        <vertAlign val="baseline"/>
        <color indexed="12"/>
      </font>
      <fill>
        <patternFill patternType="solid">
          <bgColor indexed="22"/>
        </patternFill>
      </fill>
    </dxf>
    <dxf>
      <font>
        <condense val="0"/>
        <extend val="0"/>
        <vertAlign val="baseline"/>
        <color indexed="12"/>
      </font>
      <fill>
        <patternFill patternType="solid">
          <bgColor indexed="22"/>
        </patternFill>
      </fill>
    </dxf>
    <dxf>
      <font>
        <b/>
        <i val="0"/>
        <condense val="0"/>
        <extend val="0"/>
        <vertAlign val="baseline"/>
        <color indexed="9"/>
      </font>
      <fill>
        <patternFill patternType="solid">
          <bgColor indexed="10"/>
        </patternFill>
      </fill>
    </dxf>
    <dxf>
      <font>
        <condense val="0"/>
        <extend val="0"/>
        <vertAlign val="baseline"/>
        <color indexed="12"/>
      </font>
      <fill>
        <patternFill patternType="solid">
          <bgColor indexed="22"/>
        </patternFill>
      </fill>
    </dxf>
    <dxf>
      <font>
        <condense val="0"/>
        <extend val="0"/>
        <vertAlign val="baseline"/>
        <color indexed="12"/>
      </font>
      <fill>
        <patternFill patternType="solid">
          <bgColor indexed="22"/>
        </patternFill>
      </fill>
    </dxf>
    <dxf>
      <font>
        <b/>
        <i val="0"/>
        <condense val="0"/>
        <extend val="0"/>
        <vertAlign val="baseline"/>
        <color indexed="9"/>
      </font>
      <fill>
        <patternFill patternType="solid">
          <bgColor indexed="10"/>
        </patternFill>
      </fill>
    </dxf>
    <dxf>
      <font>
        <b/>
        <i val="0"/>
        <condense val="0"/>
        <extend val="0"/>
        <vertAlign val="baseline"/>
        <color indexed="9"/>
      </font>
      <fill>
        <patternFill patternType="solid">
          <bgColor indexed="10"/>
        </patternFill>
      </fill>
    </dxf>
    <dxf>
      <font>
        <b/>
        <i val="0"/>
        <strike val="0"/>
        <condense val="0"/>
        <extend val="0"/>
        <vertAlign val="baseline"/>
        <color indexed="9"/>
      </font>
      <fill>
        <patternFill patternType="solid">
          <bgColor indexed="10"/>
        </patternFill>
      </fill>
    </dxf>
    <dxf>
      <font>
        <b val="0"/>
        <i val="0"/>
        <strike val="0"/>
        <condense val="0"/>
        <extend val="0"/>
        <vertAlign val="baseline"/>
        <color auto="1"/>
      </font>
      <fill>
        <patternFill patternType="solid">
          <bgColor indexed="9"/>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000099"/>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CCCCFF"/>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B4DF93"/>
      <color rgb="FFEEB500"/>
      <color rgb="FFFFFFCC"/>
      <color rgb="FFCCFFFF"/>
      <color rgb="FFB2B2B2"/>
      <color rgb="FFC0C0C0"/>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54"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164725</xdr:colOff>
      <xdr:row>5</xdr:row>
      <xdr:rowOff>101412</xdr:rowOff>
    </xdr:from>
    <xdr:to>
      <xdr:col>16</xdr:col>
      <xdr:colOff>459440</xdr:colOff>
      <xdr:row>43</xdr:row>
      <xdr:rowOff>145676</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774325" y="911037"/>
          <a:ext cx="9743515" cy="6197414"/>
        </a:xfrm>
        <a:prstGeom prst="rect">
          <a:avLst/>
        </a:prstGeom>
        <a:noFill/>
        <a:ln w="9525">
          <a:solidFill>
            <a:srgbClr val="000000"/>
          </a:solidFill>
          <a:miter lim="800000"/>
          <a:headEnd/>
          <a:tailEnd/>
        </a:ln>
        <a:extLst>
          <a:ext uri="{909E8E84-426E-40DD-AFC4-6F175D3DCCD1}">
            <a14:hiddenFill xmlns:a14="http://schemas.microsoft.com/office/drawing/2010/main">
              <a:solidFill>
                <a:srgbClr xmlns:mc="http://schemas.openxmlformats.org/markup-compatibility/2006" val="33CCCC" mc:Ignorable="a14" a14:legacySpreadsheetColorIndex="49"/>
              </a:solidFill>
            </a14:hiddenFill>
          </a:ext>
        </a:extLst>
      </xdr:spPr>
      <xdr:txBody>
        <a:bodyPr vertOverflow="clip" wrap="square" lIns="27432" tIns="22860" rIns="0" bIns="0" anchor="t"/>
        <a:lstStyle/>
        <a:p>
          <a:pPr algn="l" rtl="0">
            <a:defRPr sz="1000"/>
          </a:pPr>
          <a:r>
            <a:rPr lang="en-GB" sz="1000" b="1">
              <a:effectLst/>
              <a:latin typeface="+mn-lt"/>
              <a:ea typeface="+mn-ea"/>
              <a:cs typeface="+mn-cs"/>
            </a:rPr>
            <a:t>NOT FOR RELEASE, PUBLICATION OR DISTRIBUTION, DIRECTLY OR INDIRECTLY, IN WHOLE OR IN PART, INTO OR WITHIN AUSTRALIA, CANADA OR JAPAN.</a:t>
          </a:r>
        </a:p>
        <a:p>
          <a:pPr algn="l" rtl="0">
            <a:defRPr sz="1000"/>
          </a:pPr>
          <a:endParaRPr lang="en-US" sz="900" b="0" i="0" u="none" strike="noStrike" baseline="0">
            <a:solidFill>
              <a:srgbClr val="000000"/>
            </a:solidFill>
            <a:latin typeface="Arial"/>
            <a:cs typeface="Arial"/>
          </a:endParaRPr>
        </a:p>
        <a:p>
          <a:pPr algn="l" rtl="0">
            <a:defRPr sz="1000"/>
          </a:pPr>
          <a:r>
            <a:rPr lang="en-US" sz="900" b="0" i="0" u="none" strike="noStrike" baseline="0">
              <a:solidFill>
                <a:srgbClr val="000000"/>
              </a:solidFill>
              <a:latin typeface="Arial"/>
              <a:cs typeface="Arial"/>
            </a:rPr>
            <a:t>This presentation has been prepared by Cintra Infrastructures, S.E. (the "Company"), a subsidiary of Ferrovial, S.A ("Ferrovial"), for the sole purpose expressed therein. Therefore, neither this presentation nor any of the information contained herein is not intended to, constitute or form part of, and should not be construed as, an offer to sell, or a solicitation of an offer to purchase, subscribe for or otherwise acquire, any securities of the Company or Ferrovial. No offering of securities shall be made in the United States except pursuant to registration under the U.S. Securities Act of 1933, as amended, or an exemption therefrom.</a:t>
          </a:r>
        </a:p>
        <a:p>
          <a:pPr algn="l" rtl="0">
            <a:defRPr sz="1000"/>
          </a:pPr>
          <a:endParaRPr lang="en-US" sz="900" b="0" i="0" u="none" strike="noStrike" baseline="0">
            <a:solidFill>
              <a:srgbClr val="000000"/>
            </a:solidFill>
            <a:latin typeface="Arial"/>
            <a:cs typeface="Arial"/>
          </a:endParaRPr>
        </a:p>
        <a:p>
          <a:pPr algn="l" rtl="0">
            <a:defRPr sz="1000"/>
          </a:pPr>
          <a:r>
            <a:rPr lang="en-US" sz="900" b="0" i="0" u="none" strike="noStrike" baseline="0">
              <a:solidFill>
                <a:srgbClr val="000000"/>
              </a:solidFill>
              <a:latin typeface="Arial"/>
              <a:cs typeface="Arial"/>
            </a:rPr>
            <a:t>This presentation is for information purposes only and under no circumstances does it constitute the basis for a public offering or a decision to invest in securities of the Company or Ferrovial. This presentation  is not an advertisement and is not a prospectus and recipients should not purchase, subscribe for or otherwise acquire any securities of the Company or Ferrovial on the basis of this information. This presentation is made available on the express understanding that it does not contain all information that may be required to evaluate, and will not be used by the attendees/recipients in connection with the purchase of or investment in, any securities of the Company or Ferrovial. This presentation is accordingly not intended to form the basis of any investment decision and does not constitute or contain any recommendation by the Company, Ferrovial or any of their respective directors, officers, employees, agents, affiliates or advisers.</a:t>
          </a:r>
        </a:p>
        <a:p>
          <a:pPr algn="l" rtl="0">
            <a:defRPr sz="1000"/>
          </a:pPr>
          <a:r>
            <a:rPr lang="en-US" sz="900" b="0" i="0" u="none" strike="noStrike" baseline="0">
              <a:solidFill>
                <a:srgbClr val="000000"/>
              </a:solidFill>
              <a:latin typeface="Arial"/>
              <a:cs typeface="Arial"/>
            </a:rPr>
            <a:t>The information and opinions contained in this presentation are provided as at the date of the presentation, are subject to completion, verification, revision and change without notice and do not purport to contain all information that may be required to evaluate the Company or Ferrovial. This presentation does not take into account the objectives, financial situation or needs of any person and recipients should not construe the contents of this presentation as legal, tax, regulatory, financial or accounting advice. No reliance may or should be placed for any purpose whatsoever on the information contained in this presentation, or any other information discussed verbally, or on its completeness, accuracy or fairness. No representation or warranty, express or implied, is made or given by or on behalf of, and the Company, Ferrovial and their affiliates and advisers, agents and/or any other party does not accept any responsibility whatsoever for the contents of this presentation, and no representation or warranty, express or implied, is made by or on behalf of any such person in relation to the contents of this presentation. </a:t>
          </a:r>
        </a:p>
        <a:p>
          <a:pPr algn="l" rtl="0">
            <a:defRPr sz="1000"/>
          </a:pPr>
          <a:r>
            <a:rPr lang="en-US" sz="900" b="0" i="0" u="none" strike="noStrike" baseline="0">
              <a:solidFill>
                <a:srgbClr val="000000"/>
              </a:solidFill>
              <a:latin typeface="Arial"/>
              <a:cs typeface="Arial"/>
            </a:rPr>
            <a:t>The information in this presentation is of a preliminary nature and may be subject to updating, completion, revision, verification and amendment, and such information may change materially. The Company, Ferrovial and their respective affiliates, advisers, agents and/or any other party do not undertake and are not under any duty to update this presentation or to correct any inaccuracies in any such information which may become apparent or to provide you with any additional information. </a:t>
          </a:r>
        </a:p>
        <a:p>
          <a:pPr algn="l" rtl="0">
            <a:defRPr sz="1000"/>
          </a:pPr>
          <a:endParaRPr lang="en-US" sz="900" b="0" i="0" u="none" strike="noStrike" baseline="0">
            <a:solidFill>
              <a:srgbClr val="000000"/>
            </a:solidFill>
            <a:latin typeface="Arial"/>
            <a:cs typeface="Arial"/>
          </a:endParaRPr>
        </a:p>
        <a:p>
          <a:pPr algn="l" rtl="0">
            <a:defRPr sz="1000"/>
          </a:pPr>
          <a:r>
            <a:rPr lang="en-US" sz="900" b="0" i="0" u="none" strike="noStrike" baseline="0">
              <a:solidFill>
                <a:srgbClr val="000000"/>
              </a:solidFill>
              <a:latin typeface="Arial"/>
              <a:cs typeface="Arial"/>
            </a:rPr>
            <a:t>This presentation is not directed at, or intended for distribution to or use by, any person or entity that is a citizen or resident of, or located in, any locality, state, country or other jurisdiction where such publication, availability, distribution or use would be contrary to the law or regulation of that jurisdiction or which would require any registration or licensing within such jurisdiction. Persons who come into possession of any document or other information referred to herein should inform themselves about and observe any such restrictions. Any failure to comply with these restrictions may constitute a violation of the securities laws of such jurisdictions.</a:t>
          </a:r>
        </a:p>
        <a:p>
          <a:pPr algn="l" rtl="0">
            <a:defRPr sz="1000"/>
          </a:pPr>
          <a:endParaRPr lang="en-US" sz="900" b="0" i="0" u="none" strike="noStrike" baseline="0">
            <a:solidFill>
              <a:srgbClr val="000000"/>
            </a:solidFill>
            <a:latin typeface="Arial"/>
            <a:cs typeface="Arial"/>
          </a:endParaRPr>
        </a:p>
        <a:p>
          <a:pPr algn="l" rtl="0">
            <a:defRPr sz="1000"/>
          </a:pPr>
          <a:r>
            <a:rPr lang="en-US" sz="900" b="0" i="0" u="none" strike="noStrike" baseline="0">
              <a:solidFill>
                <a:srgbClr val="000000"/>
              </a:solidFill>
              <a:latin typeface="Arial"/>
              <a:cs typeface="Arial"/>
            </a:rPr>
            <a:t>All information in this presentation is based on management estimates. Such estimates have been made in good faith and represent the current beliefs of applicable members of Ferrovial and the Company's management. Those management members believe that such estimates are founded on reasonable grounds. However, by their nature, estimates may not be correct or complete. Accordingly, no representation or warranty (express or implied) is given that such estimates are correct or complete. Certain figures contained in this presentation have been subject to rounding adjustments. Accordingly, in certain instances, the sum or percentage change of the numbers contained in this presentation may not conform exactly to the total figure given. The copyright in the contents of this presentation is owned by Ferrovial and the Company, unless otherwise stated. All rights reserved. You are responsible for obeying all applicable copyright laws. </a:t>
          </a:r>
        </a:p>
        <a:p>
          <a:pPr algn="l" rtl="0">
            <a:defRPr sz="1000"/>
          </a:pPr>
          <a:endParaRPr lang="en-US" sz="900" b="0" i="0" u="none" strike="noStrike" baseline="0">
            <a:solidFill>
              <a:srgbClr val="000000"/>
            </a:solidFill>
            <a:latin typeface="Arial"/>
            <a:cs typeface="Arial"/>
          </a:endParaRPr>
        </a:p>
        <a:p>
          <a:pPr algn="l" rtl="0">
            <a:defRPr sz="1000"/>
          </a:pPr>
          <a:r>
            <a:rPr lang="en-US" sz="900" b="0" i="0" u="none" strike="noStrike" baseline="0">
              <a:solidFill>
                <a:srgbClr val="000000"/>
              </a:solidFill>
              <a:latin typeface="Arial"/>
              <a:cs typeface="Arial"/>
            </a:rPr>
            <a:t>This presentation may include statements that are, or may be deemed to be, forward-looking statements. Forward-looking statements typically use terms such as “assumptions”, "believes", "projects", "anticipates", "expects", "intends", "plans", "may", "will", "would", "could" or "should" or similar terminology. Any forward-looking statements in this presentation are based on the Company’s current expectations and projections about future events and, by their nature, forward-looking statements are subject to a number of risks, assumptions and uncertainties, many of which are beyond Ferrovial and the Company’s control including, among other things, trends in its operating industries, that could cause the Company’s actual results and performance to differ materially from any expected future results or performance expressed or implied by any forward-looking statements. In light of these risks, assumptions and uncertainties, you should not place undue reliance on these forward-looking statements as a prediction of actual results or otherwise. None of the future projections, expectations, estimates or prospects in this presentation should be taken as forecasts or promises nor should they be taken as implying any indication, assurance or guarantee that the assumptions on which such future projections, expectations, estimates or prospects have been prepared are correct or exhaustive or, in the case of the assumptions, fully stated in this presentation. Ferrovial, the Company and its  affiliates, or individuals acting on its  behalf do not undertake any obligation to release the results of any revisions to any forward-looking statements in this presentation that may occur due to any change in its expectations or to reflect events or circumstances after the date of this presentation.</a:t>
          </a:r>
        </a:p>
        <a:p>
          <a:pPr algn="l" rtl="0">
            <a:defRPr sz="1000"/>
          </a:pPr>
          <a:endParaRPr lang="en-US" sz="900" b="0" i="0" u="none" strike="noStrike" baseline="0">
            <a:solidFill>
              <a:srgbClr val="000000"/>
            </a:solidFill>
            <a:latin typeface="Arial"/>
            <a:cs typeface="Arial"/>
          </a:endParaRPr>
        </a:p>
      </xdr:txBody>
    </xdr:sp>
    <xdr:clientData/>
  </xdr:twoCellAnchor>
  <xdr:twoCellAnchor editAs="oneCell">
    <xdr:from>
      <xdr:col>1</xdr:col>
      <xdr:colOff>123734</xdr:colOff>
      <xdr:row>0</xdr:row>
      <xdr:rowOff>140454</xdr:rowOff>
    </xdr:from>
    <xdr:to>
      <xdr:col>5</xdr:col>
      <xdr:colOff>28266</xdr:colOff>
      <xdr:row>5</xdr:row>
      <xdr:rowOff>39641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l="13812" t="25717" r="14275" b="31896"/>
        <a:stretch/>
      </xdr:blipFill>
      <xdr:spPr>
        <a:xfrm>
          <a:off x="733334" y="140454"/>
          <a:ext cx="2342932" cy="708812"/>
        </a:xfrm>
        <a:prstGeom prst="rect">
          <a:avLst/>
        </a:prstGeom>
      </xdr:spPr>
    </xdr:pic>
    <xdr:clientData/>
  </xdr:twoCellAnchor>
  <xdr:twoCellAnchor editAs="oneCell">
    <xdr:from>
      <xdr:col>14</xdr:col>
      <xdr:colOff>240568</xdr:colOff>
      <xdr:row>1</xdr:row>
      <xdr:rowOff>29008</xdr:rowOff>
    </xdr:from>
    <xdr:to>
      <xdr:col>17</xdr:col>
      <xdr:colOff>13117</xdr:colOff>
      <xdr:row>4</xdr:row>
      <xdr:rowOff>151088</xdr:rowOff>
    </xdr:to>
    <xdr:pic>
      <xdr:nvPicPr>
        <xdr:cNvPr id="4" name="Imagen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74968" y="190933"/>
          <a:ext cx="1906149" cy="607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680357</xdr:colOff>
      <xdr:row>3</xdr:row>
      <xdr:rowOff>176893</xdr:rowOff>
    </xdr:from>
    <xdr:to>
      <xdr:col>4</xdr:col>
      <xdr:colOff>1315811</xdr:colOff>
      <xdr:row>10</xdr:row>
      <xdr:rowOff>149680</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srcRect l="13812" t="25717" r="14275" b="31896"/>
        <a:stretch/>
      </xdr:blipFill>
      <xdr:spPr>
        <a:xfrm>
          <a:off x="830036" y="748393"/>
          <a:ext cx="4118882" cy="1211037"/>
        </a:xfrm>
        <a:prstGeom prst="rect">
          <a:avLst/>
        </a:prstGeom>
      </xdr:spPr>
    </xdr:pic>
    <xdr:clientData/>
  </xdr:twoCellAnchor>
  <xdr:twoCellAnchor editAs="oneCell">
    <xdr:from>
      <xdr:col>20</xdr:col>
      <xdr:colOff>730130</xdr:colOff>
      <xdr:row>4</xdr:row>
      <xdr:rowOff>66885</xdr:rowOff>
    </xdr:from>
    <xdr:to>
      <xdr:col>25</xdr:col>
      <xdr:colOff>57727</xdr:colOff>
      <xdr:row>10</xdr:row>
      <xdr:rowOff>69187</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650987" y="828885"/>
          <a:ext cx="3368919" cy="10500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11</xdr:col>
      <xdr:colOff>663173</xdr:colOff>
      <xdr:row>5</xdr:row>
      <xdr:rowOff>6602</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5089071" y="0"/>
          <a:ext cx="1438781" cy="8230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12</xdr:col>
      <xdr:colOff>581531</xdr:colOff>
      <xdr:row>5</xdr:row>
      <xdr:rowOff>6602</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4857750" y="0"/>
          <a:ext cx="1438781" cy="8230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12</xdr:col>
      <xdr:colOff>581531</xdr:colOff>
      <xdr:row>5</xdr:row>
      <xdr:rowOff>6602</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4857750" y="0"/>
          <a:ext cx="1438781" cy="8230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12</xdr:col>
      <xdr:colOff>581531</xdr:colOff>
      <xdr:row>5</xdr:row>
      <xdr:rowOff>6602</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4857750" y="0"/>
          <a:ext cx="1438781" cy="8230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12</xdr:col>
      <xdr:colOff>581531</xdr:colOff>
      <xdr:row>5</xdr:row>
      <xdr:rowOff>6602</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4857750" y="0"/>
          <a:ext cx="1438781" cy="823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12</xdr:col>
      <xdr:colOff>581531</xdr:colOff>
      <xdr:row>5</xdr:row>
      <xdr:rowOff>6602</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4857750" y="0"/>
          <a:ext cx="1438781" cy="8230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24003</xdr:colOff>
      <xdr:row>16</xdr:row>
      <xdr:rowOff>38099</xdr:rowOff>
    </xdr:from>
    <xdr:to>
      <xdr:col>2</xdr:col>
      <xdr:colOff>901286</xdr:colOff>
      <xdr:row>18</xdr:row>
      <xdr:rowOff>95249</xdr:rowOff>
    </xdr:to>
    <xdr:sp macro="[0]!Copy_paste" textlink="" fLocksText="0">
      <xdr:nvSpPr>
        <xdr:cNvPr id="2" name="Rectangle 474">
          <a:extLst>
            <a:ext uri="{FF2B5EF4-FFF2-40B4-BE49-F238E27FC236}">
              <a16:creationId xmlns:a16="http://schemas.microsoft.com/office/drawing/2014/main" id="{00000000-0008-0000-0800-000002000000}"/>
            </a:ext>
          </a:extLst>
        </xdr:cNvPr>
        <xdr:cNvSpPr>
          <a:spLocks noChangeArrowheads="1"/>
        </xdr:cNvSpPr>
      </xdr:nvSpPr>
      <xdr:spPr bwMode="auto">
        <a:xfrm>
          <a:off x="200896" y="2324099"/>
          <a:ext cx="2129140" cy="383721"/>
        </a:xfrm>
        <a:prstGeom prst="rect">
          <a:avLst/>
        </a:prstGeom>
        <a:solidFill>
          <a:srgbClr val="EEB500"/>
        </a:solidFill>
        <a:ln>
          <a:noFill/>
        </a:ln>
        <a:effectLst>
          <a:outerShdw dist="35921" dir="2700000" algn="ctr" rotWithShape="0">
            <a:srgbClr val="808080"/>
          </a:outerShdw>
        </a:effectLst>
        <a:extLst/>
      </xdr:spPr>
      <xdr:txBody>
        <a:bodyPr vertOverflow="clip" wrap="square" lIns="36576" tIns="27432" rIns="36576" bIns="0" anchor="ctr" upright="1"/>
        <a:lstStyle/>
        <a:p>
          <a:pPr algn="ctr" rtl="0">
            <a:defRPr sz="1000"/>
          </a:pPr>
          <a:r>
            <a:rPr lang="en-US" sz="1400" b="1" i="0" u="none" strike="noStrike" baseline="0">
              <a:solidFill>
                <a:sysClr val="windowText" lastClr="000000"/>
              </a:solidFill>
              <a:latin typeface="Arial"/>
              <a:cs typeface="Arial"/>
            </a:rPr>
            <a:t>Run Model</a:t>
          </a:r>
        </a:p>
      </xdr:txBody>
    </xdr:sp>
    <xdr:clientData fLocksWithSheet="0"/>
  </xdr:twoCellAnchor>
  <xdr:twoCellAnchor editAs="oneCell">
    <xdr:from>
      <xdr:col>10</xdr:col>
      <xdr:colOff>0</xdr:colOff>
      <xdr:row>0</xdr:row>
      <xdr:rowOff>0</xdr:rowOff>
    </xdr:from>
    <xdr:to>
      <xdr:col>12</xdr:col>
      <xdr:colOff>581531</xdr:colOff>
      <xdr:row>5</xdr:row>
      <xdr:rowOff>6602</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4857750" y="0"/>
          <a:ext cx="1438781" cy="8230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utopistas\Internacional\Estados%20Unidos\TEXAS%20SH%20121\UNSOLICITED\UP-BEX-Viabilidad_O&amp;Mnormal_ATWAPG_R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Analisis_inversiones\MOSI_2006\Enviado%20GF\Enviado%20el%2007.06.06%20(407-Chicago-OLR)\MODELO%20OLR%20Cierre%20Financiero%20definitivo_inflacion%202.25%25%20IAS_capex.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Analisis_inversiones\MOSI_2006\Enviado%20GF\Enviado%20el%2007.06.06%20(407-Chicago-OLR)\MODELO%20OLR%20Cierre%20Financiero%20definitivo_inflacion%202.25%25%20IAS_cape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ccounting\Budget\2006\Budget06\Coste%20%20O&amp;M%20Revisado%20as%202504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Ana\AppData\Roaming\Microsoft\Excel\2011\Lorena_email%2020%2002%2012\OF-AZ-Caso%20Base_v76_revII%202011_PPTO%202012_nvos%20tr&#225;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techi-nt7\P60003334\Autopistas\Nacional\Oca&#241;a-LaRoda%20(OLR)\oferta\O&amp;M\OF-OLR-O&amp;M%20Modelo-config-OFERTA-CGV-R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financeiro\financeiro\DOCUME~1\ADMINI~1\CONFIG~1\Temp\OF_M203_Coste_mantenimiento_05_LC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ADMINI~1\CONFIG~1\Temp\OF_M203_Coste_mantenimiento_05_LC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BS\Users\Autopistas\Internacional\EEUU\Texas\SH-130%20Segments%205&amp;6%20(Austin)\OFER-SH130\TECNICO\O&amp;M\OyM_Costs\OF_SH130_OyM_Costs_03_CGV.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E\SBS\Users\Autopistas\Internacional\EEUU\Texas\SH-130%20Segments%205&amp;6%20(Austin)\OFER-SH130\TECNICO\O&amp;M\OyM_Costs\OF_SH130_OyM_Costs_03_CGV.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tr_nt10\FINANCE\Finance\Treasury\2001%20Month%20End\Dec-2001\Backup%20schedules%20for%20Not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Autopistas\Internacional\Estados%20Unidos\TEXAS%20SH%20121\UNSOLICITED\UP-BEX-Viabilidad_O&amp;Mnormal_ATWAPG_R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8ff00\ff01_1\Finance\Treasury\2001%20Month%20End\Dec-2001\Backup%20schedules%20for%20Not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0AZNZ\AppData\Local\Microsoft\Windows\Temporary%20Internet%20Files\Content.Outlook\COME9TFI\Caso%20Bancos%20con%20aportacion%20Equity%20Estaciones%20Servicios_2%20ESCENARIOS%20TR&#193;FICOS_4_curva.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ADMINI~1\CONFIG~1\Temp\Con_M100\OF_M203_Coste_mantenimiento_conM100_05_LC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fileserver2\LIC_US\DATA\pfabbruc\Desktop\183871_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ileserver2\LIC_US\DATA\pfabbruc\Desktop\183871_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ileserver2\LIC_US\DATA\pfabbruc\Desktop\Project%20Telluride%20-%20TxDOT%20Model%20-%2025%20Jan%2007%20-%202%2011p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fileserver2\LIC_US\DATA\pfabbruc\Desktop\Project%20Telluride%20-%20TxDOT%20Model%20-%2025%20Jan%2007%20-%202%2011p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E\Analisis_inversiones\MOSI_2006\Enviado%20GF\Enviado%20el%2007.06.06%20(407-Chicago-OLR)\MODELO%20OLR%20Cierre%20Financiero%20definitivo_inflacion%202.25%25%20IAS_capex.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fileserver2\LIC_US\Autopistas\Internacional\Estados%20Unidos\TEXAS%20SH%20121\UNSOLICITED\UP-BEX-Viabilidad_O&amp;Mnormal_ATWAPG_R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8ff00\ff01_1\KEEP\Provision%20for%20Doubtful%20Accounts\2008\Q3%20Forceast\collections%20v11%20%20(sep%2029%20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BS\Users\andrest\My%20Documents\Andres\TEXAS%20Projects\SH130(5_6Seg)\July%2027%20(Offer%20FINAL%20II)\1%20Base%20Case%20(80miles-Upfront-CPI)\SH130_80m_CPI_Upfront-27July05v9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8ff00\ff01_1\apl68\DAEF%20-%20Activos%20en%20Cartera\MOSI\Nuevo%20archivo\MODELOS\NL_%20Caso%20Interno_Bono%2002112015%20(Sub-investment%20grade)%20v7%20(Beta%200,50)-v1.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apl68\DAEF%20-%20Activos%20en%20Cartera\PORTUGAL\Algarve\Modelos\2014%2009%2002%20Nuevo%20MOU\Modelo%20anual\Algave_2014%2009%2005_An&#225;lisis%20MOU_Anual_v17_Reestruct.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erver2\LIC_US\Autopistas\Internacional\Estados%20Unidos\SH%20130%20Segments%205%20and%206%20(SH130)\OFERTA-SH130\TECNICO\O&amp;M\OyM_Costs\PIM\OF_SH130_OyM_Costs_CPI_04_LC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Consolidado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8ff00\ff01_1\apl68\DAEF%20-%20Activos%20en%20Cartera\MOSI\MOSI%20revII2015%20pto2016\Modelos\407%20ETR\New%20Model%20(2015)%20v185%20B%20(Cintra)_Formato%20GF.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tr_nt10\FINANCE\Annual%20Budget\Budget%202005\Final%202005%20Budget\Finance\Treasury\2001%20Month%20End\Dec-2001\Backup%20schedules%20for%20Not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apl68\DAEF%20-%20Activos%20en%20Cartera\Investors%20Day\6.%20Modeletes\Actualizaci&#243;n%202018\407%20ETR\0.%20Old%20&amp;%20Others\407%20ETR_final_01062017.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apl68\DAEF%20-%20Activos%20en%20Cartera\Investors%20Day\9.%20Presentaci&#243;n%20Valoraci&#243;n\Modelos\Valoracion%20Fundamental\407ETR_Base%20Case_28042017_Optimizado.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Treasury\2007%20Month%20End\Aug%2007\2008%20Budget%20and%20Q3%20forecast%20projections%20fil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tr_nt10\FINANCE\Special%20AR%20analysis%20for%20Andrew%20Sims\2007\q2%20forecast\q2%20plate%20denial%20forecast%20v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BS\Users\DOCUME~1\andrest\LOCALS~1\Temp\Rar$DI00.750\DepTool-Help-AT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ileserver2\LIC_US\DATA\pfabbruc\Desktop\Models\Project%20Telluride%20-%20Bank%20Model%20-%2004%20Jan%20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SBS\Users\andrest\My%20Documents\Andres\TEXAS%20Projects\SH130(5_6Seg)\July%2027%20(Offer%20FINAL%20II)\1%20Base%20Case%20(80miles-Upfront-CPI)\SH130_80m_CPI_Upfront-27July05v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2\LIC_US\Autopistas\Internacional\Estados%20Unidos\TEXAS%20SH%20121\UNSOLICITED\UP-BEX-Viabilidad_O&amp;Mnormal_ATWAPG_R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SBS\Users\DOCUME~1\andrest\LOCALS~1\Temp\Rar$DI00.750\DepTool-Help-AT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techi-nt7\P60003334\Autopistas\Internacional\Portugal%20A&#231;ores%20(AZ)\Oferta\Modelo%20Financiero\OF-AZ-CasoBase-CRB-R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financeiro\financeiro\Documents%20and%20Settings\SCUT19.SCUTAZORES\Ambiente%20de%20trabalho\Apoio\0%20-%20Modelo_Proposta_O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k"/>
      <sheetName val="Tablas"/>
      <sheetName val="APcheck"/>
      <sheetName val="Inputs"/>
      <sheetName val="Hipot"/>
      <sheetName val="Inversion"/>
      <sheetName val="Costes"/>
      <sheetName val="Ingresos"/>
      <sheetName val="Impuestos"/>
      <sheetName val="CashFlow"/>
      <sheetName val="Finan"/>
      <sheetName val="OYAF"/>
      <sheetName val="PyG"/>
      <sheetName val="Balances"/>
      <sheetName val="Ratios"/>
    </sheetNames>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o Hipótesis"/>
      <sheetName val="Apéndice"/>
      <sheetName val="TablasAprobacion"/>
      <sheetName val="Tablas"/>
      <sheetName val="TIR"/>
      <sheetName val="AportaciónGF"/>
      <sheetName val="ImpactoGF"/>
      <sheetName val="TablasGF"/>
      <sheetName val="RatiosFin"/>
      <sheetName val="Resumen"/>
      <sheetName val="Hipotesis"/>
      <sheetName val="Inputs"/>
      <sheetName val="Inputs_tráfico"/>
      <sheetName val="Costes"/>
      <sheetName val="Inversiones"/>
      <sheetName val="Ingresos"/>
      <sheetName val="Impuestos"/>
      <sheetName val="Cash Flow"/>
      <sheetName val="Financiacion"/>
      <sheetName val="Balance"/>
      <sheetName val="EOAF"/>
      <sheetName val="Inputs O&amp;M"/>
      <sheetName val="P&amp;G"/>
      <sheetName val="SVHipot"/>
      <sheetName val="SVRatio"/>
      <sheetName val="SVFin"/>
      <sheetName val="SVRatiosFin"/>
      <sheetName val="SVBalance"/>
      <sheetName val="SVCashFlow"/>
      <sheetName val="SVImp"/>
      <sheetName val="Coste amort"/>
      <sheetName val="SV P&amp;G"/>
      <sheetName val="SV EOAF"/>
      <sheetName val="Grafico SPV"/>
      <sheetName val="Amortizaciones"/>
      <sheetName val="Amort_IAS_Repos"/>
      <sheetName val="PyG_Conso"/>
      <sheetName val="Balance_Conso"/>
      <sheetName val="Cons_Bilan"/>
      <sheetName val="Cons_TdeF"/>
      <sheetName val="Cons_CdR"/>
      <sheetName val="Libro_Hipótesis"/>
      <sheetName val="Cash_Flow"/>
      <sheetName val="Inputs_O&amp;M"/>
      <sheetName val="Coste_amort"/>
      <sheetName val="SV_P&amp;G"/>
      <sheetName val="SV_EOAF"/>
      <sheetName val="Grafico_SPV"/>
    </sheetNames>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o Hipótesis"/>
      <sheetName val="Apéndice"/>
      <sheetName val="TablasAprobacion"/>
      <sheetName val="Tablas"/>
      <sheetName val="TIR"/>
      <sheetName val="AportaciónGF"/>
      <sheetName val="ImpactoGF"/>
      <sheetName val="TablasGF"/>
      <sheetName val="RatiosFin"/>
      <sheetName val="Resumen"/>
      <sheetName val="Hipotesis"/>
      <sheetName val="Inputs"/>
      <sheetName val="Inputs_tráfico"/>
      <sheetName val="Costes"/>
      <sheetName val="Inversiones"/>
      <sheetName val="Ingresos"/>
      <sheetName val="Impuestos"/>
      <sheetName val="Cash Flow"/>
      <sheetName val="Financiacion"/>
      <sheetName val="Balance"/>
      <sheetName val="EOAF"/>
      <sheetName val="Inputs O&amp;M"/>
      <sheetName val="P&amp;G"/>
      <sheetName val="SVHipot"/>
      <sheetName val="SVRatio"/>
      <sheetName val="SVFin"/>
      <sheetName val="SVRatiosFin"/>
      <sheetName val="SVBalance"/>
      <sheetName val="SVCashFlow"/>
      <sheetName val="SVImp"/>
      <sheetName val="Coste amort"/>
      <sheetName val="SV P&amp;G"/>
      <sheetName val="SV EOAF"/>
      <sheetName val="Grafico SPV"/>
      <sheetName val="Amortizaciones"/>
      <sheetName val="Amort_IAS_Repos"/>
      <sheetName val="PyG_Conso"/>
      <sheetName val="Balance_Conso"/>
      <sheetName val="Cons_Bilan"/>
      <sheetName val="Cons_TdeF"/>
      <sheetName val="Cons_CdR"/>
      <sheetName val="Libro_Hipótesis"/>
      <sheetName val="Cash_Flow"/>
      <sheetName val="Inputs_O&amp;M"/>
      <sheetName val="Coste_amort"/>
      <sheetName val="SV_P&amp;G"/>
      <sheetName val="SV_EOAF"/>
      <sheetName val="Grafico_SPV"/>
    </sheetNames>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 Infraestructura (r)"/>
      <sheetName val="Datos personal"/>
      <sheetName val="Personal (n)"/>
      <sheetName val=" G. Generales y asesores (r)"/>
      <sheetName val="Datos SISTEMAS y OC asociada"/>
      <sheetName val="Datos tráfico (r)"/>
      <sheetName val="inventario de estructuras"/>
      <sheetName val="mantenimiento estructuras"/>
      <sheetName val="Datos subcontratos mant"/>
      <sheetName val="Resumen Op. ordinaria (n)"/>
      <sheetName val="Resumen mant. extraordinaria"/>
      <sheetName val="Drenaje"/>
      <sheetName val="Auscultación"/>
      <sheetName val="Informática"/>
      <sheetName val="Iluminación y consumos"/>
      <sheetName val="materiales"/>
      <sheetName val="Vialidad"/>
      <sheetName val="Res gastos preoperacionales"/>
      <sheetName val="M.viales"/>
      <sheetName val="maquinaria fija"/>
      <sheetName val="medios_aux"/>
      <sheetName val="Personal Peaje (r)"/>
      <sheetName val="Res G. grales y ases explot"/>
      <sheetName val="Resumen seguro y garantias"/>
      <sheetName val="Resumen OPERACIÓN ordinaria"/>
      <sheetName val="overheads "/>
      <sheetName val="Ctes Estructura"/>
      <sheetName val="Ctes Directos"/>
      <sheetName val="Tags Op. (Data from Eazy passl"/>
      <sheetName val="Tag Summary Pricing (Eazy pass)"/>
      <sheetName val="Tag&amp;Cards Eurolnik assumptions"/>
      <sheetName val="Interface O&amp;M Cost (r)"/>
      <sheetName val="AssOPEX"/>
      <sheetName val="Tráfico "/>
      <sheetName val="Tráfico - Tramo 1"/>
      <sheetName val="DESPLEGABLE"/>
      <sheetName val="Listas"/>
      <sheetName val="TOLL"/>
      <sheetName val="(MOSI) (2)"/>
      <sheetName val="Datos_Infraestructura_(r)"/>
      <sheetName val="Datos_personal"/>
      <sheetName val="Personal_(n)"/>
      <sheetName val="_G__Generales_y_asesores_(r)"/>
      <sheetName val="Datos_SISTEMAS_y_OC_asociada"/>
      <sheetName val="Datos_tráfico_(r)"/>
      <sheetName val="inventario_de_estructuras"/>
      <sheetName val="mantenimiento_estructuras"/>
      <sheetName val="Datos_subcontratos_mant"/>
      <sheetName val="Resumen_Op__ordinaria_(n)"/>
      <sheetName val="Resumen_mant__extraordinaria"/>
      <sheetName val="Iluminación_y_consumos"/>
      <sheetName val="Res_gastos_preoperacionales"/>
      <sheetName val="M_viales"/>
      <sheetName val="maquinaria_fija"/>
      <sheetName val="Personal_Peaje_(r)"/>
      <sheetName val="Res_G__grales_y_ases_explot"/>
      <sheetName val="Resumen_seguro_y_garantias"/>
      <sheetName val="Resumen_OPERACIÓN_ordinaria"/>
      <sheetName val="overheads_"/>
      <sheetName val="Ctes_Estructura"/>
      <sheetName val="Ctes_Directos"/>
      <sheetName val="Tags_Op__(Data_from_Eazy_passl"/>
      <sheetName val="Tag_Summary_Pricing_(Eazy_pass)"/>
      <sheetName val="Tag&amp;Cards_Eurolnik_assumptions"/>
      <sheetName val="Interface_O&amp;M_Cost_(r)"/>
      <sheetName val="Tráfico_"/>
      <sheetName val="Tráfico_-_Tramo_1"/>
      <sheetName val="(MOSI)_(2)"/>
    </sheetNames>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Hipot"/>
      <sheetName val="ok"/>
      <sheetName val="Traffic"/>
      <sheetName val="Traffic Revenues"/>
      <sheetName val="Opex"/>
      <sheetName val="Invest"/>
      <sheetName val="Provision"/>
      <sheetName val="Financial"/>
      <sheetName val="Taxes"/>
      <sheetName val="Valoracion"/>
      <sheetName val="CashFlow-TIR"/>
      <sheetName val="PeG"/>
      <sheetName val="Balances"/>
      <sheetName val="Racios"/>
      <sheetName val="Real"/>
    </sheetNames>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otesis"/>
      <sheetName val="Datos infraestructura"/>
      <sheetName val="Inventario"/>
      <sheetName val="Datos tráfico"/>
      <sheetName val="Datos personal"/>
      <sheetName val="Datos G. Generales y asesores"/>
      <sheetName val="Presupuesto sistemas"/>
      <sheetName val="Datos SISTEMAS y OC asociada"/>
      <sheetName val="mantenimiento estructuras"/>
      <sheetName val="MEDIO AMBIENTE"/>
      <sheetName val="Datos subcontratos mant"/>
      <sheetName val="Comuni- EXIT"/>
      <sheetName val="Resumen OPERACIÓN ordinaria"/>
      <sheetName val="Resumen mant. extraordinaria"/>
      <sheetName val="Auscultación"/>
      <sheetName val="Informática"/>
      <sheetName val="Iluminación y consumos"/>
      <sheetName val="materiales"/>
      <sheetName val="Vialidad"/>
      <sheetName val="Res gastos preoperacionales"/>
      <sheetName val="Res G. grales y ases explot"/>
      <sheetName val="M.viales"/>
      <sheetName val="maquinaria fija"/>
      <sheetName val="medios_aux"/>
      <sheetName val="Personal Peaje"/>
      <sheetName val="Seguros-Garantias"/>
      <sheetName val="Datos PEF"/>
      <sheetName val="Transferencia"/>
      <sheetName val="Datos_infraestructura"/>
      <sheetName val="Datos_infraestructura1"/>
      <sheetName val="Datos_tráfico"/>
      <sheetName val="Datos_personal"/>
      <sheetName val="Datos_G__Generales_y_asesores"/>
      <sheetName val="Presupuesto_sistemas"/>
      <sheetName val="Datos_SISTEMAS_y_OC_asociada"/>
      <sheetName val="mantenimiento_estructuras"/>
      <sheetName val="MEDIO_AMBIENTE"/>
      <sheetName val="Datos_subcontratos_mant"/>
      <sheetName val="Comuni-_EXIT"/>
      <sheetName val="Resumen_OPERACIÓN_ordinaria"/>
      <sheetName val="Resumen_mant__extraordinaria"/>
      <sheetName val="Iluminación_y_consumos"/>
      <sheetName val="Res_gastos_preoperacionales"/>
      <sheetName val="Res_G__grales_y_ases_explot"/>
      <sheetName val="M_viales"/>
      <sheetName val="maquinaria_fija"/>
      <sheetName val="Personal_Peaje"/>
      <sheetName val="Datos_PEF"/>
    </sheetNames>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otesis"/>
      <sheetName val="Datos infraestructura"/>
      <sheetName val="Transfer O&amp;M"/>
      <sheetName val="Datos tráfico"/>
      <sheetName val="Datos personal"/>
      <sheetName val="Datos G. Generales y asesores"/>
      <sheetName val="ITS M-203"/>
      <sheetName val="Mantenimiento"/>
      <sheetName val="Peaje M-203"/>
      <sheetName val="Datos SISTEMAS y OC asociada"/>
      <sheetName val="mantenimiento estructuras"/>
      <sheetName val="M-AMB"/>
      <sheetName val="Datos subcontratos mant"/>
      <sheetName val="Resumen OPERACIÓN ordinaria"/>
      <sheetName val="ORDINARIO A AÑADIR"/>
      <sheetName val="Resumen mant. extraordinaria"/>
      <sheetName val="Auscultación"/>
      <sheetName val="Informática"/>
      <sheetName val="Iluminación y consumos"/>
      <sheetName val="materiales"/>
      <sheetName val="Vialidad"/>
      <sheetName val="Res gastos preoperacionales"/>
      <sheetName val="Res G. grales y ases explot"/>
      <sheetName val="M.viales"/>
      <sheetName val="maquinaria fija"/>
      <sheetName val="medios_aux"/>
      <sheetName val="Personal Peaje"/>
      <sheetName val="Seguros-Garantias"/>
      <sheetName val="Datos PEF"/>
      <sheetName val="Tablas Aprobacion"/>
      <sheetName val="Transferencia"/>
      <sheetName val="Grado de avance"/>
    </sheetNames>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otesis"/>
      <sheetName val="Datos infraestructura"/>
      <sheetName val="Transfer O&amp;M"/>
      <sheetName val="Datos tráfico"/>
      <sheetName val="Datos personal"/>
      <sheetName val="Datos G. Generales y asesores"/>
      <sheetName val="ITS M-203"/>
      <sheetName val="Mantenimiento"/>
      <sheetName val="Peaje M-203"/>
      <sheetName val="Datos SISTEMAS y OC asociada"/>
      <sheetName val="mantenimiento estructuras"/>
      <sheetName val="M-AMB"/>
      <sheetName val="Datos subcontratos mant"/>
      <sheetName val="Resumen OPERACIÓN ordinaria"/>
      <sheetName val="ORDINARIO A AÑADIR"/>
      <sheetName val="Resumen mant. extraordinaria"/>
      <sheetName val="Auscultación"/>
      <sheetName val="Informática"/>
      <sheetName val="Iluminación y consumos"/>
      <sheetName val="materiales"/>
      <sheetName val="Vialidad"/>
      <sheetName val="Res gastos preoperacionales"/>
      <sheetName val="Res G. grales y ases explot"/>
      <sheetName val="M.viales"/>
      <sheetName val="maquinaria fija"/>
      <sheetName val="medios_aux"/>
      <sheetName val="Personal Peaje"/>
      <sheetName val="Seguros-Garantias"/>
      <sheetName val="Datos PEF"/>
      <sheetName val="Tablas Aprobacion"/>
      <sheetName val="Transferencia"/>
      <sheetName val="Grado de avance"/>
      <sheetName val="Variables"/>
    </sheetNames>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umen"/>
      <sheetName val="Instrucciones"/>
      <sheetName val="Tablas_Informes"/>
      <sheetName val="Datos infra- basicos"/>
      <sheetName val="Input F-A"/>
      <sheetName val="Structures"/>
      <sheetName val="Inputs_Traffic-Anual"/>
      <sheetName val="Datos Trafico"/>
      <sheetName val="Datos personal mant"/>
      <sheetName val="Personal Peaje y otros"/>
      <sheetName val="Auscultación"/>
      <sheetName val="Resumen OPERACIÓN ordinaria"/>
      <sheetName val="Datos G. Generales y asesores"/>
      <sheetName val="Res gastosgenerales"/>
      <sheetName val="Datos SISTEMAS y OC asociada"/>
      <sheetName val="Mantenimiento estructuras"/>
      <sheetName val="Reposiciones "/>
      <sheetName val="Reposiciones  LCA"/>
      <sheetName val="Subcontratos mant ord"/>
      <sheetName val="Extraord_Pavimentos"/>
      <sheetName val="Resumen mant. extraordinaria"/>
      <sheetName val="Informática"/>
      <sheetName val="Iluminación y consumos"/>
      <sheetName val="materiales"/>
      <sheetName val="Vialidad"/>
      <sheetName val="maquinaria fija"/>
      <sheetName val="medios_aux"/>
      <sheetName val="Seguros"/>
      <sheetName val="Transf_España"/>
      <sheetName val="Transferencia Standard"/>
      <sheetName val="Total O&amp;M"/>
      <sheetName val="Ops  Anual"/>
      <sheetName val="Inputs_Constr"/>
      <sheetName val="Inputs_Ops"/>
      <sheetName val="Bandas"/>
      <sheetName val="Datos_infra-_basicos"/>
      <sheetName val="Input_F-A"/>
      <sheetName val="Datos_Trafico"/>
      <sheetName val="Datos_personal_mant"/>
      <sheetName val="Personal_Peaje_y_otros"/>
      <sheetName val="Resumen_OPERACIÓN_ordinaria"/>
      <sheetName val="Datos_G__Generales_y_asesores"/>
      <sheetName val="Res_gastosgenerales"/>
      <sheetName val="Datos_SISTEMAS_y_OC_asociada"/>
      <sheetName val="Mantenimiento_estructuras"/>
      <sheetName val="Reposiciones_"/>
      <sheetName val="Reposiciones__LCA"/>
      <sheetName val="Subcontratos_mant_ord"/>
      <sheetName val="Resumen_mant__extraordinaria"/>
      <sheetName val="Iluminación_y_consumos"/>
      <sheetName val="maquinaria_fija"/>
      <sheetName val="Transferencia_Standard"/>
      <sheetName val="Total_O&amp;M"/>
      <sheetName val="Ops__Anual"/>
    </sheetNames>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infra- basicos"/>
    </sheetNames>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4. Int Exp"/>
      <sheetName val="International Interest Exp"/>
      <sheetName val="Tráfico "/>
      <sheetName val="(16) Restricted Investment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k"/>
      <sheetName val="Tablas"/>
      <sheetName val="APcheck"/>
      <sheetName val="Inputs"/>
      <sheetName val="Hipot"/>
      <sheetName val="Inversion"/>
      <sheetName val="Costes"/>
      <sheetName val="Ingresos"/>
      <sheetName val="Impuestos"/>
      <sheetName val="CashFlow"/>
      <sheetName val="Finan"/>
      <sheetName val="OYAF"/>
      <sheetName val="PyG"/>
      <sheetName val="Balances"/>
      <sheetName val="Ratios"/>
    </sheetNames>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4. Int Exp"/>
      <sheetName val="International Interest Exp"/>
      <sheetName val="Tráfico "/>
      <sheetName val="(16) Restricted Investments"/>
    </sheetNames>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Hipot"/>
      <sheetName val="ok"/>
      <sheetName val="Traffic"/>
      <sheetName val="Traffic Revenues"/>
      <sheetName val="Opex"/>
      <sheetName val="Invest"/>
      <sheetName val="Provision"/>
      <sheetName val="Financial"/>
      <sheetName val="Taxes"/>
      <sheetName val="Valoracion"/>
      <sheetName val="CashFlow-TIR"/>
      <sheetName val="WACC"/>
      <sheetName val="WACC (2)"/>
      <sheetName val="Output"/>
      <sheetName val="PeG"/>
      <sheetName val="Balances"/>
      <sheetName val="Formato GF"/>
      <sheetName val="Racios"/>
      <sheetName val="Real Modelo simplificado"/>
      <sheetName val="Traffic_Revenues"/>
      <sheetName val="WACC_(2)"/>
      <sheetName val="Formato_GF"/>
      <sheetName val="Real_Modelo_simplificado"/>
    </sheetNames>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potesis"/>
      <sheetName val="Datos infraestructura"/>
      <sheetName val="Transfer O&amp;M"/>
      <sheetName val="Datos tráfico"/>
      <sheetName val="Datos personal"/>
      <sheetName val="Datos G. Generales y asesores"/>
      <sheetName val="ITS M-203"/>
      <sheetName val="Mantenimiento"/>
      <sheetName val="Peaje M-203"/>
      <sheetName val="Datos SISTEMAS y OC asociada"/>
      <sheetName val="mantenimiento estructuras"/>
      <sheetName val="M-AMB"/>
      <sheetName val="Datos subcontratos mant"/>
      <sheetName val="Resumen OPERACIÓN ordinaria"/>
      <sheetName val="ORDINARIO A AÑADIR"/>
      <sheetName val="Resumen mant. extraordinaria"/>
      <sheetName val="Auscultación"/>
      <sheetName val="Informática"/>
      <sheetName val="Iluminación y consumos"/>
      <sheetName val="materiales"/>
      <sheetName val="Vialidad"/>
      <sheetName val="Res gastos preoperacionales"/>
      <sheetName val="Res G. grales y ases explot"/>
      <sheetName val="M.viales"/>
      <sheetName val="maquinaria fija"/>
      <sheetName val="medios_aux"/>
      <sheetName val="Personal Peaje"/>
      <sheetName val="Seguros-Garantias"/>
      <sheetName val="Datos PEF"/>
      <sheetName val="Tablas Aprobacion"/>
      <sheetName val="Transferencia"/>
    </sheetNames>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Detailed Outputs"/>
      <sheetName val="ChartData"/>
      <sheetName val="Debt"/>
      <sheetName val="Scenario"/>
    </sheetNames>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utput Tables"/>
      <sheetName val="Int"/>
      <sheetName val="Title"/>
      <sheetName val="Scenario"/>
      <sheetName val="Summary"/>
      <sheetName val="Bond Chart"/>
      <sheetName val="Sources Uses"/>
      <sheetName val="Assumptions"/>
      <sheetName val="Bond"/>
      <sheetName val="Traffic"/>
      <sheetName val="O&amp;M"/>
      <sheetName val="Capex"/>
      <sheetName val="Ctn"/>
      <sheetName val="Ops"/>
      <sheetName val="Cash Flow"/>
      <sheetName val="Debt"/>
      <sheetName val="Accounts"/>
      <sheetName val="Ratios"/>
      <sheetName val="Taxes"/>
      <sheetName val="Book Dep"/>
      <sheetName val="Tax Dep"/>
      <sheetName val="Revenue Sharing"/>
      <sheetName val="MACRS"/>
      <sheetName val=" Escalators"/>
      <sheetName val="ChartData"/>
      <sheetName val="Detailed Outputs"/>
      <sheetName val="S-Inp"/>
      <sheetName val="St-Inp"/>
      <sheetName val="Output_Tables"/>
      <sheetName val="Bond_Chart"/>
      <sheetName val="Sources_Uses"/>
      <sheetName val="Cash_Flow"/>
      <sheetName val="Book_Dep"/>
      <sheetName val="Tax_Dep"/>
      <sheetName val="Revenue_Sharing"/>
      <sheetName val="_Escalators"/>
      <sheetName val="Detailed_Outputs"/>
      <sheetName val="Datos infra- basicos"/>
    </sheetNames>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sheetName val="Int"/>
      <sheetName val="Title"/>
      <sheetName val="Summary"/>
      <sheetName val="Annual Outputs"/>
      <sheetName val="DSCR-Chart"/>
      <sheetName val="Bond Chart"/>
      <sheetName val="S&amp;U"/>
      <sheetName val="Cash Flow"/>
      <sheetName val="Assumptions"/>
      <sheetName val="Bond"/>
      <sheetName val="Ctn"/>
      <sheetName val="Ratios"/>
      <sheetName val="Debt"/>
      <sheetName val="Traffic"/>
      <sheetName val="O&amp;M"/>
      <sheetName val="Ops"/>
      <sheetName val="Taxes"/>
      <sheetName val="Accounts"/>
      <sheetName val="Capex"/>
      <sheetName val="Book Dep"/>
      <sheetName val="Tax Dep"/>
      <sheetName val="ChartData"/>
      <sheetName val="Revenue Sharing"/>
      <sheetName val="MACRS"/>
      <sheetName val="Equity"/>
      <sheetName val=" Escalators"/>
      <sheetName val="Graphs"/>
      <sheetName val="Annual_Outputs"/>
      <sheetName val="Bond_Chart"/>
      <sheetName val="Cash_Flow"/>
      <sheetName val="Book_Dep"/>
      <sheetName val="Tax_Dep"/>
      <sheetName val="Revenue_Sharing"/>
      <sheetName val="_Escalators"/>
    </sheetNames>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sheetNames>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o Hipótesis"/>
      <sheetName val="Apéndice"/>
      <sheetName val="TablasAprobacion"/>
      <sheetName val="Tablas"/>
      <sheetName val="TIR"/>
      <sheetName val="AportaciónGF"/>
      <sheetName val="ImpactoGF"/>
      <sheetName val="TablasGF"/>
      <sheetName val="RatiosFin"/>
      <sheetName val="Resumen"/>
      <sheetName val="Hipotesis"/>
      <sheetName val="Inputs"/>
      <sheetName val="Inputs_tráfico"/>
      <sheetName val="Costes"/>
      <sheetName val="Inversiones"/>
      <sheetName val="Ingresos"/>
      <sheetName val="Impuestos"/>
      <sheetName val="Cash Flow"/>
      <sheetName val="Financiacion"/>
      <sheetName val="Balance"/>
      <sheetName val="EOAF"/>
      <sheetName val="Inputs O&amp;M"/>
      <sheetName val="P&amp;G"/>
      <sheetName val="SVHipot"/>
      <sheetName val="SVRatio"/>
      <sheetName val="SVFin"/>
      <sheetName val="SVRatiosFin"/>
      <sheetName val="SVBalance"/>
      <sheetName val="SVCashFlow"/>
      <sheetName val="SVImp"/>
      <sheetName val="Coste amort"/>
      <sheetName val="SV P&amp;G"/>
      <sheetName val="SV EOAF"/>
      <sheetName val="Grafico SPV"/>
      <sheetName val="Amortizaciones"/>
      <sheetName val="Amort_IAS_Repos"/>
      <sheetName val="PyG_Conso"/>
      <sheetName val="Balance_Conso"/>
      <sheetName val="Cons_Bilan"/>
      <sheetName val="Cons_TdeF"/>
      <sheetName val="Cons_CdR"/>
    </sheetNames>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s>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forcement fee"/>
      <sheetName val="mto collection costs"/>
      <sheetName val="frank-cash"/>
      <sheetName val="frank-costs"/>
      <sheetName val="Frank toll reserve"/>
      <sheetName val="Frank PDA"/>
      <sheetName val="debt transfer weighting"/>
      <sheetName val="debt transfer details"/>
      <sheetName val="Frank Write offs"/>
      <sheetName val="assumptions"/>
      <sheetName val="SUMMARY"/>
      <sheetName val="pd summary"/>
      <sheetName val="late and early cure"/>
      <sheetName val="PERS CONTINGENCY"/>
      <sheetName val="business contingency"/>
      <sheetName val="s16"/>
      <sheetName val="new accounts"/>
      <sheetName val="PD BACKLOG"/>
      <sheetName val="PD S22"/>
      <sheetName val="s22 subsequent"/>
      <sheetName val="inactive rin"/>
      <sheetName val="IN SECTION 22 DATA"/>
      <sheetName val="in backlog data"/>
      <sheetName val="backlog pivot"/>
      <sheetName val="backlog"/>
      <sheetName val="posting fees"/>
      <sheetName val="legal"/>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_Ops"/>
      <sheetName val="Inputs_Constr"/>
      <sheetName val="P&amp;L (FIRPTA)"/>
      <sheetName val="P&amp;L"/>
      <sheetName val="Taxes"/>
      <sheetName val="EquityIRR"/>
      <sheetName val="ProjectIRR"/>
      <sheetName val="Balance"/>
      <sheetName val="S&amp;A"/>
      <sheetName val="Cashflow"/>
      <sheetName val="OpsFlags"/>
      <sheetName val="MMRA"/>
      <sheetName val="DebtSculp"/>
      <sheetName val="Debt"/>
      <sheetName val="DS-Cascade"/>
      <sheetName val="Bk-Dep"/>
      <sheetName val="FIRPTA-Dep"/>
      <sheetName val="Tax-Dep"/>
      <sheetName val="Revenues"/>
      <sheetName val="MACRS"/>
      <sheetName val="Constr"/>
      <sheetName val="Annual"/>
      <sheetName val="Base Results"/>
      <sheetName val="Tables"/>
      <sheetName val="DScover"/>
      <sheetName val="Control"/>
      <sheetName val="Tb-Sensi"/>
      <sheetName val="Cover"/>
      <sheetName val="Discl"/>
      <sheetName val="GenAss"/>
      <sheetName val="Summ"/>
      <sheetName val="FinAss"/>
      <sheetName val="TrafAss"/>
      <sheetName val="O&amp;MAss"/>
      <sheetName val="CAPEXAss"/>
      <sheetName val="Ops"/>
      <sheetName val="Tx-Dep"/>
      <sheetName val="History"/>
      <sheetName val="Summary CF"/>
      <sheetName val="Outputs"/>
      <sheetName val="CFlow"/>
      <sheetName val="Tax"/>
      <sheetName val="Accnt"/>
      <sheetName val="Formato GF"/>
      <sheetName val="Valuation"/>
      <sheetName val="Chart"/>
    </sheetNames>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D"/>
      <sheetName val="TI"/>
      <sheetName val="Operational"/>
      <sheetName val="Flags"/>
      <sheetName val="EBITDA"/>
      <sheetName val="CAPEX"/>
      <sheetName val="Debt"/>
      <sheetName val="Reserve Acc"/>
      <sheetName val="Taxes"/>
      <sheetName val="Accounting"/>
      <sheetName val="CF vertical"/>
      <sheetName val="Cash-flow"/>
      <sheetName val="Equity Red"/>
      <sheetName val="Profit&amp;Loss"/>
      <sheetName val="Ratios"/>
      <sheetName val="Real"/>
      <sheetName val="Balance"/>
      <sheetName val="Chart1"/>
      <sheetName val="MOSI Formato GF nuevo"/>
      <sheetName val="Formato GF"/>
      <sheetName val="12.4 (a) 6 HY"/>
      <sheetName val="IRR Sharing"/>
      <sheetName val="Macro"/>
      <sheetName val="Hoja1"/>
      <sheetName val="Cobertura"/>
      <sheetName val="Receitas Liquidas"/>
      <sheetName val="Sheet1"/>
      <sheetName val="Cambios"/>
      <sheetName val="Tabla output"/>
      <sheetName val="EOAF"/>
      <sheetName val="Valoracion"/>
    </sheetNames>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
      <sheetName val="TD"/>
      <sheetName val="Operational"/>
      <sheetName val="Real"/>
      <sheetName val="Flags"/>
      <sheetName val="EBITDA"/>
      <sheetName val="CAPEX"/>
      <sheetName val="Debt"/>
      <sheetName val="Reserve Acc"/>
      <sheetName val="Accounting"/>
      <sheetName val="Taxes"/>
      <sheetName val="Cash-flow"/>
      <sheetName val="Profit&amp;Loss"/>
      <sheetName val="Balance"/>
      <sheetName val="Ratios"/>
      <sheetName val="IRR Sharing"/>
      <sheetName val="Equity Red"/>
      <sheetName val="Macro"/>
      <sheetName val="Formato GF"/>
      <sheetName val="Valoracion"/>
      <sheetName val="Financial AIBV"/>
      <sheetName val="Hoja1"/>
      <sheetName val="Gráfico"/>
      <sheetName val="Dif"/>
      <sheetName val="12.4 (a) 6 HY"/>
      <sheetName val="Cambios en versión"/>
      <sheetName val="Cobertura"/>
      <sheetName val="Receitas Liquidas"/>
    </sheetNames>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umen"/>
      <sheetName val="Instrucciones"/>
      <sheetName val="Tablas_Informes"/>
      <sheetName val="Datos infra- basicos"/>
      <sheetName val="Input F-A"/>
      <sheetName val="Structures"/>
      <sheetName val="Inputs_Traffic-Anual"/>
      <sheetName val="Inputs_Traffic-Anual (CPI)"/>
      <sheetName val="Datos Trafico"/>
      <sheetName val="Datos personal mant"/>
      <sheetName val="Personal Peaje y otros"/>
      <sheetName val="Auscultación"/>
      <sheetName val="Resumen OPERACIÓN ordinaria"/>
      <sheetName val="Datos G. Generales y asesores"/>
      <sheetName val="Res gastosgenerales"/>
      <sheetName val="Datos SISTEMAS y OC asociada"/>
      <sheetName val="Mantenimiento estructuras"/>
      <sheetName val="Reposiciones "/>
      <sheetName val="Reposiciones  LCA"/>
      <sheetName val="Subcontratos mant ord"/>
      <sheetName val="Extraord_Pavimentos"/>
      <sheetName val="Resumen mant. extraordinaria"/>
      <sheetName val="Informática"/>
      <sheetName val="Iluminación y consumos"/>
      <sheetName val="materiales"/>
      <sheetName val="Vialidad"/>
      <sheetName val="maquinaria fija"/>
      <sheetName val="medios_aux"/>
      <sheetName val="Seguros"/>
      <sheetName val="Transf_España"/>
      <sheetName val="Transferencia Standard"/>
      <sheetName val="Total O&amp;M"/>
      <sheetName val="Ops  Anual"/>
      <sheetName val="Inputs_Constr"/>
      <sheetName val="Inputs_Ops"/>
      <sheetName val="Precios Milan-Brescia"/>
      <sheetName val="hipotesis I"/>
      <sheetName val="hipotesis II"/>
      <sheetName val="Estimacion_Previa"/>
      <sheetName val="Datos infraestructura"/>
      <sheetName val="Datos tráfico"/>
      <sheetName val="Transferencia"/>
      <sheetName val="Datos personal"/>
      <sheetName val="Datos subcontratos mant"/>
      <sheetName val="Ausc_firmes"/>
      <sheetName val="Res G. grales y ases explot"/>
      <sheetName val="Res gastos preoperacionales"/>
      <sheetName val="M.viales"/>
      <sheetName val="Personal Peaje"/>
      <sheetName val="Input PEF"/>
      <sheetName val="Seguros-Garantias"/>
      <sheetName val="COSTS TRANSFER SHEET"/>
      <sheetName val="PEF anas"/>
      <sheetName val="Hoja de transferencia"/>
      <sheetName val="Expropias"/>
      <sheetName val="construction"/>
      <sheetName val="Doc 3,2,3,2"/>
      <sheetName val="Input 1"/>
      <sheetName val="Input 2"/>
    </sheetNames>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Europistas"/>
      <sheetName val="Autema"/>
      <sheetName val="Ausol"/>
      <sheetName val="Artxanda"/>
      <sheetName val="Trados45"/>
      <sheetName val="R4"/>
      <sheetName val="407ETR $"/>
      <sheetName val="407ETR"/>
      <sheetName val="Talca Ch$"/>
      <sheetName val="Talca"/>
      <sheetName val="Cote"/>
      <sheetName val="Trb"/>
      <sheetName val="Maipo"/>
      <sheetName val="Algarve"/>
      <sheetName val="NorteL"/>
      <sheetName val="CintraSA"/>
      <sheetName val="Total I"/>
      <sheetName val="Total II"/>
    </sheetNames>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ssumptions"/>
      <sheetName val="Project Valuation and IRR"/>
      <sheetName val="Holdco"/>
      <sheetName val="Cash Flows"/>
      <sheetName val="MTI Covenant"/>
      <sheetName val="S&amp;P Covenant Criteria"/>
      <sheetName val="Formato GF"/>
      <sheetName val="Balance Sheet"/>
      <sheetName val="Income Statement"/>
      <sheetName val="All Bonds"/>
      <sheetName val="Toll Revenues"/>
      <sheetName val="Operating Expenses"/>
      <sheetName val="Capital Expenditures"/>
      <sheetName val="Accounts Receivable"/>
      <sheetName val="Reserves"/>
      <sheetName val="Income Tax and CMT"/>
      <sheetName val="Non Consolidated"/>
      <sheetName val="UCC and CCA"/>
      <sheetName val="Blank Template"/>
    </sheetNames>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4. Int Exp"/>
      <sheetName val="International Interest Exp"/>
      <sheetName val="(16) Restricted Investments"/>
      <sheetName val="Tráfico "/>
      <sheetName val="FY Analysis"/>
    </sheetNames>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
      <sheetName val="Summary"/>
      <sheetName val="Inputs"/>
      <sheetName val="Oper"/>
      <sheetName val="Fin"/>
      <sheetName val="CF"/>
      <sheetName val="Acc"/>
      <sheetName val="Valuation"/>
      <sheetName val="Mac"/>
    </sheetNames>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vertical"/>
      <sheetName val="Resumen"/>
      <sheetName val="Valuation"/>
      <sheetName val="MOSI Formato GF nuevo"/>
      <sheetName val="Dis"/>
      <sheetName val="Tit"/>
      <sheetName val="Sens"/>
      <sheetName val="Inc"/>
      <sheetName val="Ins"/>
      <sheetName val="TOper"/>
      <sheetName val="Fdf"/>
      <sheetName val="Oper"/>
      <sheetName val="Fin"/>
      <sheetName val="Reserves"/>
      <sheetName val="Non-Consolidated"/>
      <sheetName val="Taxes"/>
      <sheetName val="CF"/>
      <sheetName val="P&amp;L"/>
      <sheetName val="Balance Sheet"/>
      <sheetName val="Ratios"/>
      <sheetName val="Mac"/>
      <sheetName val="Err"/>
    </sheetNames>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Input and Output Page"/>
      <sheetName val="Input&amp;Output page-SIPS fair val"/>
      <sheetName val="SIPS Accretion and Cash exp"/>
      <sheetName val="SIPS accretion&amp;payment sch"/>
      <sheetName val="SIPS Amortizer-pay sch"/>
      <sheetName val="SIPS accretion-Aug 07"/>
      <sheetName val="SIPS Accretion-Sep 07"/>
      <sheetName val="SIPS Accretion-Oct 07"/>
      <sheetName val="SIPS Accretion-Nov 07"/>
      <sheetName val="SIPS Accretion-Dec 07"/>
      <sheetName val="SIPS Accretion-Jan 08"/>
      <sheetName val="SIPS Accretion-Feb 08"/>
      <sheetName val="SIPS Accretion-Mar 08"/>
      <sheetName val="SIPS Accretion-Apr 08"/>
      <sheetName val="SIPS Accretion-May 08"/>
      <sheetName val="SIPS Accretion-Jun 08"/>
      <sheetName val="SIPS Accretion-Jul 08"/>
      <sheetName val="SIPS Accretion-Aug 08"/>
      <sheetName val="SIPS Accretion-Sep 08"/>
      <sheetName val="SIPS Accretion-Oct 08"/>
      <sheetName val="SIPS Accretion-Nov 08"/>
      <sheetName val="SIPS Accretion-Dec 08"/>
      <sheetName val="RRBs Interest expenses"/>
      <sheetName val="SR 2021-A5"/>
      <sheetName val="Sr 2016-A4 "/>
      <sheetName val="SIPS Aug 2007"/>
      <sheetName val="SIPS  Sep 2007"/>
      <sheetName val="SIPS Oct 2007"/>
      <sheetName val="SIPS Nov 2007"/>
      <sheetName val="SIPS Dec 2007"/>
      <sheetName val="SIPS Jan 2008"/>
      <sheetName val="SIPS Feb 2008"/>
      <sheetName val="SIPS Mar 2008"/>
      <sheetName val="SIPS Apr 2008"/>
      <sheetName val="SIPS May 2008"/>
      <sheetName val="SIPS  Jun 2008"/>
      <sheetName val="SIPS Jul 2008"/>
      <sheetName val="SIPS Aug 2008"/>
      <sheetName val="SIPS Sep 2008"/>
      <sheetName val="SIPS Oct 2008"/>
      <sheetName val="SIPS Nov 2008"/>
      <sheetName val="SIPS Dec 2008"/>
      <sheetName val="SIPS 2024"/>
      <sheetName val="SIPS 2025"/>
      <sheetName val="Nominal &amp; FRN bonds int. exps"/>
      <sheetName val=" DSF, Accrued Coupon"/>
      <sheetName val="DG Amort-07 &amp; 08"/>
      <sheetName val="RRBs Amended Real Eff Yield"/>
      <sheetName val="RRBs Orig Real Eff Yield"/>
      <sheetName val="Reg debt NBV"/>
      <sheetName val="FRN NBV"/>
      <sheetName val="Amortization"/>
      <sheetName val="BA Master"/>
      <sheetName val="Inflation Master"/>
    </sheetNames>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sheetName val="INPUT"/>
      <sheetName val="CASH"/>
      <sheetName val="go forward att unexpired"/>
      <sheetName val="rin matching"/>
      <sheetName val="go forw att expired"/>
      <sheetName val="go forward unatt"/>
      <sheetName val="bus attached"/>
      <sheetName val="bus expired"/>
      <sheetName val="transponder"/>
      <sheetName val="CAPACITY"/>
      <sheetName val="mto collection costs"/>
      <sheetName val="posting fees"/>
      <sheetName val="enforcement fee"/>
      <sheetName val="notification fee"/>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Tool-Help-ATW"/>
      <sheetName val="Control"/>
      <sheetName val="Constr"/>
      <sheetName val="Revenues"/>
      <sheetName val="OpsFlags"/>
      <sheetName val="ProjectIRR"/>
      <sheetName val="CC&amp;FMonth"/>
      <sheetName val="CC&amp;FS-A"/>
      <sheetName val="Revenue"/>
      <sheetName val="Lifecycle"/>
      <sheetName val="Circ"/>
      <sheetName val="SATiming"/>
      <sheetName val="S-Inp"/>
      <sheetName val="Debt"/>
      <sheetName val="St-Inp"/>
    </sheetNames>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ario"/>
      <sheetName val="Int"/>
      <sheetName val="Summary"/>
      <sheetName val="Sources Uses"/>
      <sheetName val="Assumptions"/>
      <sheetName val="Bank"/>
      <sheetName val="Traffic"/>
      <sheetName val="Bank Debt"/>
      <sheetName val="O&amp;M"/>
      <sheetName val="Capex"/>
      <sheetName val="Ops"/>
      <sheetName val="Ctn"/>
      <sheetName val="Accounts"/>
      <sheetName val="Cash Flow"/>
      <sheetName val="Ratios"/>
      <sheetName val="Debt"/>
      <sheetName val="Taxes"/>
      <sheetName val="Book Dep"/>
      <sheetName val="Tax Dep"/>
      <sheetName val="Revenue Sharing"/>
      <sheetName val=" Escalators"/>
      <sheetName val="MACRS"/>
      <sheetName val="ChartData"/>
      <sheetName val="Sources_Uses"/>
      <sheetName val="Bank_Debt"/>
      <sheetName val="Cash_Flow"/>
      <sheetName val="Book_Dep"/>
      <sheetName val="Tax_Dep"/>
      <sheetName val="Revenue_Sharing"/>
      <sheetName val="_Escalators"/>
    </sheetNames>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s"/>
      <sheetName val="Control"/>
      <sheetName val="OpsFlags"/>
      <sheetName val="Constr"/>
    </sheetNames>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k"/>
      <sheetName val="Tablas"/>
      <sheetName val="APcheck"/>
      <sheetName val="Inputs"/>
      <sheetName val="Hipot"/>
      <sheetName val="Inversion"/>
      <sheetName val="Costes"/>
      <sheetName val="Ingresos"/>
      <sheetName val="Impuestos"/>
      <sheetName val="CashFlow"/>
      <sheetName val="Finan"/>
      <sheetName val="OYAF"/>
      <sheetName val="PyG"/>
      <sheetName val="Balances"/>
      <sheetName val="Ratios"/>
    </sheetNames>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s"/>
    </sheetNames>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ok"/>
      <sheetName val="Anexo"/>
      <sheetName val="Hipot"/>
      <sheetName val="Dados "/>
      <sheetName val="Invest"/>
      <sheetName val="Custos"/>
      <sheetName val="Receitas"/>
      <sheetName val="Bandas"/>
      <sheetName val="Impostos"/>
      <sheetName val="CashFlow"/>
      <sheetName val="FinanI"/>
      <sheetName val="FinanII"/>
      <sheetName val="Bonos"/>
      <sheetName val="PeG"/>
      <sheetName val="Balances"/>
      <sheetName val="Moapf"/>
      <sheetName val="Racios"/>
      <sheetName val="Gráfico1"/>
      <sheetName val="Gráfico3"/>
      <sheetName val="Gráfico4"/>
      <sheetName val="Resumen"/>
      <sheetName val="Dados_"/>
      <sheetName val="Dados_1"/>
    </sheetNames>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ok"/>
      <sheetName val="Hipot"/>
      <sheetName val="Dados "/>
      <sheetName val="Invest"/>
      <sheetName val="Custos"/>
      <sheetName val="VAL"/>
      <sheetName val="Receitas"/>
      <sheetName val="Bandas"/>
      <sheetName val="Impostos"/>
      <sheetName val="CashFlow"/>
      <sheetName val="FinanI"/>
      <sheetName val="FinanII"/>
      <sheetName val="PeG"/>
      <sheetName val="Balances"/>
      <sheetName val="Moapf"/>
      <sheetName val="Racios"/>
      <sheetName val="Grado de avance"/>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EAEAEA"/>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EAEAEA"/>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AA59"/>
  <sheetViews>
    <sheetView showGridLines="0" tabSelected="1" view="pageBreakPreview" zoomScale="70" zoomScaleNormal="70" zoomScaleSheetLayoutView="70" workbookViewId="0"/>
  </sheetViews>
  <sheetFormatPr baseColWidth="10" defaultColWidth="0" defaultRowHeight="12.75" customHeight="1" zeroHeight="1"/>
  <cols>
    <col min="1" max="14" width="9.140625" style="697" customWidth="1"/>
    <col min="15" max="15" width="11.140625" style="697" customWidth="1"/>
    <col min="16" max="16" width="11.7109375" style="697" customWidth="1"/>
    <col min="17" max="18" width="9.140625" style="697" customWidth="1"/>
    <col min="19" max="27" width="0" style="697" hidden="1" customWidth="1"/>
    <col min="28" max="16384" width="9.140625" style="697" hidden="1"/>
  </cols>
  <sheetData>
    <row r="1" spans="2:16"/>
    <row r="2" spans="2:16" ht="12.75" customHeight="1">
      <c r="B2" s="774" t="s">
        <v>97</v>
      </c>
      <c r="C2" s="774"/>
      <c r="D2" s="774"/>
      <c r="E2" s="774"/>
      <c r="F2" s="774"/>
      <c r="G2" s="774"/>
      <c r="H2" s="774"/>
      <c r="I2" s="774"/>
      <c r="J2" s="774"/>
      <c r="K2" s="774"/>
      <c r="L2" s="774"/>
      <c r="M2" s="774"/>
      <c r="N2" s="774"/>
      <c r="O2" s="774"/>
      <c r="P2" s="774"/>
    </row>
    <row r="3" spans="2:16" ht="12.75" customHeight="1">
      <c r="B3" s="774"/>
      <c r="C3" s="774"/>
      <c r="D3" s="774"/>
      <c r="E3" s="774"/>
      <c r="F3" s="774"/>
      <c r="G3" s="774"/>
      <c r="H3" s="774"/>
      <c r="I3" s="774"/>
      <c r="J3" s="774"/>
      <c r="K3" s="774"/>
      <c r="L3" s="774"/>
      <c r="M3" s="774"/>
      <c r="N3" s="774"/>
      <c r="O3" s="774"/>
      <c r="P3" s="774"/>
    </row>
    <row r="4" spans="2:16" ht="12.75" customHeight="1">
      <c r="B4" s="775" t="s">
        <v>319</v>
      </c>
      <c r="C4" s="775"/>
      <c r="D4" s="775"/>
      <c r="E4" s="775"/>
      <c r="F4" s="775"/>
      <c r="G4" s="775"/>
      <c r="H4" s="775"/>
      <c r="I4" s="775"/>
      <c r="J4" s="775"/>
      <c r="K4" s="775"/>
      <c r="L4" s="775"/>
      <c r="M4" s="775"/>
      <c r="N4" s="775"/>
      <c r="O4" s="775"/>
      <c r="P4" s="775"/>
    </row>
    <row r="5" spans="2:16" ht="12.75" customHeight="1">
      <c r="B5" s="775"/>
      <c r="C5" s="775"/>
      <c r="D5" s="775"/>
      <c r="E5" s="775"/>
      <c r="F5" s="775"/>
      <c r="G5" s="775"/>
      <c r="H5" s="775"/>
      <c r="I5" s="775"/>
      <c r="J5" s="775"/>
      <c r="K5" s="775"/>
      <c r="L5" s="775"/>
      <c r="M5" s="775"/>
      <c r="N5" s="775"/>
      <c r="O5" s="775"/>
      <c r="P5" s="775"/>
    </row>
    <row r="6" spans="2:16"/>
    <row r="7" spans="2:16"/>
    <row r="8" spans="2:16"/>
    <row r="9" spans="2:16"/>
    <row r="10" spans="2:16"/>
    <row r="11" spans="2:16"/>
    <row r="12" spans="2:16"/>
    <row r="13" spans="2:16"/>
    <row r="14" spans="2:16"/>
    <row r="15" spans="2:16"/>
    <row r="16" spans="2:16"/>
    <row r="17"/>
    <row r="18"/>
    <row r="19"/>
    <row r="20"/>
    <row r="21"/>
    <row r="22"/>
    <row r="23"/>
    <row r="24"/>
    <row r="25"/>
    <row r="26"/>
    <row r="27"/>
    <row r="28"/>
    <row r="29"/>
    <row r="30"/>
    <row r="31"/>
    <row r="32"/>
    <row r="33"/>
    <row r="34"/>
    <row r="35"/>
    <row r="36"/>
    <row r="37"/>
    <row r="38"/>
    <row r="39"/>
    <row r="40"/>
    <row r="41"/>
    <row r="42"/>
    <row r="43"/>
    <row r="44"/>
    <row r="45"/>
    <row r="46"/>
    <row r="47"/>
    <row r="48"/>
    <row r="49" spans="2:2"/>
    <row r="50" spans="2:2"/>
    <row r="51" spans="2:2"/>
    <row r="52" spans="2:2"/>
    <row r="53" spans="2:2"/>
    <row r="54" spans="2:2">
      <c r="B54" s="697" t="s">
        <v>320</v>
      </c>
    </row>
    <row r="55" spans="2:2" ht="12.75" hidden="1" customHeight="1">
      <c r="B55" s="697" t="s">
        <v>321</v>
      </c>
    </row>
    <row r="56" spans="2:2" ht="12.75" hidden="1" customHeight="1">
      <c r="B56" s="697" t="s">
        <v>320</v>
      </c>
    </row>
    <row r="57" spans="2:2" ht="12.75" hidden="1" customHeight="1">
      <c r="B57" s="697" t="s">
        <v>322</v>
      </c>
    </row>
    <row r="58" spans="2:2" ht="12.75" hidden="1" customHeight="1"/>
    <row r="59" spans="2:2" ht="12.75" hidden="1" customHeight="1">
      <c r="B59" s="697" t="s">
        <v>323</v>
      </c>
    </row>
  </sheetData>
  <sheetProtection algorithmName="SHA-512" hashValue="hwwYKFql29rlkjH7h4KIq0/CYFcJDKMsaIY4gbF8oaZ42QOz1jvPtg6cCS/nZ4PgsU7aPEA7+9wIRxxbwqpKiA==" saltValue="A1n1E5XZqTLwPqNuyVkK7A==" spinCount="100000" sheet="1" objects="1" scenarios="1"/>
  <mergeCells count="2">
    <mergeCell ref="B2:P3"/>
    <mergeCell ref="B4:P5"/>
  </mergeCells>
  <printOptions horizontalCentered="1"/>
  <pageMargins left="0.98425196850393704" right="0.74803149606299213" top="0.98425196850393704" bottom="0.98425196850393704" header="0.51181102362204722" footer="0.51181102362204722"/>
  <pageSetup paperSize="9" scale="76"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EQ170"/>
  <sheetViews>
    <sheetView showGridLines="0" view="pageBreakPreview" zoomScale="70" zoomScaleNormal="70" zoomScaleSheetLayoutView="70" workbookViewId="0">
      <pane ySplit="14" topLeftCell="A15" activePane="bottomLeft" state="frozen"/>
      <selection activeCell="O11" sqref="O11"/>
      <selection pane="bottomLeft" activeCell="A15" sqref="A15"/>
    </sheetView>
  </sheetViews>
  <sheetFormatPr baseColWidth="10" defaultColWidth="0" defaultRowHeight="12.75"/>
  <cols>
    <col min="1" max="1" width="2.140625" style="549" customWidth="1"/>
    <col min="2" max="2" width="12.140625" style="549" customWidth="1"/>
    <col min="3" max="4" width="20" style="549" customWidth="1"/>
    <col min="5" max="8" width="20" style="551" customWidth="1"/>
    <col min="9" max="9" width="1" style="552" customWidth="1"/>
    <col min="10" max="15" width="20" style="551" customWidth="1"/>
    <col min="16" max="16" width="1" style="551" customWidth="1"/>
    <col min="17" max="17" width="20" style="551" customWidth="1"/>
    <col min="18" max="18" width="1" style="551" customWidth="1"/>
    <col min="19" max="19" width="20" style="552" customWidth="1"/>
    <col min="20" max="20" width="1.28515625" style="551" customWidth="1"/>
    <col min="21" max="21" width="20" style="551" customWidth="1"/>
    <col min="22" max="22" width="0.85546875" style="551" customWidth="1"/>
    <col min="23" max="23" width="20" style="551" customWidth="1"/>
    <col min="24" max="24" width="0.85546875" style="551" customWidth="1"/>
    <col min="25" max="25" width="19" style="551" customWidth="1"/>
    <col min="26" max="26" width="4.140625" style="551" customWidth="1"/>
    <col min="27" max="36" width="19" style="551" customWidth="1"/>
    <col min="37" max="37" width="6" style="551" customWidth="1"/>
    <col min="38" max="38" width="19" style="551" customWidth="1"/>
    <col min="39" max="39" width="6" style="551" customWidth="1"/>
    <col min="40" max="40" width="16" style="549" customWidth="1"/>
    <col min="41" max="41" width="10.140625" style="549" customWidth="1"/>
    <col min="42" max="42" width="15.140625" style="549" customWidth="1"/>
    <col min="43" max="43" width="13.7109375" style="549" customWidth="1"/>
    <col min="44" max="44" width="11.42578125" style="549" customWidth="1"/>
    <col min="45" max="45" width="14.42578125" style="549" customWidth="1"/>
    <col min="46" max="46" width="14.140625" style="549" customWidth="1"/>
    <col min="47" max="50" width="11.42578125" style="549" customWidth="1"/>
    <col min="51" max="51" width="12.5703125" style="549" customWidth="1"/>
    <col min="52" max="56" width="11.42578125" style="549" customWidth="1"/>
    <col min="57" max="57" width="13.85546875" style="549" bestFit="1" customWidth="1"/>
    <col min="58" max="58" width="24.5703125" style="549" customWidth="1"/>
    <col min="59" max="60" width="15.140625" style="549" bestFit="1" customWidth="1"/>
    <col min="61" max="61" width="15.5703125" style="549" bestFit="1" customWidth="1"/>
    <col min="62" max="62" width="19" style="549" bestFit="1" customWidth="1"/>
    <col min="63" max="63" width="18.85546875" style="549" customWidth="1"/>
    <col min="64" max="64" width="13.5703125" style="549" bestFit="1" customWidth="1"/>
    <col min="65" max="69" width="11.42578125" style="549" customWidth="1"/>
    <col min="70" max="70" width="13.7109375" style="549" customWidth="1"/>
    <col min="71" max="71" width="4.7109375" style="549" customWidth="1"/>
    <col min="72" max="72" width="13.28515625" style="549" customWidth="1"/>
    <col min="73" max="74" width="11.42578125" style="549" customWidth="1"/>
    <col min="75" max="75" width="32.7109375" style="549" customWidth="1"/>
    <col min="76" max="76" width="11.5703125" style="549" bestFit="1" customWidth="1"/>
    <col min="77" max="77" width="11.42578125" style="549" customWidth="1"/>
    <col min="78" max="78" width="12.42578125" style="549" bestFit="1" customWidth="1"/>
    <col min="79" max="79" width="11.42578125" style="549" customWidth="1"/>
    <col min="80" max="80" width="12.42578125" style="549" bestFit="1" customWidth="1"/>
    <col min="81" max="81" width="11.42578125" style="549" customWidth="1"/>
    <col min="82" max="82" width="38.140625" style="549" customWidth="1"/>
    <col min="83" max="84" width="11.42578125" style="549" customWidth="1"/>
    <col min="85" max="85" width="7.85546875" style="549" customWidth="1"/>
    <col min="86" max="86" width="19.28515625" style="549" customWidth="1"/>
    <col min="87" max="147" width="0" style="549" hidden="1" customWidth="1"/>
    <col min="148" max="16384" width="11.42578125" style="549" hidden="1"/>
  </cols>
  <sheetData>
    <row r="1" spans="1:46">
      <c r="C1" s="550"/>
    </row>
    <row r="2" spans="1:46" ht="14.25">
      <c r="B2" s="553"/>
      <c r="C2" s="553"/>
      <c r="D2" s="554"/>
      <c r="E2" s="553"/>
      <c r="F2" s="553"/>
      <c r="G2" s="553"/>
      <c r="H2" s="553"/>
      <c r="I2" s="553"/>
      <c r="J2" s="555"/>
      <c r="K2" s="553"/>
    </row>
    <row r="3" spans="1:46" ht="18">
      <c r="B3" s="553"/>
      <c r="C3" s="553"/>
      <c r="D3" s="554"/>
      <c r="E3" s="553"/>
      <c r="F3" s="553"/>
      <c r="G3" s="553"/>
      <c r="H3" s="553"/>
      <c r="I3" s="553"/>
      <c r="J3" s="555"/>
      <c r="K3" s="553"/>
      <c r="V3" s="556"/>
      <c r="W3" s="706" t="str">
        <f>+J5</f>
        <v>Base 
Case</v>
      </c>
      <c r="X3" s="702"/>
      <c r="Y3" s="706">
        <f ca="1">+TODAY()+1</f>
        <v>43252</v>
      </c>
    </row>
    <row r="4" spans="1:46" ht="15" thickBot="1">
      <c r="B4" s="553"/>
      <c r="C4" s="553"/>
      <c r="D4" s="554"/>
      <c r="E4" s="553"/>
      <c r="F4" s="553"/>
      <c r="G4" s="553"/>
      <c r="H4" s="553"/>
      <c r="I4" s="553"/>
      <c r="J4" s="555"/>
      <c r="K4" s="553"/>
      <c r="V4" s="556"/>
    </row>
    <row r="5" spans="1:46" ht="15" thickBot="1">
      <c r="B5" s="557"/>
      <c r="C5" s="553"/>
      <c r="D5" s="553"/>
      <c r="E5" s="553"/>
      <c r="F5" s="553"/>
      <c r="G5" s="553"/>
      <c r="H5" s="553"/>
      <c r="I5" s="553"/>
      <c r="J5" s="637" t="str">
        <f>+Oper!G5</f>
        <v>Base 
Case</v>
      </c>
      <c r="K5" s="633"/>
      <c r="L5" s="636">
        <v>43100</v>
      </c>
      <c r="M5" s="553"/>
      <c r="N5" s="558"/>
      <c r="O5" s="556"/>
    </row>
    <row r="6" spans="1:46" s="559" customFormat="1">
      <c r="B6" s="560"/>
      <c r="J6" s="668" t="s">
        <v>290</v>
      </c>
      <c r="K6" s="669"/>
      <c r="L6" s="670">
        <f>+Valuation!O44</f>
        <v>8694.7851977700902</v>
      </c>
      <c r="M6" s="663"/>
      <c r="N6" s="645"/>
      <c r="O6" s="645"/>
    </row>
    <row r="7" spans="1:46" s="559" customFormat="1">
      <c r="B7" s="561"/>
      <c r="J7" s="630" t="s">
        <v>313</v>
      </c>
      <c r="L7" s="671">
        <f>+IF(Scenario=1,Inputs!N198,Inputs!O198)</f>
        <v>6.4464626034764994E-2</v>
      </c>
      <c r="N7" s="645"/>
      <c r="O7" s="645"/>
      <c r="Q7" s="549"/>
      <c r="R7" s="549"/>
      <c r="S7" s="549"/>
      <c r="T7" s="549"/>
      <c r="U7" s="549"/>
      <c r="V7" s="549"/>
      <c r="W7" s="549"/>
      <c r="X7" s="549"/>
      <c r="Y7" s="549"/>
      <c r="Z7" s="549"/>
      <c r="AA7" s="549"/>
      <c r="AB7" s="549"/>
      <c r="AC7" s="549"/>
      <c r="AD7" s="549"/>
      <c r="AE7" s="549"/>
    </row>
    <row r="8" spans="1:46" s="559" customFormat="1">
      <c r="B8" s="561"/>
      <c r="J8" s="630" t="s">
        <v>291</v>
      </c>
      <c r="L8" s="634">
        <f>+Valuation!O53</f>
        <v>8694.7845325525905</v>
      </c>
      <c r="Q8" s="549"/>
      <c r="R8" s="549"/>
      <c r="S8" s="549"/>
      <c r="T8" s="549"/>
      <c r="U8" s="549"/>
      <c r="X8" s="549"/>
      <c r="Y8" s="549"/>
      <c r="Z8" s="549"/>
      <c r="AA8" s="549"/>
      <c r="AB8" s="549"/>
      <c r="AC8" s="549"/>
      <c r="AD8" s="549"/>
      <c r="AE8" s="549"/>
    </row>
    <row r="9" spans="1:46" s="559" customFormat="1">
      <c r="B9" s="561"/>
      <c r="C9" s="549"/>
      <c r="D9" s="549"/>
      <c r="E9" s="549"/>
      <c r="F9" s="549"/>
      <c r="G9" s="549"/>
      <c r="H9" s="549"/>
      <c r="I9" s="549"/>
      <c r="J9" s="630" t="s">
        <v>229</v>
      </c>
      <c r="L9" s="671">
        <f>+Valuation!H52</f>
        <v>6.4464626034764994E-2</v>
      </c>
      <c r="M9" s="549"/>
      <c r="Q9" s="549"/>
      <c r="R9" s="549"/>
      <c r="S9" s="549"/>
      <c r="T9" s="549"/>
      <c r="V9" s="549"/>
      <c r="W9" s="549"/>
      <c r="X9" s="549"/>
      <c r="Y9" s="549"/>
      <c r="Z9" s="549"/>
      <c r="AA9" s="549"/>
      <c r="AB9" s="549"/>
      <c r="AC9" s="549"/>
      <c r="AD9" s="549"/>
      <c r="AE9" s="549"/>
    </row>
    <row r="10" spans="1:46" ht="15.75" thickBot="1">
      <c r="B10" s="380"/>
      <c r="E10" s="549"/>
      <c r="F10" s="549"/>
      <c r="G10" s="562"/>
      <c r="H10" s="562"/>
      <c r="I10" s="562"/>
      <c r="J10" s="631"/>
      <c r="K10" s="632"/>
      <c r="L10" s="635"/>
      <c r="M10" s="562"/>
      <c r="N10" s="559"/>
      <c r="O10" s="559"/>
      <c r="P10" s="563"/>
      <c r="Q10" s="549"/>
      <c r="R10" s="549"/>
      <c r="S10" s="549"/>
      <c r="T10" s="549"/>
      <c r="U10" s="549"/>
      <c r="X10" s="549"/>
      <c r="Y10" s="549"/>
      <c r="Z10" s="549"/>
      <c r="AA10" s="549"/>
      <c r="AB10" s="549"/>
      <c r="AC10" s="549"/>
      <c r="AD10" s="549"/>
      <c r="AE10" s="549"/>
      <c r="AF10" s="549"/>
      <c r="AG10" s="549"/>
      <c r="AH10" s="549"/>
      <c r="AI10" s="549"/>
      <c r="AJ10" s="549"/>
      <c r="AK10" s="564"/>
      <c r="AL10" s="549"/>
      <c r="AM10" s="549"/>
      <c r="AN10" s="563"/>
      <c r="AO10" s="563"/>
      <c r="AP10" s="565"/>
      <c r="AQ10" s="566"/>
      <c r="AR10" s="567"/>
      <c r="AS10" s="568"/>
      <c r="AT10" s="568"/>
    </row>
    <row r="11" spans="1:46" ht="18.75">
      <c r="B11" s="381"/>
      <c r="E11" s="549"/>
      <c r="F11" s="549"/>
      <c r="G11" s="569"/>
      <c r="H11" s="549"/>
      <c r="I11" s="549"/>
      <c r="J11" s="549"/>
      <c r="K11" s="549"/>
      <c r="L11" s="549"/>
      <c r="M11" s="549"/>
      <c r="N11" s="559"/>
      <c r="O11" s="559"/>
      <c r="P11" s="563"/>
      <c r="Q11" s="549"/>
      <c r="R11" s="549"/>
      <c r="S11" s="549"/>
      <c r="T11" s="549"/>
      <c r="U11" s="549"/>
      <c r="V11" s="549"/>
      <c r="W11" s="549"/>
      <c r="X11" s="549"/>
      <c r="Y11" s="549"/>
      <c r="Z11" s="549"/>
      <c r="AA11" s="549"/>
      <c r="AB11" s="549"/>
      <c r="AC11" s="549"/>
      <c r="AD11" s="549"/>
      <c r="AE11" s="549"/>
      <c r="AF11" s="549"/>
      <c r="AG11" s="549"/>
      <c r="AH11" s="549"/>
      <c r="AI11" s="549"/>
      <c r="AJ11" s="564"/>
      <c r="AK11" s="549"/>
      <c r="AL11" s="549"/>
      <c r="AM11" s="549"/>
      <c r="AN11" s="563"/>
      <c r="AO11" s="563"/>
      <c r="AP11" s="565"/>
      <c r="AQ11" s="566"/>
      <c r="AR11" s="567"/>
      <c r="AS11" s="568"/>
      <c r="AT11" s="568"/>
    </row>
    <row r="12" spans="1:46" ht="13.5" thickBot="1">
      <c r="B12" s="570"/>
      <c r="E12" s="549"/>
      <c r="F12" s="549"/>
      <c r="G12" s="549"/>
      <c r="H12" s="549"/>
      <c r="I12" s="559"/>
      <c r="J12" s="549"/>
      <c r="K12" s="549"/>
      <c r="M12" s="571"/>
      <c r="N12" s="563"/>
      <c r="O12" s="563"/>
      <c r="P12" s="563"/>
      <c r="Q12" s="549"/>
      <c r="R12" s="549"/>
      <c r="S12" s="549"/>
      <c r="T12" s="549"/>
      <c r="U12" s="549"/>
      <c r="V12" s="549"/>
      <c r="W12" s="549"/>
      <c r="X12" s="549"/>
      <c r="Y12" s="549"/>
      <c r="Z12" s="549"/>
      <c r="AA12" s="549"/>
      <c r="AB12" s="549"/>
      <c r="AC12" s="549"/>
      <c r="AD12" s="549"/>
      <c r="AE12" s="549"/>
      <c r="AF12" s="549"/>
      <c r="AG12" s="549"/>
      <c r="AH12" s="549"/>
      <c r="AI12" s="549"/>
      <c r="AJ12" s="549"/>
      <c r="AK12" s="549"/>
      <c r="AL12" s="549"/>
      <c r="AM12" s="549"/>
      <c r="AN12" s="563"/>
      <c r="AO12" s="563"/>
      <c r="AP12" s="565"/>
      <c r="AQ12" s="566"/>
      <c r="AR12" s="567"/>
      <c r="AS12" s="568"/>
      <c r="AT12" s="568"/>
    </row>
    <row r="13" spans="1:46" ht="39.75" customHeight="1" thickBot="1">
      <c r="C13" s="776" t="s">
        <v>243</v>
      </c>
      <c r="D13" s="777"/>
      <c r="E13" s="777"/>
      <c r="F13" s="777"/>
      <c r="G13" s="777"/>
      <c r="H13" s="778"/>
      <c r="I13" s="572"/>
      <c r="J13" s="776" t="s">
        <v>230</v>
      </c>
      <c r="K13" s="777"/>
      <c r="L13" s="777"/>
      <c r="M13" s="777"/>
      <c r="N13" s="777"/>
      <c r="O13" s="778"/>
      <c r="P13" s="563"/>
      <c r="Q13" s="573" t="s">
        <v>231</v>
      </c>
      <c r="R13" s="563"/>
      <c r="S13" s="573" t="s">
        <v>241</v>
      </c>
      <c r="U13" s="573" t="s">
        <v>167</v>
      </c>
      <c r="W13" s="573" t="s">
        <v>244</v>
      </c>
      <c r="Y13" s="573" t="s">
        <v>120</v>
      </c>
      <c r="Z13" s="549"/>
      <c r="AA13" s="574"/>
      <c r="AB13" s="559"/>
      <c r="AC13" s="575"/>
      <c r="AD13" s="559"/>
      <c r="AE13" s="574"/>
      <c r="AF13" s="574"/>
      <c r="AG13" s="559"/>
      <c r="AH13" s="576"/>
      <c r="AI13" s="574"/>
      <c r="AJ13" s="574"/>
      <c r="AK13" s="574"/>
      <c r="AL13" s="574"/>
      <c r="AM13" s="574"/>
      <c r="AN13" s="574"/>
      <c r="AO13" s="574"/>
      <c r="AP13" s="574"/>
      <c r="AQ13" s="574"/>
      <c r="AR13" s="567"/>
      <c r="AS13" s="568"/>
      <c r="AT13" s="568"/>
    </row>
    <row r="14" spans="1:46" ht="39.75" customHeight="1" thickBot="1">
      <c r="C14" s="698" t="s">
        <v>324</v>
      </c>
      <c r="D14" s="699" t="s">
        <v>325</v>
      </c>
      <c r="E14" s="700" t="s">
        <v>326</v>
      </c>
      <c r="F14" s="700" t="s">
        <v>327</v>
      </c>
      <c r="G14" s="700" t="s">
        <v>328</v>
      </c>
      <c r="H14" s="701" t="s">
        <v>329</v>
      </c>
      <c r="I14" s="702"/>
      <c r="J14" s="698" t="s">
        <v>330</v>
      </c>
      <c r="K14" s="700" t="s">
        <v>331</v>
      </c>
      <c r="L14" s="700" t="s">
        <v>332</v>
      </c>
      <c r="M14" s="700" t="s">
        <v>333</v>
      </c>
      <c r="N14" s="700" t="s">
        <v>334</v>
      </c>
      <c r="O14" s="701" t="s">
        <v>335</v>
      </c>
      <c r="P14" s="703"/>
      <c r="Q14" s="704" t="s">
        <v>336</v>
      </c>
      <c r="R14" s="705"/>
      <c r="S14" s="704" t="s">
        <v>242</v>
      </c>
      <c r="T14" s="702"/>
      <c r="U14" s="704" t="s">
        <v>337</v>
      </c>
      <c r="V14" s="702"/>
      <c r="W14" s="704" t="s">
        <v>245</v>
      </c>
      <c r="X14" s="702"/>
      <c r="Y14" s="704" t="s">
        <v>338</v>
      </c>
      <c r="Z14" s="549"/>
      <c r="AA14" s="577"/>
      <c r="AB14" s="559"/>
      <c r="AC14" s="577"/>
      <c r="AD14" s="552"/>
      <c r="AE14" s="577"/>
      <c r="AF14" s="577"/>
      <c r="AG14" s="559"/>
      <c r="AH14" s="578"/>
      <c r="AI14" s="577"/>
      <c r="AJ14" s="577"/>
      <c r="AK14" s="577"/>
      <c r="AL14" s="577"/>
      <c r="AM14" s="577"/>
      <c r="AN14" s="577"/>
      <c r="AO14" s="577"/>
      <c r="AP14" s="577"/>
      <c r="AQ14" s="577"/>
      <c r="AR14" s="567"/>
      <c r="AS14" s="568"/>
      <c r="AT14" s="568"/>
    </row>
    <row r="15" spans="1:46">
      <c r="A15" s="564"/>
      <c r="B15" s="579">
        <v>2016</v>
      </c>
      <c r="C15" s="580">
        <f t="array" ref="C15:C97">+TRANSPOSE(D106:CH106)</f>
        <v>0</v>
      </c>
      <c r="D15" s="581">
        <f t="array" ref="D15:D97">+TRANSPOSE(D107:CH107)</f>
        <v>0</v>
      </c>
      <c r="E15" s="581">
        <f t="array" ref="E15:E97">+TRANSPOSE(D108:CH108)</f>
        <v>0</v>
      </c>
      <c r="F15" s="581">
        <f t="array" ref="F15:F97">+TRANSPOSE(D109:CH109)</f>
        <v>0</v>
      </c>
      <c r="G15" s="581">
        <f t="array" ref="G15:G97">+TRANSPOSE(D110:CH110)</f>
        <v>0</v>
      </c>
      <c r="H15" s="582">
        <f>+SUM(C15:G15)</f>
        <v>0</v>
      </c>
      <c r="I15" s="583"/>
      <c r="J15" s="584">
        <f t="array" ref="J15:L97">+TRANSPOSE(D114:CH116)</f>
        <v>0</v>
      </c>
      <c r="K15" s="585">
        <v>0</v>
      </c>
      <c r="L15" s="585">
        <v>0</v>
      </c>
      <c r="M15" s="586">
        <f>+SUM(K15:L15)</f>
        <v>0</v>
      </c>
      <c r="N15" s="586">
        <f t="array" ref="N15:N97">+TRANSPOSE(D117:CH117)</f>
        <v>0</v>
      </c>
      <c r="O15" s="587">
        <f t="array" ref="O15:O97">+TRANSPOSE(D118:CH118)</f>
        <v>0</v>
      </c>
      <c r="P15" s="588"/>
      <c r="Q15" s="589">
        <f t="array" ref="Q15:Q97">+TRANSPOSE(D121:CH121)</f>
        <v>0</v>
      </c>
      <c r="R15" s="588"/>
      <c r="S15" s="589">
        <f t="array" ref="S15:S97">+TRANSPOSE(D122:CH122)</f>
        <v>0</v>
      </c>
      <c r="T15" s="583"/>
      <c r="U15" s="589">
        <f>+S15+Q15+N15+M15+J15+H15</f>
        <v>0</v>
      </c>
      <c r="V15" s="583"/>
      <c r="W15" s="589">
        <f t="array" ref="W15:W97">+TRANSPOSE(D124:CH124)</f>
        <v>0</v>
      </c>
      <c r="X15" s="583"/>
      <c r="Y15" s="589">
        <f t="array" ref="Y15:Y97">+TRANSPOSE(D125:CH125)</f>
        <v>764.10191108409549</v>
      </c>
      <c r="Z15" s="549"/>
      <c r="AA15" s="590"/>
      <c r="AB15" s="591"/>
      <c r="AC15" s="590"/>
      <c r="AD15" s="591"/>
      <c r="AE15" s="590"/>
      <c r="AF15" s="590"/>
      <c r="AG15" s="559"/>
      <c r="AH15" s="592"/>
      <c r="AI15" s="592"/>
      <c r="AJ15" s="592"/>
      <c r="AK15" s="592"/>
      <c r="AL15" s="592"/>
      <c r="AM15" s="592"/>
      <c r="AN15" s="593"/>
      <c r="AO15" s="593"/>
      <c r="AP15" s="593"/>
      <c r="AQ15" s="593"/>
      <c r="AR15" s="567"/>
      <c r="AS15" s="568"/>
      <c r="AT15" s="568"/>
    </row>
    <row r="16" spans="1:46">
      <c r="A16" s="564"/>
      <c r="B16" s="594">
        <f>+B15+1</f>
        <v>2017</v>
      </c>
      <c r="C16" s="580">
        <v>1307.6587894465872</v>
      </c>
      <c r="D16" s="586">
        <v>-145.60419049559124</v>
      </c>
      <c r="E16" s="586">
        <v>-189.14390979529773</v>
      </c>
      <c r="F16" s="586">
        <v>-156.81728316032297</v>
      </c>
      <c r="G16" s="586">
        <v>-94.319000000000003</v>
      </c>
      <c r="H16" s="582">
        <f t="shared" ref="H16:H79" si="0">+SUM(C16:G16)</f>
        <v>721.77440599537533</v>
      </c>
      <c r="I16" s="583"/>
      <c r="J16" s="580">
        <v>800</v>
      </c>
      <c r="K16" s="585">
        <v>-365.15158435353408</v>
      </c>
      <c r="L16" s="585">
        <v>-455.99089959073666</v>
      </c>
      <c r="M16" s="586">
        <f t="shared" ref="M16:M79" si="1">+SUM(K16:L16)</f>
        <v>-821.14248394427068</v>
      </c>
      <c r="N16" s="586">
        <v>20.25</v>
      </c>
      <c r="O16" s="587">
        <v>8684.3095931166499</v>
      </c>
      <c r="P16" s="588"/>
      <c r="Q16" s="589">
        <v>-43.198745321290119</v>
      </c>
      <c r="R16" s="588"/>
      <c r="S16" s="589">
        <v>-7.6999999999999886</v>
      </c>
      <c r="T16" s="583"/>
      <c r="U16" s="589">
        <f t="shared" ref="U16:U79" si="2">+S16+Q16+N16+M16+J16+H16</f>
        <v>669.98317672981455</v>
      </c>
      <c r="V16" s="583"/>
      <c r="W16" s="589">
        <v>885</v>
      </c>
      <c r="X16" s="583"/>
      <c r="Y16" s="589">
        <v>549.08508781390992</v>
      </c>
      <c r="Z16" s="549"/>
      <c r="AA16" s="590"/>
      <c r="AB16" s="591"/>
      <c r="AC16" s="590"/>
      <c r="AD16" s="591"/>
      <c r="AE16" s="590"/>
      <c r="AF16" s="590"/>
      <c r="AG16" s="559"/>
      <c r="AH16" s="592"/>
      <c r="AI16" s="592"/>
      <c r="AJ16" s="592"/>
      <c r="AK16" s="592"/>
      <c r="AL16" s="592"/>
      <c r="AM16" s="592"/>
      <c r="AN16" s="593"/>
      <c r="AO16" s="593"/>
      <c r="AP16" s="593"/>
      <c r="AQ16" s="593"/>
      <c r="AR16" s="567"/>
      <c r="AS16" s="568"/>
      <c r="AT16" s="568"/>
    </row>
    <row r="17" spans="1:46">
      <c r="A17" s="564"/>
      <c r="B17" s="594">
        <f t="shared" ref="B17:B80" si="3">+B16+1</f>
        <v>2018</v>
      </c>
      <c r="C17" s="580">
        <v>1378.7678906546921</v>
      </c>
      <c r="D17" s="586">
        <v>-146.10956759444863</v>
      </c>
      <c r="E17" s="586">
        <v>-198.62305703004193</v>
      </c>
      <c r="F17" s="586">
        <v>-122.82187845735555</v>
      </c>
      <c r="G17" s="586">
        <v>-5.6843418860808015E-14</v>
      </c>
      <c r="H17" s="582">
        <f t="shared" si="0"/>
        <v>911.21338757284593</v>
      </c>
      <c r="I17" s="583"/>
      <c r="J17" s="580">
        <v>282.39332989070459</v>
      </c>
      <c r="K17" s="585">
        <v>-400.2316723005278</v>
      </c>
      <c r="L17" s="585">
        <v>-18.226972932439399</v>
      </c>
      <c r="M17" s="586">
        <f t="shared" si="1"/>
        <v>-418.45864523296723</v>
      </c>
      <c r="N17" s="586">
        <v>25.370941353084522</v>
      </c>
      <c r="O17" s="587">
        <v>8948.4759500749151</v>
      </c>
      <c r="P17" s="588"/>
      <c r="Q17" s="589">
        <v>-19.618548090260333</v>
      </c>
      <c r="R17" s="588"/>
      <c r="S17" s="589">
        <v>-10.767729817451283</v>
      </c>
      <c r="T17" s="583"/>
      <c r="U17" s="589">
        <f t="shared" si="2"/>
        <v>770.13273567595616</v>
      </c>
      <c r="V17" s="583"/>
      <c r="W17" s="589">
        <v>946.95007173343356</v>
      </c>
      <c r="X17" s="583"/>
      <c r="Y17" s="589">
        <v>372.26775175643263</v>
      </c>
      <c r="Z17" s="549"/>
      <c r="AA17" s="590"/>
      <c r="AB17" s="591"/>
      <c r="AC17" s="590"/>
      <c r="AD17" s="591"/>
      <c r="AE17" s="590"/>
      <c r="AF17" s="590"/>
      <c r="AG17" s="559"/>
      <c r="AH17" s="592"/>
      <c r="AI17" s="592"/>
      <c r="AJ17" s="592"/>
      <c r="AK17" s="592"/>
      <c r="AL17" s="592"/>
      <c r="AM17" s="592"/>
      <c r="AN17" s="593"/>
      <c r="AO17" s="593"/>
      <c r="AP17" s="593"/>
      <c r="AQ17" s="593"/>
      <c r="AR17" s="567"/>
      <c r="AS17" s="568"/>
      <c r="AT17" s="568"/>
    </row>
    <row r="18" spans="1:46">
      <c r="A18" s="564"/>
      <c r="B18" s="594">
        <f t="shared" si="3"/>
        <v>2019</v>
      </c>
      <c r="C18" s="580">
        <v>1445.8417056325786</v>
      </c>
      <c r="D18" s="586">
        <v>-146.61669880499184</v>
      </c>
      <c r="E18" s="586">
        <v>-211.72162739243578</v>
      </c>
      <c r="F18" s="586">
        <v>-96.196117696867461</v>
      </c>
      <c r="G18" s="586">
        <v>0</v>
      </c>
      <c r="H18" s="582">
        <f t="shared" si="0"/>
        <v>991.30726173828373</v>
      </c>
      <c r="I18" s="583"/>
      <c r="J18" s="580">
        <v>591.14074473160667</v>
      </c>
      <c r="K18" s="585">
        <v>-408.4212631507707</v>
      </c>
      <c r="L18" s="585">
        <v>-318.97715134054835</v>
      </c>
      <c r="M18" s="586">
        <f t="shared" si="1"/>
        <v>-727.39841449131904</v>
      </c>
      <c r="N18" s="586">
        <v>22.442320190089209</v>
      </c>
      <c r="O18" s="587">
        <v>9220.6395434659735</v>
      </c>
      <c r="P18" s="588"/>
      <c r="Q18" s="589">
        <v>-15.382390189210525</v>
      </c>
      <c r="R18" s="588"/>
      <c r="S18" s="589">
        <v>-1.0882403172035282</v>
      </c>
      <c r="T18" s="583"/>
      <c r="U18" s="589">
        <f t="shared" si="2"/>
        <v>861.02128166224657</v>
      </c>
      <c r="V18" s="583"/>
      <c r="W18" s="589">
        <v>1013.2366535095537</v>
      </c>
      <c r="X18" s="583"/>
      <c r="Y18" s="589">
        <v>220.05237990912553</v>
      </c>
      <c r="Z18" s="549"/>
      <c r="AA18" s="590"/>
      <c r="AB18" s="591"/>
      <c r="AC18" s="590"/>
      <c r="AD18" s="591"/>
      <c r="AE18" s="590"/>
      <c r="AF18" s="590"/>
      <c r="AG18" s="559"/>
      <c r="AH18" s="592"/>
      <c r="AI18" s="592"/>
      <c r="AJ18" s="592"/>
      <c r="AK18" s="592"/>
      <c r="AL18" s="592"/>
      <c r="AM18" s="592"/>
      <c r="AN18" s="593"/>
      <c r="AO18" s="593"/>
      <c r="AP18" s="593"/>
      <c r="AQ18" s="593"/>
      <c r="AR18" s="567"/>
      <c r="AS18" s="568"/>
      <c r="AT18" s="568"/>
    </row>
    <row r="19" spans="1:46">
      <c r="A19" s="564"/>
      <c r="B19" s="594">
        <f t="shared" si="3"/>
        <v>2020</v>
      </c>
      <c r="C19" s="580">
        <v>1513.810252133502</v>
      </c>
      <c r="D19" s="586">
        <v>-147.1255902155612</v>
      </c>
      <c r="E19" s="586">
        <v>-222.55012293553182</v>
      </c>
      <c r="F19" s="586">
        <v>-75.342383426927569</v>
      </c>
      <c r="G19" s="586">
        <v>-5.6843418860808015E-14</v>
      </c>
      <c r="H19" s="582">
        <f t="shared" si="0"/>
        <v>1068.7921555554813</v>
      </c>
      <c r="I19" s="583"/>
      <c r="J19" s="580">
        <v>1019.9780575368204</v>
      </c>
      <c r="K19" s="585">
        <v>-428.95965325813597</v>
      </c>
      <c r="L19" s="585">
        <v>-739.57512349008903</v>
      </c>
      <c r="M19" s="586">
        <f t="shared" si="1"/>
        <v>-1168.5347767482249</v>
      </c>
      <c r="N19" s="586">
        <v>19.727425363271351</v>
      </c>
      <c r="O19" s="587">
        <v>9501.0424775127049</v>
      </c>
      <c r="P19" s="588"/>
      <c r="Q19" s="589">
        <v>-5.1647247179852229</v>
      </c>
      <c r="R19" s="588"/>
      <c r="S19" s="589">
        <v>-9.625847038887656</v>
      </c>
      <c r="T19" s="583"/>
      <c r="U19" s="589">
        <f t="shared" si="2"/>
        <v>925.17228995047526</v>
      </c>
      <c r="V19" s="583"/>
      <c r="W19" s="589">
        <v>1084.1633013828427</v>
      </c>
      <c r="X19" s="583"/>
      <c r="Y19" s="589">
        <v>61.061368476758048</v>
      </c>
      <c r="Z19" s="549"/>
      <c r="AA19" s="590"/>
      <c r="AB19" s="591"/>
      <c r="AC19" s="590"/>
      <c r="AD19" s="591"/>
      <c r="AE19" s="590"/>
      <c r="AF19" s="590"/>
      <c r="AG19" s="559"/>
      <c r="AH19" s="592"/>
      <c r="AI19" s="592"/>
      <c r="AJ19" s="592"/>
      <c r="AK19" s="592"/>
      <c r="AL19" s="592"/>
      <c r="AM19" s="592"/>
      <c r="AN19" s="593"/>
      <c r="AO19" s="593"/>
      <c r="AP19" s="593"/>
      <c r="AQ19" s="593"/>
      <c r="AR19" s="567"/>
      <c r="AS19" s="568"/>
      <c r="AT19" s="568"/>
    </row>
    <row r="20" spans="1:46">
      <c r="A20" s="564"/>
      <c r="B20" s="594">
        <f t="shared" si="3"/>
        <v>2021</v>
      </c>
      <c r="C20" s="580">
        <v>1600.622610637095</v>
      </c>
      <c r="D20" s="586">
        <v>-150.29855566898848</v>
      </c>
      <c r="E20" s="586">
        <v>-239.05040309861019</v>
      </c>
      <c r="F20" s="586">
        <v>-79.070267918809492</v>
      </c>
      <c r="G20" s="586">
        <v>0</v>
      </c>
      <c r="H20" s="582">
        <f t="shared" si="0"/>
        <v>1132.2033839506869</v>
      </c>
      <c r="I20" s="583"/>
      <c r="J20" s="580">
        <v>762.58799659585679</v>
      </c>
      <c r="K20" s="585">
        <v>-447.02829939796629</v>
      </c>
      <c r="L20" s="585">
        <v>-320.56582361747786</v>
      </c>
      <c r="M20" s="586">
        <f t="shared" si="1"/>
        <v>-767.59412301544421</v>
      </c>
      <c r="N20" s="586">
        <v>16.843416569761459</v>
      </c>
      <c r="O20" s="587">
        <v>9943.0646504910837</v>
      </c>
      <c r="P20" s="588"/>
      <c r="Q20" s="589">
        <v>-28.046213995939809</v>
      </c>
      <c r="R20" s="588"/>
      <c r="S20" s="589">
        <v>-10.412341971731507</v>
      </c>
      <c r="T20" s="583"/>
      <c r="U20" s="589">
        <f t="shared" si="2"/>
        <v>1105.5821181331896</v>
      </c>
      <c r="V20" s="583"/>
      <c r="W20" s="589">
        <v>1106.6434866099476</v>
      </c>
      <c r="X20" s="583"/>
      <c r="Y20" s="589">
        <v>60.000000000000114</v>
      </c>
      <c r="Z20" s="549"/>
      <c r="AA20" s="590"/>
      <c r="AB20" s="591"/>
      <c r="AC20" s="590"/>
      <c r="AD20" s="591"/>
      <c r="AE20" s="590"/>
      <c r="AF20" s="590"/>
      <c r="AG20" s="559"/>
      <c r="AH20" s="592"/>
      <c r="AI20" s="592"/>
      <c r="AJ20" s="592"/>
      <c r="AK20" s="592"/>
      <c r="AL20" s="592"/>
      <c r="AM20" s="592"/>
      <c r="AN20" s="593"/>
      <c r="AO20" s="593"/>
      <c r="AP20" s="593"/>
      <c r="AQ20" s="593"/>
      <c r="AR20" s="567"/>
      <c r="AS20" s="568"/>
      <c r="AT20" s="568"/>
    </row>
    <row r="21" spans="1:46">
      <c r="A21" s="564"/>
      <c r="B21" s="594">
        <f t="shared" si="3"/>
        <v>2022</v>
      </c>
      <c r="C21" s="580">
        <v>1696.0712332608914</v>
      </c>
      <c r="D21" s="586">
        <v>-153.53995048099227</v>
      </c>
      <c r="E21" s="586">
        <v>-257.64505363741932</v>
      </c>
      <c r="F21" s="586">
        <v>-82.982605332841047</v>
      </c>
      <c r="G21" s="586">
        <v>0</v>
      </c>
      <c r="H21" s="582">
        <f t="shared" si="0"/>
        <v>1201.9036238096387</v>
      </c>
      <c r="I21" s="583"/>
      <c r="J21" s="580">
        <v>483.91040322369167</v>
      </c>
      <c r="K21" s="585">
        <v>-466.68887632391989</v>
      </c>
      <c r="L21" s="585">
        <v>-21.413628530732019</v>
      </c>
      <c r="M21" s="586">
        <f t="shared" si="1"/>
        <v>-488.1025048546519</v>
      </c>
      <c r="N21" s="586">
        <v>17.591360319579724</v>
      </c>
      <c r="O21" s="587">
        <v>10405.561425184042</v>
      </c>
      <c r="P21" s="588"/>
      <c r="Q21" s="589">
        <v>-27.903223961098661</v>
      </c>
      <c r="R21" s="588"/>
      <c r="S21" s="589">
        <v>-8.8569425812980001</v>
      </c>
      <c r="T21" s="583"/>
      <c r="U21" s="589">
        <f t="shared" si="2"/>
        <v>1178.5427159558615</v>
      </c>
      <c r="V21" s="583"/>
      <c r="W21" s="589">
        <v>1157.977486993093</v>
      </c>
      <c r="X21" s="583"/>
      <c r="Y21" s="589">
        <v>80.565228962768856</v>
      </c>
      <c r="Z21" s="549"/>
      <c r="AA21" s="590"/>
      <c r="AB21" s="591"/>
      <c r="AC21" s="590"/>
      <c r="AD21" s="591"/>
      <c r="AE21" s="590"/>
      <c r="AF21" s="590"/>
      <c r="AG21" s="559"/>
      <c r="AH21" s="592"/>
      <c r="AI21" s="592"/>
      <c r="AJ21" s="592"/>
      <c r="AK21" s="592"/>
      <c r="AL21" s="592"/>
      <c r="AM21" s="592"/>
      <c r="AN21" s="593"/>
      <c r="AO21" s="593"/>
      <c r="AP21" s="593"/>
      <c r="AQ21" s="593"/>
      <c r="AR21" s="567"/>
      <c r="AS21" s="568"/>
      <c r="AT21" s="568"/>
    </row>
    <row r="22" spans="1:46">
      <c r="B22" s="594">
        <f t="shared" si="3"/>
        <v>2023</v>
      </c>
      <c r="C22" s="580">
        <v>1797.464281563924</v>
      </c>
      <c r="D22" s="586">
        <v>-156.85125042468894</v>
      </c>
      <c r="E22" s="586">
        <v>-276.33067885874317</v>
      </c>
      <c r="F22" s="586">
        <v>-87.088522260944146</v>
      </c>
      <c r="G22" s="586">
        <v>-5.6843418860808015E-14</v>
      </c>
      <c r="H22" s="582">
        <f t="shared" si="0"/>
        <v>1277.1938300195479</v>
      </c>
      <c r="I22" s="583"/>
      <c r="J22" s="580">
        <v>756.23288393624762</v>
      </c>
      <c r="K22" s="585">
        <v>-492.03694036132492</v>
      </c>
      <c r="L22" s="585">
        <v>-272.31311773969225</v>
      </c>
      <c r="M22" s="586">
        <f t="shared" si="1"/>
        <v>-764.35005810101711</v>
      </c>
      <c r="N22" s="586">
        <v>18.737868229683034</v>
      </c>
      <c r="O22" s="587">
        <v>10889.481191380597</v>
      </c>
      <c r="P22" s="588"/>
      <c r="Q22" s="589">
        <v>-15.656741358926752</v>
      </c>
      <c r="R22" s="588"/>
      <c r="S22" s="589">
        <v>-7.6319290938439366</v>
      </c>
      <c r="T22" s="583"/>
      <c r="U22" s="589">
        <f t="shared" si="2"/>
        <v>1264.5258536316908</v>
      </c>
      <c r="V22" s="583"/>
      <c r="W22" s="589">
        <v>1211.6927236345471</v>
      </c>
      <c r="X22" s="583"/>
      <c r="Y22" s="589">
        <v>133.3983589599128</v>
      </c>
      <c r="Z22" s="549"/>
      <c r="AA22" s="590"/>
      <c r="AB22" s="591"/>
      <c r="AC22" s="590"/>
      <c r="AD22" s="591"/>
      <c r="AE22" s="590"/>
      <c r="AF22" s="590"/>
      <c r="AG22" s="559"/>
      <c r="AH22" s="592"/>
      <c r="AI22" s="592"/>
      <c r="AJ22" s="592"/>
      <c r="AK22" s="592"/>
      <c r="AL22" s="592"/>
      <c r="AM22" s="592"/>
      <c r="AN22" s="593"/>
      <c r="AO22" s="593"/>
      <c r="AP22" s="593"/>
      <c r="AQ22" s="593"/>
      <c r="AR22" s="567"/>
      <c r="AS22" s="568"/>
      <c r="AT22" s="568"/>
    </row>
    <row r="23" spans="1:46">
      <c r="B23" s="594">
        <f t="shared" si="3"/>
        <v>2024</v>
      </c>
      <c r="C23" s="580">
        <v>1904.7688568704841</v>
      </c>
      <c r="D23" s="586">
        <v>-160.23396310026922</v>
      </c>
      <c r="E23" s="586">
        <v>-296.5474480856746</v>
      </c>
      <c r="F23" s="586">
        <v>-91.397596871947968</v>
      </c>
      <c r="G23" s="586">
        <v>0</v>
      </c>
      <c r="H23" s="582">
        <f t="shared" si="0"/>
        <v>1356.5898488125922</v>
      </c>
      <c r="I23" s="583"/>
      <c r="J23" s="580">
        <v>529.57784312716171</v>
      </c>
      <c r="K23" s="585">
        <v>-517.60833280925101</v>
      </c>
      <c r="L23" s="585">
        <v>-23.242765934039909</v>
      </c>
      <c r="M23" s="586">
        <f t="shared" si="1"/>
        <v>-540.85109874329089</v>
      </c>
      <c r="N23" s="586">
        <v>20.260304238681325</v>
      </c>
      <c r="O23" s="587">
        <v>11395.816268573719</v>
      </c>
      <c r="P23" s="588"/>
      <c r="Q23" s="589">
        <v>-34.593499859924918</v>
      </c>
      <c r="R23" s="588"/>
      <c r="S23" s="589">
        <v>-5.7544365536288353</v>
      </c>
      <c r="T23" s="583"/>
      <c r="U23" s="589">
        <f t="shared" si="2"/>
        <v>1325.2289610215907</v>
      </c>
      <c r="V23" s="583"/>
      <c r="W23" s="589">
        <v>1267.8996552181366</v>
      </c>
      <c r="X23" s="583"/>
      <c r="Y23" s="589">
        <v>190.72766476336653</v>
      </c>
      <c r="Z23" s="549"/>
      <c r="AA23" s="590"/>
      <c r="AB23" s="591"/>
      <c r="AC23" s="590"/>
      <c r="AD23" s="591"/>
      <c r="AE23" s="590"/>
      <c r="AF23" s="590"/>
      <c r="AG23" s="559"/>
      <c r="AH23" s="592"/>
      <c r="AI23" s="592"/>
      <c r="AJ23" s="592"/>
      <c r="AK23" s="592"/>
      <c r="AL23" s="592"/>
      <c r="AM23" s="592"/>
      <c r="AN23" s="593"/>
      <c r="AO23" s="593"/>
      <c r="AP23" s="593"/>
      <c r="AQ23" s="593"/>
      <c r="AR23" s="567"/>
      <c r="AS23" s="568"/>
      <c r="AT23" s="568"/>
    </row>
    <row r="24" spans="1:46">
      <c r="B24" s="594">
        <f t="shared" si="3"/>
        <v>2025</v>
      </c>
      <c r="C24" s="580">
        <v>2018.542927790081</v>
      </c>
      <c r="D24" s="586">
        <v>-163.6896286213929</v>
      </c>
      <c r="E24" s="586">
        <v>-315.79509006553695</v>
      </c>
      <c r="F24" s="586">
        <v>-95.919881255274788</v>
      </c>
      <c r="G24" s="586">
        <v>0</v>
      </c>
      <c r="H24" s="582">
        <f t="shared" si="0"/>
        <v>1443.1383278478763</v>
      </c>
      <c r="I24" s="583"/>
      <c r="J24" s="580">
        <v>907.11993558255392</v>
      </c>
      <c r="K24" s="585">
        <v>-553.55037272864956</v>
      </c>
      <c r="L24" s="585">
        <v>-377.33126335867212</v>
      </c>
      <c r="M24" s="586">
        <f t="shared" si="1"/>
        <v>-930.88163608732168</v>
      </c>
      <c r="N24" s="586">
        <v>22.213849083021479</v>
      </c>
      <c r="O24" s="587">
        <v>11925.604940797601</v>
      </c>
      <c r="P24" s="588"/>
      <c r="Q24" s="589">
        <v>-31.010257705814752</v>
      </c>
      <c r="R24" s="588"/>
      <c r="S24" s="589">
        <v>-4.7876767242403275</v>
      </c>
      <c r="T24" s="583"/>
      <c r="U24" s="589">
        <f t="shared" si="2"/>
        <v>1405.792541996075</v>
      </c>
      <c r="V24" s="583"/>
      <c r="W24" s="589">
        <v>1360.0554705152294</v>
      </c>
      <c r="X24" s="583"/>
      <c r="Y24" s="589">
        <v>236.46473624421185</v>
      </c>
      <c r="Z24" s="549"/>
      <c r="AA24" s="590"/>
      <c r="AB24" s="591"/>
      <c r="AC24" s="590"/>
      <c r="AD24" s="591"/>
      <c r="AE24" s="590"/>
      <c r="AF24" s="590"/>
      <c r="AG24" s="559"/>
      <c r="AH24" s="592"/>
      <c r="AI24" s="592"/>
      <c r="AJ24" s="592"/>
      <c r="AK24" s="592"/>
      <c r="AL24" s="592"/>
      <c r="AM24" s="592"/>
      <c r="AN24" s="593"/>
      <c r="AO24" s="593"/>
      <c r="AP24" s="593"/>
      <c r="AQ24" s="593"/>
      <c r="AR24" s="567"/>
      <c r="AS24" s="568"/>
      <c r="AT24" s="568"/>
    </row>
    <row r="25" spans="1:46">
      <c r="B25" s="594">
        <f t="shared" si="3"/>
        <v>2026</v>
      </c>
      <c r="C25" s="580">
        <v>2130.2624531931992</v>
      </c>
      <c r="D25" s="586">
        <v>-167.08117397832487</v>
      </c>
      <c r="E25" s="586">
        <v>-338.30536456673923</v>
      </c>
      <c r="F25" s="586">
        <v>-93.26778901911679</v>
      </c>
      <c r="G25" s="586">
        <v>0</v>
      </c>
      <c r="H25" s="582">
        <f t="shared" si="0"/>
        <v>1531.6081256290183</v>
      </c>
      <c r="I25" s="583"/>
      <c r="J25" s="580">
        <v>770.00391825002748</v>
      </c>
      <c r="K25" s="585">
        <v>-573.33150410715393</v>
      </c>
      <c r="L25" s="585">
        <v>-375.24021029455042</v>
      </c>
      <c r="M25" s="586">
        <f t="shared" si="1"/>
        <v>-948.57171440170441</v>
      </c>
      <c r="N25" s="586">
        <v>23.844549201239484</v>
      </c>
      <c r="O25" s="587">
        <v>12320.368648753078</v>
      </c>
      <c r="P25" s="588"/>
      <c r="Q25" s="589">
        <v>-13.61283208912846</v>
      </c>
      <c r="R25" s="588"/>
      <c r="S25" s="589">
        <v>-4.6979749377926225</v>
      </c>
      <c r="T25" s="583"/>
      <c r="U25" s="589">
        <f t="shared" si="2"/>
        <v>1358.5740716516598</v>
      </c>
      <c r="V25" s="583"/>
      <c r="W25" s="589">
        <v>1406.7389131753432</v>
      </c>
      <c r="X25" s="583"/>
      <c r="Y25" s="589">
        <v>188.29989472052864</v>
      </c>
      <c r="Z25" s="549"/>
      <c r="AA25" s="590"/>
      <c r="AB25" s="591"/>
      <c r="AC25" s="590"/>
      <c r="AD25" s="591"/>
      <c r="AE25" s="590"/>
      <c r="AF25" s="590"/>
      <c r="AG25" s="559"/>
      <c r="AH25" s="592"/>
      <c r="AI25" s="592"/>
      <c r="AJ25" s="592"/>
      <c r="AK25" s="592"/>
      <c r="AL25" s="592"/>
      <c r="AM25" s="592"/>
      <c r="AN25" s="593"/>
      <c r="AO25" s="593"/>
      <c r="AP25" s="593"/>
      <c r="AQ25" s="593"/>
      <c r="AR25" s="567"/>
      <c r="AS25" s="568"/>
      <c r="AT25" s="568"/>
    </row>
    <row r="26" spans="1:46">
      <c r="B26" s="594">
        <f t="shared" si="3"/>
        <v>2027</v>
      </c>
      <c r="C26" s="580">
        <v>2246.2283773659587</v>
      </c>
      <c r="D26" s="586">
        <v>-170.54299000545757</v>
      </c>
      <c r="E26" s="586">
        <v>-359.92654329139322</v>
      </c>
      <c r="F26" s="586">
        <v>-90.689024576290535</v>
      </c>
      <c r="G26" s="586">
        <v>0</v>
      </c>
      <c r="H26" s="582">
        <f t="shared" si="0"/>
        <v>1625.0698194928177</v>
      </c>
      <c r="I26" s="583"/>
      <c r="J26" s="580">
        <v>434.10936531511089</v>
      </c>
      <c r="K26" s="585">
        <v>-600.08285161208119</v>
      </c>
      <c r="L26" s="585">
        <v>-26.323632355053459</v>
      </c>
      <c r="M26" s="586">
        <f t="shared" si="1"/>
        <v>-626.40648396713459</v>
      </c>
      <c r="N26" s="586">
        <v>23.247468511304234</v>
      </c>
      <c r="O26" s="587">
        <v>12728.154381713135</v>
      </c>
      <c r="P26" s="588"/>
      <c r="Q26" s="589">
        <v>-32.069774688230382</v>
      </c>
      <c r="R26" s="588"/>
      <c r="S26" s="589">
        <v>-5.8926734967452745</v>
      </c>
      <c r="T26" s="583"/>
      <c r="U26" s="589">
        <f t="shared" si="2"/>
        <v>1418.0577211671225</v>
      </c>
      <c r="V26" s="583"/>
      <c r="W26" s="589">
        <v>1455.0247491685573</v>
      </c>
      <c r="X26" s="583"/>
      <c r="Y26" s="589">
        <v>151.33286671909366</v>
      </c>
      <c r="Z26" s="549"/>
      <c r="AA26" s="590"/>
      <c r="AB26" s="591"/>
      <c r="AC26" s="590"/>
      <c r="AD26" s="591"/>
      <c r="AE26" s="590"/>
      <c r="AF26" s="590"/>
      <c r="AG26" s="559"/>
      <c r="AH26" s="592"/>
      <c r="AI26" s="592"/>
      <c r="AJ26" s="592"/>
      <c r="AK26" s="592"/>
      <c r="AL26" s="592"/>
      <c r="AM26" s="592"/>
      <c r="AN26" s="593"/>
      <c r="AO26" s="593"/>
      <c r="AP26" s="593"/>
      <c r="AQ26" s="593"/>
      <c r="AR26" s="567"/>
      <c r="AS26" s="568"/>
      <c r="AT26" s="568"/>
    </row>
    <row r="27" spans="1:46">
      <c r="B27" s="594">
        <f t="shared" si="3"/>
        <v>2028</v>
      </c>
      <c r="C27" s="580">
        <v>2368.2376264128075</v>
      </c>
      <c r="D27" s="586">
        <v>-174.07653266653924</v>
      </c>
      <c r="E27" s="586">
        <v>-382.3725274744703</v>
      </c>
      <c r="F27" s="586">
        <v>-88.181560484008884</v>
      </c>
      <c r="G27" s="586">
        <v>-5.6843418860808015E-14</v>
      </c>
      <c r="H27" s="582">
        <f t="shared" si="0"/>
        <v>1723.6070057877891</v>
      </c>
      <c r="I27" s="583"/>
      <c r="J27" s="580">
        <v>848.68162221410603</v>
      </c>
      <c r="K27" s="585">
        <v>-630.48781860961731</v>
      </c>
      <c r="L27" s="585">
        <v>-427.44430820922935</v>
      </c>
      <c r="M27" s="586">
        <f t="shared" si="1"/>
        <v>-1057.9321268188467</v>
      </c>
      <c r="N27" s="586">
        <v>23.267376914975042</v>
      </c>
      <c r="O27" s="587">
        <v>13149.391695718012</v>
      </c>
      <c r="P27" s="588"/>
      <c r="Q27" s="589">
        <v>-1.6558970080781137</v>
      </c>
      <c r="R27" s="588"/>
      <c r="S27" s="589">
        <v>-8.1312844568591345</v>
      </c>
      <c r="T27" s="583"/>
      <c r="U27" s="589">
        <f t="shared" si="2"/>
        <v>1527.8366966330864</v>
      </c>
      <c r="V27" s="583"/>
      <c r="W27" s="589">
        <v>1504.9679801024577</v>
      </c>
      <c r="X27" s="583"/>
      <c r="Y27" s="589">
        <v>174.20158324972238</v>
      </c>
      <c r="Z27" s="549"/>
      <c r="AA27" s="590"/>
      <c r="AB27" s="591"/>
      <c r="AC27" s="590"/>
      <c r="AD27" s="591"/>
      <c r="AE27" s="590"/>
      <c r="AF27" s="590"/>
      <c r="AG27" s="559"/>
      <c r="AH27" s="592"/>
      <c r="AI27" s="592"/>
      <c r="AJ27" s="592"/>
      <c r="AK27" s="592"/>
      <c r="AL27" s="592"/>
      <c r="AM27" s="592"/>
      <c r="AN27" s="593"/>
      <c r="AO27" s="593"/>
      <c r="AP27" s="593"/>
      <c r="AQ27" s="593"/>
      <c r="AR27" s="567"/>
      <c r="AS27" s="568"/>
      <c r="AT27" s="568"/>
    </row>
    <row r="28" spans="1:46">
      <c r="B28" s="594">
        <f t="shared" si="3"/>
        <v>2029</v>
      </c>
      <c r="C28" s="580">
        <v>2496.961848923826</v>
      </c>
      <c r="D28" s="586">
        <v>-177.68328809196427</v>
      </c>
      <c r="E28" s="586">
        <v>-409.85085097293774</v>
      </c>
      <c r="F28" s="586">
        <v>-85.743425356323087</v>
      </c>
      <c r="G28" s="586">
        <v>5.6843418860808015E-14</v>
      </c>
      <c r="H28" s="582">
        <f t="shared" si="0"/>
        <v>1823.684284502601</v>
      </c>
      <c r="I28" s="583"/>
      <c r="J28" s="580">
        <v>463.75722810902255</v>
      </c>
      <c r="K28" s="585">
        <v>-649.42440950721675</v>
      </c>
      <c r="L28" s="585">
        <v>-28.624607303419108</v>
      </c>
      <c r="M28" s="586">
        <f t="shared" si="1"/>
        <v>-678.04901681063586</v>
      </c>
      <c r="N28" s="586">
        <v>23.920494874886362</v>
      </c>
      <c r="O28" s="587">
        <v>13584.524316523615</v>
      </c>
      <c r="P28" s="588"/>
      <c r="Q28" s="589">
        <v>-33.32407198382009</v>
      </c>
      <c r="R28" s="588"/>
      <c r="S28" s="589">
        <v>-9.2969476424170949</v>
      </c>
      <c r="T28" s="583"/>
      <c r="U28" s="589">
        <f t="shared" si="2"/>
        <v>1590.6919710496368</v>
      </c>
      <c r="V28" s="583"/>
      <c r="W28" s="589">
        <v>1556.6254954961532</v>
      </c>
      <c r="X28" s="583"/>
      <c r="Y28" s="589">
        <v>208.26805880320592</v>
      </c>
      <c r="Z28" s="549"/>
      <c r="AA28" s="590"/>
      <c r="AB28" s="591"/>
      <c r="AC28" s="590"/>
      <c r="AD28" s="591"/>
      <c r="AE28" s="590"/>
      <c r="AF28" s="590"/>
      <c r="AG28" s="559"/>
      <c r="AH28" s="592"/>
      <c r="AI28" s="592"/>
      <c r="AJ28" s="592"/>
      <c r="AK28" s="592"/>
      <c r="AL28" s="592"/>
      <c r="AM28" s="592"/>
      <c r="AN28" s="593"/>
      <c r="AO28" s="593"/>
      <c r="AP28" s="593"/>
      <c r="AQ28" s="593"/>
      <c r="AR28" s="567"/>
      <c r="AS28" s="568"/>
      <c r="AT28" s="568"/>
    </row>
    <row r="29" spans="1:46">
      <c r="B29" s="594">
        <f t="shared" si="3"/>
        <v>2030</v>
      </c>
      <c r="C29" s="580">
        <v>2632.7352572083605</v>
      </c>
      <c r="D29" s="586">
        <v>-181.36477320380695</v>
      </c>
      <c r="E29" s="586">
        <v>-438.11463933111133</v>
      </c>
      <c r="F29" s="586">
        <v>-83.372702314205185</v>
      </c>
      <c r="G29" s="586">
        <v>-5.6843418860808015E-14</v>
      </c>
      <c r="H29" s="582">
        <f t="shared" si="0"/>
        <v>1929.8831423592369</v>
      </c>
      <c r="I29" s="583"/>
      <c r="J29" s="580">
        <v>869.20565124378345</v>
      </c>
      <c r="K29" s="585">
        <v>-673.41275682426908</v>
      </c>
      <c r="L29" s="585">
        <v>-419.71936075110222</v>
      </c>
      <c r="M29" s="586">
        <f t="shared" si="1"/>
        <v>-1093.1321175753712</v>
      </c>
      <c r="N29" s="586">
        <v>25.454244778480781</v>
      </c>
      <c r="O29" s="587">
        <v>14034.010607016295</v>
      </c>
      <c r="P29" s="588"/>
      <c r="Q29" s="589">
        <v>-18.843135488354847</v>
      </c>
      <c r="R29" s="588"/>
      <c r="S29" s="589">
        <v>-9.2868805866070829</v>
      </c>
      <c r="T29" s="583"/>
      <c r="U29" s="589">
        <f t="shared" si="2"/>
        <v>1703.280904731168</v>
      </c>
      <c r="V29" s="583"/>
      <c r="W29" s="589">
        <v>1610.0561375821976</v>
      </c>
      <c r="X29" s="583"/>
      <c r="Y29" s="589">
        <v>301.49282595217585</v>
      </c>
      <c r="Z29" s="549"/>
      <c r="AA29" s="590"/>
      <c r="AB29" s="591"/>
      <c r="AC29" s="590"/>
      <c r="AD29" s="591"/>
      <c r="AE29" s="590"/>
      <c r="AF29" s="590"/>
      <c r="AG29" s="559"/>
      <c r="AH29" s="592"/>
      <c r="AI29" s="592"/>
      <c r="AJ29" s="592"/>
      <c r="AK29" s="592"/>
      <c r="AL29" s="592"/>
      <c r="AM29" s="592"/>
      <c r="AN29" s="593"/>
      <c r="AO29" s="593"/>
      <c r="AP29" s="593"/>
      <c r="AQ29" s="593"/>
      <c r="AR29" s="567"/>
      <c r="AS29" s="568"/>
      <c r="AT29" s="568"/>
    </row>
    <row r="30" spans="1:46">
      <c r="B30" s="594">
        <f t="shared" si="3"/>
        <v>2031</v>
      </c>
      <c r="C30" s="580">
        <v>2748.2223449463331</v>
      </c>
      <c r="D30" s="586">
        <v>-185.09743965855316</v>
      </c>
      <c r="E30" s="586">
        <v>-463.55383925864902</v>
      </c>
      <c r="F30" s="586">
        <v>-84.487931223810804</v>
      </c>
      <c r="G30" s="586">
        <v>-5.6843418860808015E-14</v>
      </c>
      <c r="H30" s="582">
        <f t="shared" si="0"/>
        <v>2015.0831348053202</v>
      </c>
      <c r="I30" s="583"/>
      <c r="J30" s="580">
        <v>327.91923309040533</v>
      </c>
      <c r="K30" s="585">
        <v>-683.04750348371385</v>
      </c>
      <c r="L30" s="585">
        <v>-31.167822644688513</v>
      </c>
      <c r="M30" s="586">
        <f t="shared" si="1"/>
        <v>-714.21532612840235</v>
      </c>
      <c r="N30" s="586">
        <v>27.881340442959413</v>
      </c>
      <c r="O30" s="587">
        <v>14330.762017462013</v>
      </c>
      <c r="P30" s="588"/>
      <c r="Q30" s="589">
        <v>-22.836306178538393</v>
      </c>
      <c r="R30" s="588"/>
      <c r="S30" s="589">
        <v>-8.7377892726675555</v>
      </c>
      <c r="T30" s="583"/>
      <c r="U30" s="589">
        <f t="shared" si="2"/>
        <v>1625.0942867590766</v>
      </c>
      <c r="V30" s="583"/>
      <c r="W30" s="589">
        <v>1657.2118744852523</v>
      </c>
      <c r="X30" s="583"/>
      <c r="Y30" s="589">
        <v>269.37523822599962</v>
      </c>
      <c r="Z30" s="549"/>
      <c r="AA30" s="590"/>
      <c r="AB30" s="591"/>
      <c r="AC30" s="590"/>
      <c r="AD30" s="591"/>
      <c r="AE30" s="590"/>
      <c r="AF30" s="590"/>
      <c r="AG30" s="559"/>
      <c r="AH30" s="592"/>
      <c r="AI30" s="592"/>
      <c r="AJ30" s="592"/>
      <c r="AK30" s="592"/>
      <c r="AL30" s="592"/>
      <c r="AM30" s="592"/>
      <c r="AN30" s="593"/>
      <c r="AO30" s="593"/>
      <c r="AP30" s="593"/>
      <c r="AQ30" s="593"/>
      <c r="AR30" s="567"/>
      <c r="AS30" s="568"/>
      <c r="AT30" s="568"/>
    </row>
    <row r="31" spans="1:46">
      <c r="B31" s="594">
        <f t="shared" si="3"/>
        <v>2032</v>
      </c>
      <c r="C31" s="580">
        <v>2861.8201113548694</v>
      </c>
      <c r="D31" s="586">
        <v>-188.90692808162464</v>
      </c>
      <c r="E31" s="586">
        <v>-486.56878604178178</v>
      </c>
      <c r="F31" s="586">
        <v>-85.618077912093341</v>
      </c>
      <c r="G31" s="586">
        <v>-5.6843418860808015E-14</v>
      </c>
      <c r="H31" s="582">
        <f t="shared" si="0"/>
        <v>2100.7263193193694</v>
      </c>
      <c r="I31" s="583"/>
      <c r="J31" s="580">
        <v>585.53301405113234</v>
      </c>
      <c r="K31" s="585">
        <v>-702.18388806197447</v>
      </c>
      <c r="L31" s="585">
        <v>-282.52533147269781</v>
      </c>
      <c r="M31" s="586">
        <f t="shared" si="1"/>
        <v>-984.70921953467223</v>
      </c>
      <c r="N31" s="586">
        <v>27.87047059746001</v>
      </c>
      <c r="O31" s="587">
        <v>14633.769700040448</v>
      </c>
      <c r="P31" s="588"/>
      <c r="Q31" s="589">
        <v>-9.8121455736671805</v>
      </c>
      <c r="R31" s="588"/>
      <c r="S31" s="589">
        <v>-9.7256136856266835</v>
      </c>
      <c r="T31" s="583"/>
      <c r="U31" s="589">
        <f t="shared" si="2"/>
        <v>1709.8828251739956</v>
      </c>
      <c r="V31" s="583"/>
      <c r="W31" s="589">
        <v>1705.7487206993212</v>
      </c>
      <c r="X31" s="583"/>
      <c r="Y31" s="589">
        <v>273.50934270067398</v>
      </c>
      <c r="Z31" s="549"/>
      <c r="AA31" s="590"/>
      <c r="AB31" s="591"/>
      <c r="AC31" s="590"/>
      <c r="AD31" s="591"/>
      <c r="AE31" s="590"/>
      <c r="AF31" s="590"/>
      <c r="AG31" s="559"/>
      <c r="AH31" s="592"/>
      <c r="AI31" s="592"/>
      <c r="AJ31" s="592"/>
      <c r="AK31" s="592"/>
      <c r="AL31" s="592"/>
      <c r="AM31" s="592"/>
      <c r="AN31" s="593"/>
      <c r="AO31" s="593"/>
      <c r="AP31" s="593"/>
      <c r="AQ31" s="593"/>
      <c r="AR31" s="567"/>
      <c r="AS31" s="568"/>
      <c r="AT31" s="568"/>
    </row>
    <row r="32" spans="1:46">
      <c r="B32" s="594">
        <f t="shared" si="3"/>
        <v>2033</v>
      </c>
      <c r="C32" s="580">
        <v>2979.9167142062588</v>
      </c>
      <c r="D32" s="586">
        <v>-192.79481954512872</v>
      </c>
      <c r="E32" s="586">
        <v>-511.0232861629683</v>
      </c>
      <c r="F32" s="586">
        <v>-86.763341925638031</v>
      </c>
      <c r="G32" s="586">
        <v>5.6843418860808015E-14</v>
      </c>
      <c r="H32" s="582">
        <f t="shared" si="0"/>
        <v>2189.3352665725238</v>
      </c>
      <c r="I32" s="583"/>
      <c r="J32" s="580">
        <v>343.35280889555128</v>
      </c>
      <c r="K32" s="585">
        <v>-721.05236758110618</v>
      </c>
      <c r="L32" s="585">
        <v>-33.95695610533172</v>
      </c>
      <c r="M32" s="586">
        <f t="shared" si="1"/>
        <v>-755.00932368643794</v>
      </c>
      <c r="N32" s="586">
        <v>28.343907872139379</v>
      </c>
      <c r="O32" s="587">
        <v>14943.165552830669</v>
      </c>
      <c r="P32" s="588"/>
      <c r="Q32" s="589">
        <v>-25.868114661302798</v>
      </c>
      <c r="R32" s="588"/>
      <c r="S32" s="589">
        <v>-10.274144845856583</v>
      </c>
      <c r="T32" s="583"/>
      <c r="U32" s="589">
        <f t="shared" si="2"/>
        <v>1769.8804001466171</v>
      </c>
      <c r="V32" s="583"/>
      <c r="W32" s="589">
        <v>1755.7071265079589</v>
      </c>
      <c r="X32" s="583"/>
      <c r="Y32" s="589">
        <v>287.68261633933218</v>
      </c>
      <c r="Z32" s="549"/>
      <c r="AA32" s="590"/>
      <c r="AB32" s="591"/>
      <c r="AC32" s="590"/>
      <c r="AD32" s="591"/>
      <c r="AE32" s="590"/>
      <c r="AF32" s="590"/>
      <c r="AG32" s="559"/>
      <c r="AH32" s="592"/>
      <c r="AI32" s="592"/>
      <c r="AJ32" s="592"/>
      <c r="AK32" s="592"/>
      <c r="AL32" s="592"/>
      <c r="AM32" s="592"/>
      <c r="AN32" s="593"/>
      <c r="AO32" s="593"/>
      <c r="AP32" s="593"/>
      <c r="AQ32" s="593"/>
      <c r="AR32" s="567"/>
      <c r="AS32" s="568"/>
      <c r="AT32" s="568"/>
    </row>
    <row r="33" spans="2:48">
      <c r="B33" s="594">
        <f t="shared" si="3"/>
        <v>2034</v>
      </c>
      <c r="C33" s="580">
        <v>3102.9176902935101</v>
      </c>
      <c r="D33" s="586">
        <v>-196.76272766120076</v>
      </c>
      <c r="E33" s="586">
        <v>-535.03950778764147</v>
      </c>
      <c r="F33" s="586">
        <v>-87.923925480250517</v>
      </c>
      <c r="G33" s="586">
        <v>-5.6843418860808015E-14</v>
      </c>
      <c r="H33" s="582">
        <f t="shared" si="0"/>
        <v>2283.1915293644174</v>
      </c>
      <c r="I33" s="583"/>
      <c r="J33" s="580">
        <v>691.37177755656251</v>
      </c>
      <c r="K33" s="585">
        <v>-746.89174109579096</v>
      </c>
      <c r="L33" s="585">
        <v>-375.45307572956028</v>
      </c>
      <c r="M33" s="586">
        <f t="shared" si="1"/>
        <v>-1122.3448168253512</v>
      </c>
      <c r="N33" s="586">
        <v>29.350218535055735</v>
      </c>
      <c r="O33" s="587">
        <v>15259.08425465767</v>
      </c>
      <c r="P33" s="588"/>
      <c r="Q33" s="589">
        <v>-13.786799951449893</v>
      </c>
      <c r="R33" s="588"/>
      <c r="S33" s="589">
        <v>-12.8410017360236</v>
      </c>
      <c r="T33" s="583"/>
      <c r="U33" s="589">
        <f t="shared" si="2"/>
        <v>1854.9409069432108</v>
      </c>
      <c r="V33" s="583"/>
      <c r="W33" s="589">
        <v>1807.128726912995</v>
      </c>
      <c r="X33" s="583"/>
      <c r="Y33" s="589">
        <v>335.494796369548</v>
      </c>
      <c r="Z33" s="549"/>
      <c r="AA33" s="590"/>
      <c r="AB33" s="591"/>
      <c r="AC33" s="590"/>
      <c r="AD33" s="591"/>
      <c r="AE33" s="590"/>
      <c r="AF33" s="590"/>
      <c r="AG33" s="559"/>
      <c r="AH33" s="592"/>
      <c r="AI33" s="592"/>
      <c r="AJ33" s="592"/>
      <c r="AK33" s="592"/>
      <c r="AL33" s="592"/>
      <c r="AM33" s="592"/>
      <c r="AN33" s="593"/>
      <c r="AO33" s="593"/>
      <c r="AP33" s="593"/>
      <c r="AQ33" s="593"/>
      <c r="AR33" s="567"/>
      <c r="AS33" s="568"/>
      <c r="AT33" s="568"/>
    </row>
    <row r="34" spans="2:48">
      <c r="B34" s="594">
        <f t="shared" si="3"/>
        <v>2035</v>
      </c>
      <c r="C34" s="580">
        <v>3231.1656186634268</v>
      </c>
      <c r="D34" s="586">
        <v>-200.81229925171033</v>
      </c>
      <c r="E34" s="586">
        <v>-566.55647500582893</v>
      </c>
      <c r="F34" s="586">
        <v>-89.100033496661567</v>
      </c>
      <c r="G34" s="586">
        <v>1.1368683772161603E-13</v>
      </c>
      <c r="H34" s="582">
        <f t="shared" si="0"/>
        <v>2374.6968109092259</v>
      </c>
      <c r="I34" s="583"/>
      <c r="J34" s="580">
        <v>839.62671450143853</v>
      </c>
      <c r="K34" s="585">
        <v>-750.08074152108281</v>
      </c>
      <c r="L34" s="585">
        <v>-517.04764544154705</v>
      </c>
      <c r="M34" s="586">
        <f t="shared" si="1"/>
        <v>-1267.12838696263</v>
      </c>
      <c r="N34" s="586">
        <v>30.83901816940952</v>
      </c>
      <c r="O34" s="587">
        <v>15581.663323717561</v>
      </c>
      <c r="P34" s="588"/>
      <c r="Q34" s="589">
        <v>-25.082524397621228</v>
      </c>
      <c r="R34" s="588"/>
      <c r="S34" s="589">
        <v>-13.008869358005569</v>
      </c>
      <c r="T34" s="583"/>
      <c r="U34" s="589">
        <f t="shared" si="2"/>
        <v>1939.9427628618171</v>
      </c>
      <c r="V34" s="583"/>
      <c r="W34" s="589">
        <v>1860.0563763328664</v>
      </c>
      <c r="X34" s="583"/>
      <c r="Y34" s="589">
        <v>415.38118289849865</v>
      </c>
      <c r="Z34" s="549"/>
      <c r="AA34" s="590"/>
      <c r="AB34" s="591"/>
      <c r="AC34" s="590"/>
      <c r="AD34" s="591"/>
      <c r="AE34" s="590"/>
      <c r="AF34" s="590"/>
      <c r="AG34" s="559"/>
      <c r="AH34" s="592"/>
      <c r="AI34" s="592"/>
      <c r="AJ34" s="592"/>
      <c r="AK34" s="592"/>
      <c r="AL34" s="592"/>
      <c r="AM34" s="592"/>
      <c r="AN34" s="593"/>
      <c r="AO34" s="593"/>
      <c r="AP34" s="593"/>
      <c r="AQ34" s="593"/>
      <c r="AR34" s="567"/>
      <c r="AS34" s="568"/>
      <c r="AT34" s="568"/>
    </row>
    <row r="35" spans="2:48">
      <c r="B35" s="594">
        <f t="shared" si="3"/>
        <v>2036</v>
      </c>
      <c r="C35" s="580">
        <v>3361.0326151677168</v>
      </c>
      <c r="D35" s="586">
        <v>-205.03833797923409</v>
      </c>
      <c r="E35" s="586">
        <v>-595.89508153962015</v>
      </c>
      <c r="F35" s="586">
        <v>-92.514857908578875</v>
      </c>
      <c r="G35" s="586">
        <v>1.1368683772161603E-13</v>
      </c>
      <c r="H35" s="582">
        <f t="shared" si="0"/>
        <v>2467.5843377402834</v>
      </c>
      <c r="I35" s="583"/>
      <c r="J35" s="580">
        <v>163.67426140341033</v>
      </c>
      <c r="K35" s="585">
        <v>-762.88891794720348</v>
      </c>
      <c r="L35" s="585">
        <v>-38.700279756765859</v>
      </c>
      <c r="M35" s="586">
        <f t="shared" si="1"/>
        <v>-801.58919770396938</v>
      </c>
      <c r="N35" s="586">
        <v>33.198573775101089</v>
      </c>
      <c r="O35" s="587">
        <v>15706.637305364206</v>
      </c>
      <c r="P35" s="588"/>
      <c r="Q35" s="589">
        <v>-8.0205252850673787</v>
      </c>
      <c r="R35" s="588"/>
      <c r="S35" s="589">
        <v>-13.54081606717088</v>
      </c>
      <c r="T35" s="583"/>
      <c r="U35" s="589">
        <f t="shared" si="2"/>
        <v>1841.3066338625872</v>
      </c>
      <c r="V35" s="583"/>
      <c r="W35" s="589">
        <v>1907.5719641135788</v>
      </c>
      <c r="X35" s="583"/>
      <c r="Y35" s="589">
        <v>349.11585264750681</v>
      </c>
      <c r="Z35" s="549"/>
      <c r="AA35" s="590"/>
      <c r="AB35" s="591"/>
      <c r="AC35" s="590"/>
      <c r="AD35" s="591"/>
      <c r="AE35" s="590"/>
      <c r="AF35" s="590"/>
      <c r="AG35" s="559"/>
      <c r="AH35" s="592"/>
      <c r="AI35" s="592"/>
      <c r="AJ35" s="592"/>
      <c r="AK35" s="592"/>
      <c r="AL35" s="592"/>
      <c r="AM35" s="592"/>
      <c r="AN35" s="593"/>
      <c r="AO35" s="593"/>
      <c r="AP35" s="593"/>
      <c r="AQ35" s="593"/>
      <c r="AR35" s="567"/>
      <c r="AS35" s="568"/>
      <c r="AT35" s="568"/>
    </row>
    <row r="36" spans="2:48">
      <c r="B36" s="594">
        <f t="shared" si="3"/>
        <v>2037</v>
      </c>
      <c r="C36" s="580">
        <v>3495.3927517304373</v>
      </c>
      <c r="D36" s="586">
        <v>-209.35331251095448</v>
      </c>
      <c r="E36" s="586">
        <v>-626.55697341521636</v>
      </c>
      <c r="F36" s="586">
        <v>-96.060557981330405</v>
      </c>
      <c r="G36" s="586">
        <v>0</v>
      </c>
      <c r="H36" s="582">
        <f t="shared" si="0"/>
        <v>2563.4219078229362</v>
      </c>
      <c r="I36" s="583"/>
      <c r="J36" s="580">
        <v>157.14674999928525</v>
      </c>
      <c r="K36" s="585">
        <v>-780.24610432165889</v>
      </c>
      <c r="L36" s="585">
        <v>-31.173079106751391</v>
      </c>
      <c r="M36" s="586">
        <f t="shared" si="1"/>
        <v>-811.41918342841029</v>
      </c>
      <c r="N36" s="586">
        <v>32.304493997126009</v>
      </c>
      <c r="O36" s="587">
        <v>15832.610976256739</v>
      </c>
      <c r="P36" s="588"/>
      <c r="Q36" s="589">
        <v>-8.110388457337308</v>
      </c>
      <c r="R36" s="588"/>
      <c r="S36" s="589">
        <v>-14.134364004618291</v>
      </c>
      <c r="T36" s="583"/>
      <c r="U36" s="589">
        <f t="shared" si="2"/>
        <v>1919.2092159289814</v>
      </c>
      <c r="V36" s="583"/>
      <c r="W36" s="589">
        <v>1956.3013490194073</v>
      </c>
      <c r="X36" s="583"/>
      <c r="Y36" s="589">
        <v>312.02371955708088</v>
      </c>
      <c r="Z36" s="549"/>
      <c r="AA36" s="590"/>
      <c r="AB36" s="591"/>
      <c r="AC36" s="590"/>
      <c r="AD36" s="591"/>
      <c r="AE36" s="590"/>
      <c r="AF36" s="590"/>
      <c r="AG36" s="559"/>
      <c r="AH36" s="592"/>
      <c r="AI36" s="592"/>
      <c r="AJ36" s="592"/>
      <c r="AK36" s="592"/>
      <c r="AL36" s="592"/>
      <c r="AM36" s="592"/>
      <c r="AN36" s="593"/>
      <c r="AO36" s="593"/>
      <c r="AP36" s="593"/>
      <c r="AQ36" s="593"/>
      <c r="AR36" s="567"/>
      <c r="AS36" s="568"/>
      <c r="AT36" s="568"/>
    </row>
    <row r="37" spans="2:48">
      <c r="B37" s="594">
        <f t="shared" si="3"/>
        <v>2038</v>
      </c>
      <c r="C37" s="580">
        <v>3635.137059527282</v>
      </c>
      <c r="D37" s="586">
        <v>-213.75909447602072</v>
      </c>
      <c r="E37" s="586">
        <v>-662.66590192225351</v>
      </c>
      <c r="F37" s="586">
        <v>-99.742149621016324</v>
      </c>
      <c r="G37" s="586">
        <v>-1.1368683772161603E-13</v>
      </c>
      <c r="H37" s="582">
        <f t="shared" si="0"/>
        <v>2658.9699135079914</v>
      </c>
      <c r="I37" s="583"/>
      <c r="J37" s="580">
        <v>167.26878829420667</v>
      </c>
      <c r="K37" s="585">
        <v>-781.08779004139035</v>
      </c>
      <c r="L37" s="585">
        <v>-40.287431462589964</v>
      </c>
      <c r="M37" s="586">
        <f t="shared" si="1"/>
        <v>-821.37522150398036</v>
      </c>
      <c r="N37" s="586">
        <v>32.007546384556598</v>
      </c>
      <c r="O37" s="587">
        <v>15959.592333088356</v>
      </c>
      <c r="P37" s="588"/>
      <c r="Q37" s="589">
        <v>37.46902184687292</v>
      </c>
      <c r="R37" s="588"/>
      <c r="S37" s="589">
        <v>-16.402632690954505</v>
      </c>
      <c r="T37" s="583"/>
      <c r="U37" s="589">
        <f t="shared" si="2"/>
        <v>2057.9374158386927</v>
      </c>
      <c r="V37" s="583"/>
      <c r="W37" s="589">
        <v>2006.2755377900294</v>
      </c>
      <c r="X37" s="583"/>
      <c r="Y37" s="589">
        <v>363.68559760574419</v>
      </c>
      <c r="Z37" s="549"/>
      <c r="AA37" s="590"/>
      <c r="AB37" s="591"/>
      <c r="AC37" s="590"/>
      <c r="AD37" s="591"/>
      <c r="AE37" s="590"/>
      <c r="AF37" s="590"/>
      <c r="AG37" s="559"/>
      <c r="AH37" s="592"/>
      <c r="AI37" s="592"/>
      <c r="AJ37" s="592"/>
      <c r="AK37" s="592"/>
      <c r="AL37" s="592"/>
      <c r="AM37" s="592"/>
      <c r="AN37" s="593"/>
      <c r="AO37" s="593"/>
      <c r="AP37" s="593"/>
      <c r="AQ37" s="593"/>
      <c r="AR37" s="567"/>
      <c r="AS37" s="568"/>
      <c r="AT37" s="568"/>
    </row>
    <row r="38" spans="2:48">
      <c r="B38" s="594">
        <f t="shared" si="3"/>
        <v>2039</v>
      </c>
      <c r="C38" s="580">
        <v>3780.6639372889235</v>
      </c>
      <c r="D38" s="586">
        <v>-218.25759489149453</v>
      </c>
      <c r="E38" s="586">
        <v>-711.04072152260778</v>
      </c>
      <c r="F38" s="586">
        <v>-103.56484097203268</v>
      </c>
      <c r="G38" s="586">
        <v>1.1368683772161603E-13</v>
      </c>
      <c r="H38" s="582">
        <f t="shared" si="0"/>
        <v>2747.8007799027887</v>
      </c>
      <c r="I38" s="583"/>
      <c r="J38" s="580">
        <v>292.99710343087099</v>
      </c>
      <c r="K38" s="585">
        <v>-740.79297232428542</v>
      </c>
      <c r="L38" s="585">
        <v>-165</v>
      </c>
      <c r="M38" s="586">
        <f t="shared" si="1"/>
        <v>-905.79297232428542</v>
      </c>
      <c r="N38" s="586">
        <v>32.619456162411502</v>
      </c>
      <c r="O38" s="587">
        <v>16087.589436519227</v>
      </c>
      <c r="P38" s="588"/>
      <c r="Q38" s="589">
        <v>-6.0592833049960291</v>
      </c>
      <c r="R38" s="588"/>
      <c r="S38" s="589">
        <v>-12.6576188294205</v>
      </c>
      <c r="T38" s="583"/>
      <c r="U38" s="589">
        <f t="shared" si="2"/>
        <v>2148.9074650373691</v>
      </c>
      <c r="V38" s="583"/>
      <c r="W38" s="589">
        <v>2057.5263292397499</v>
      </c>
      <c r="X38" s="583"/>
      <c r="Y38" s="589">
        <v>455.0667334033634</v>
      </c>
      <c r="Z38" s="549"/>
      <c r="AA38" s="590"/>
      <c r="AB38" s="591"/>
      <c r="AC38" s="590"/>
      <c r="AD38" s="591"/>
      <c r="AE38" s="590"/>
      <c r="AF38" s="590"/>
      <c r="AG38" s="559"/>
      <c r="AH38" s="592"/>
      <c r="AI38" s="592"/>
      <c r="AJ38" s="592"/>
      <c r="AK38" s="592"/>
      <c r="AL38" s="592"/>
      <c r="AM38" s="592"/>
      <c r="AN38" s="593"/>
      <c r="AO38" s="593"/>
      <c r="AP38" s="593"/>
      <c r="AQ38" s="593"/>
      <c r="AR38" s="567"/>
      <c r="AS38" s="568"/>
      <c r="AT38" s="568"/>
    </row>
    <row r="39" spans="2:48">
      <c r="B39" s="594">
        <f t="shared" si="3"/>
        <v>2040</v>
      </c>
      <c r="C39" s="580">
        <v>3931.6866939620163</v>
      </c>
      <c r="D39" s="586">
        <v>-222.85076499125773</v>
      </c>
      <c r="E39" s="586">
        <v>-747.78041433717578</v>
      </c>
      <c r="F39" s="586">
        <v>-107.53403978474559</v>
      </c>
      <c r="G39" s="586">
        <v>1.1368683772161603E-13</v>
      </c>
      <c r="H39" s="582">
        <f t="shared" si="0"/>
        <v>2853.521474848837</v>
      </c>
      <c r="I39" s="583"/>
      <c r="J39" s="580">
        <v>479.02097516896902</v>
      </c>
      <c r="K39" s="585">
        <v>-750.08182371193493</v>
      </c>
      <c r="L39" s="585">
        <v>-350</v>
      </c>
      <c r="M39" s="586">
        <f t="shared" si="1"/>
        <v>-1100.0818237119349</v>
      </c>
      <c r="N39" s="586">
        <v>34.821416921052233</v>
      </c>
      <c r="O39" s="587">
        <v>16216.610411688196</v>
      </c>
      <c r="P39" s="588"/>
      <c r="Q39" s="589">
        <v>-0.72613202019806522</v>
      </c>
      <c r="R39" s="588"/>
      <c r="S39" s="589">
        <v>-11.617092051840245</v>
      </c>
      <c r="T39" s="583"/>
      <c r="U39" s="589">
        <f t="shared" si="2"/>
        <v>2254.9388191548851</v>
      </c>
      <c r="V39" s="583"/>
      <c r="W39" s="589">
        <v>2110.0863344912354</v>
      </c>
      <c r="X39" s="583"/>
      <c r="Y39" s="589">
        <v>599.91921806701305</v>
      </c>
      <c r="Z39" s="549"/>
      <c r="AA39" s="590"/>
      <c r="AB39" s="591"/>
      <c r="AC39" s="590"/>
      <c r="AD39" s="591"/>
      <c r="AE39" s="590"/>
      <c r="AF39" s="590"/>
      <c r="AG39" s="559"/>
      <c r="AH39" s="592"/>
      <c r="AI39" s="592"/>
      <c r="AJ39" s="592"/>
      <c r="AK39" s="592"/>
      <c r="AL39" s="592"/>
      <c r="AM39" s="592"/>
      <c r="AN39" s="593"/>
      <c r="AO39" s="593"/>
      <c r="AP39" s="593"/>
      <c r="AQ39" s="593"/>
      <c r="AR39" s="567"/>
      <c r="AS39" s="568"/>
      <c r="AT39" s="568"/>
    </row>
    <row r="40" spans="2:48">
      <c r="B40" s="594">
        <f t="shared" si="3"/>
        <v>2041</v>
      </c>
      <c r="C40" s="580">
        <v>4072.9221879180045</v>
      </c>
      <c r="D40" s="586">
        <v>-227.61292950116999</v>
      </c>
      <c r="E40" s="586">
        <v>-784.33983854957137</v>
      </c>
      <c r="F40" s="586">
        <v>-107.74886054730278</v>
      </c>
      <c r="G40" s="586">
        <v>1.1368683772161603E-13</v>
      </c>
      <c r="H40" s="582">
        <f t="shared" si="0"/>
        <v>2953.2205593199606</v>
      </c>
      <c r="I40" s="583"/>
      <c r="J40" s="580">
        <v>400</v>
      </c>
      <c r="K40" s="585">
        <v>-748.14960604733869</v>
      </c>
      <c r="L40" s="585">
        <v>-400</v>
      </c>
      <c r="M40" s="586">
        <f t="shared" si="1"/>
        <v>-1148.1496060473387</v>
      </c>
      <c r="N40" s="586">
        <v>37.965331095765976</v>
      </c>
      <c r="O40" s="587">
        <v>16216.610411688196</v>
      </c>
      <c r="P40" s="588"/>
      <c r="Q40" s="589">
        <v>13.546000000000049</v>
      </c>
      <c r="R40" s="588"/>
      <c r="S40" s="589">
        <v>-11.583127198473164</v>
      </c>
      <c r="T40" s="583"/>
      <c r="U40" s="589">
        <f t="shared" si="2"/>
        <v>2244.9991571699147</v>
      </c>
      <c r="V40" s="583"/>
      <c r="W40" s="589">
        <v>2201.1853280125756</v>
      </c>
      <c r="X40" s="583"/>
      <c r="Y40" s="589">
        <v>643.73304722435216</v>
      </c>
      <c r="Z40" s="549"/>
      <c r="AA40" s="590"/>
      <c r="AB40" s="591"/>
      <c r="AC40" s="590"/>
      <c r="AD40" s="591"/>
      <c r="AE40" s="590"/>
      <c r="AF40" s="590"/>
      <c r="AG40" s="559"/>
      <c r="AH40" s="592"/>
      <c r="AI40" s="592"/>
      <c r="AJ40" s="592"/>
      <c r="AK40" s="592"/>
      <c r="AL40" s="592"/>
      <c r="AM40" s="592"/>
      <c r="AN40" s="593"/>
      <c r="AO40" s="593"/>
      <c r="AP40" s="593"/>
      <c r="AQ40" s="593"/>
      <c r="AR40" s="567"/>
      <c r="AS40" s="568"/>
      <c r="AT40" s="568"/>
    </row>
    <row r="41" spans="2:48">
      <c r="B41" s="594">
        <f t="shared" si="3"/>
        <v>2042</v>
      </c>
      <c r="C41" s="580">
        <v>4215.4091928518137</v>
      </c>
      <c r="D41" s="586">
        <v>-232.47685812582674</v>
      </c>
      <c r="E41" s="586">
        <v>-820.53372885081569</v>
      </c>
      <c r="F41" s="586">
        <v>-107.96411045731989</v>
      </c>
      <c r="G41" s="586">
        <v>-1.1368683772161603E-13</v>
      </c>
      <c r="H41" s="582">
        <f t="shared" si="0"/>
        <v>3054.4344954178514</v>
      </c>
      <c r="I41" s="583"/>
      <c r="J41" s="580">
        <v>0</v>
      </c>
      <c r="K41" s="585">
        <v>-749.46374363910434</v>
      </c>
      <c r="L41" s="585">
        <v>0</v>
      </c>
      <c r="M41" s="586">
        <f t="shared" si="1"/>
        <v>-749.46374363910434</v>
      </c>
      <c r="N41" s="586">
        <v>38.802350222882197</v>
      </c>
      <c r="O41" s="587">
        <v>16216.610411688196</v>
      </c>
      <c r="P41" s="588"/>
      <c r="Q41" s="589">
        <v>-12.5</v>
      </c>
      <c r="R41" s="588"/>
      <c r="S41" s="589">
        <v>-11.616584692518643</v>
      </c>
      <c r="T41" s="583"/>
      <c r="U41" s="589">
        <f t="shared" si="2"/>
        <v>2319.6565173091108</v>
      </c>
      <c r="V41" s="583"/>
      <c r="W41" s="589">
        <v>2296.217348578803</v>
      </c>
      <c r="X41" s="583"/>
      <c r="Y41" s="589">
        <v>667.17221595465946</v>
      </c>
      <c r="Z41" s="549"/>
      <c r="AA41" s="590"/>
      <c r="AB41" s="591"/>
      <c r="AC41" s="590"/>
      <c r="AD41" s="591"/>
      <c r="AE41" s="590"/>
      <c r="AF41" s="590"/>
      <c r="AG41" s="559"/>
      <c r="AH41" s="592"/>
      <c r="AI41" s="592"/>
      <c r="AJ41" s="592"/>
      <c r="AK41" s="592"/>
      <c r="AL41" s="592"/>
      <c r="AM41" s="592"/>
      <c r="AN41" s="593"/>
      <c r="AO41" s="593"/>
      <c r="AP41" s="593"/>
      <c r="AQ41" s="593"/>
      <c r="AR41" s="567"/>
      <c r="AS41" s="568"/>
      <c r="AT41" s="568"/>
    </row>
    <row r="42" spans="2:48">
      <c r="B42" s="594">
        <f t="shared" si="3"/>
        <v>2043</v>
      </c>
      <c r="C42" s="580">
        <v>4362.9377780447894</v>
      </c>
      <c r="D42" s="586">
        <v>-237.44472549296884</v>
      </c>
      <c r="E42" s="586">
        <v>-854.63900386299076</v>
      </c>
      <c r="F42" s="586">
        <v>-108.1797903721048</v>
      </c>
      <c r="G42" s="586">
        <v>0</v>
      </c>
      <c r="H42" s="582">
        <f t="shared" si="0"/>
        <v>3162.6742583167247</v>
      </c>
      <c r="I42" s="583"/>
      <c r="J42" s="580">
        <v>500</v>
      </c>
      <c r="K42" s="585">
        <v>-764.09709627631037</v>
      </c>
      <c r="L42" s="585">
        <v>-500</v>
      </c>
      <c r="M42" s="586">
        <f t="shared" si="1"/>
        <v>-1264.0970962763104</v>
      </c>
      <c r="N42" s="586">
        <v>39.753465291338728</v>
      </c>
      <c r="O42" s="587">
        <v>16216.610411688196</v>
      </c>
      <c r="P42" s="588"/>
      <c r="Q42" s="589">
        <v>11.309999999999945</v>
      </c>
      <c r="R42" s="588"/>
      <c r="S42" s="589">
        <v>-13.853664873233299</v>
      </c>
      <c r="T42" s="583"/>
      <c r="U42" s="589">
        <f t="shared" si="2"/>
        <v>2435.7869624585196</v>
      </c>
      <c r="V42" s="583"/>
      <c r="W42" s="589">
        <v>2395.3521972067883</v>
      </c>
      <c r="X42" s="583"/>
      <c r="Y42" s="589">
        <v>707.60698120639074</v>
      </c>
      <c r="Z42" s="549"/>
      <c r="AA42" s="590"/>
      <c r="AB42" s="591"/>
      <c r="AC42" s="590"/>
      <c r="AD42" s="591"/>
      <c r="AE42" s="590"/>
      <c r="AF42" s="590"/>
      <c r="AG42" s="559"/>
      <c r="AH42" s="592"/>
      <c r="AI42" s="592"/>
      <c r="AJ42" s="592"/>
      <c r="AK42" s="592"/>
      <c r="AL42" s="592"/>
      <c r="AM42" s="592"/>
      <c r="AN42" s="593"/>
      <c r="AO42" s="593"/>
      <c r="AP42" s="593"/>
      <c r="AQ42" s="593"/>
      <c r="AR42" s="567"/>
      <c r="AS42" s="568"/>
      <c r="AT42" s="568"/>
    </row>
    <row r="43" spans="2:48">
      <c r="B43" s="594">
        <f t="shared" si="3"/>
        <v>2044</v>
      </c>
      <c r="C43" s="580">
        <v>4515.23825861975</v>
      </c>
      <c r="D43" s="586">
        <v>-242.51875270060634</v>
      </c>
      <c r="E43" s="586">
        <v>-895.44205798163762</v>
      </c>
      <c r="F43" s="586">
        <v>-108.39590115067813</v>
      </c>
      <c r="G43" s="586">
        <v>1.1368683772161603E-13</v>
      </c>
      <c r="H43" s="582">
        <f t="shared" si="0"/>
        <v>3268.8815467868276</v>
      </c>
      <c r="I43" s="583"/>
      <c r="J43" s="580">
        <v>150</v>
      </c>
      <c r="K43" s="585">
        <v>-758.14176528445364</v>
      </c>
      <c r="L43" s="585">
        <v>-150</v>
      </c>
      <c r="M43" s="586">
        <f t="shared" si="1"/>
        <v>-908.14176528445364</v>
      </c>
      <c r="N43" s="586">
        <v>40.613033893838008</v>
      </c>
      <c r="O43" s="587">
        <v>16216.610411688196</v>
      </c>
      <c r="P43" s="588"/>
      <c r="Q43" s="589">
        <v>-8.3400000000000318</v>
      </c>
      <c r="R43" s="588"/>
      <c r="S43" s="589">
        <v>-5.1446015715838627</v>
      </c>
      <c r="T43" s="583"/>
      <c r="U43" s="589">
        <f t="shared" si="2"/>
        <v>2537.8682138246281</v>
      </c>
      <c r="V43" s="583"/>
      <c r="W43" s="589">
        <v>2498.7670057517112</v>
      </c>
      <c r="X43" s="583"/>
      <c r="Y43" s="589">
        <v>746.70818927930816</v>
      </c>
      <c r="Z43" s="549"/>
      <c r="AA43" s="590"/>
      <c r="AB43" s="591"/>
      <c r="AC43" s="590"/>
      <c r="AD43" s="591"/>
      <c r="AE43" s="590"/>
      <c r="AF43" s="590"/>
      <c r="AG43" s="559"/>
      <c r="AH43" s="592"/>
      <c r="AI43" s="592"/>
      <c r="AJ43" s="592"/>
      <c r="AK43" s="592"/>
      <c r="AL43" s="592"/>
      <c r="AM43" s="592"/>
      <c r="AN43" s="593"/>
      <c r="AO43" s="593"/>
      <c r="AP43" s="593"/>
      <c r="AQ43" s="593"/>
      <c r="AR43" s="567"/>
      <c r="AS43" s="568"/>
      <c r="AT43" s="568"/>
    </row>
    <row r="44" spans="2:48">
      <c r="B44" s="594">
        <f t="shared" si="3"/>
        <v>2045</v>
      </c>
      <c r="C44" s="580">
        <v>4672.9845672213687</v>
      </c>
      <c r="D44" s="586">
        <v>-247.70120831005565</v>
      </c>
      <c r="E44" s="586">
        <v>-935.08368283594518</v>
      </c>
      <c r="F44" s="586">
        <v>-108.61244365377642</v>
      </c>
      <c r="G44" s="586">
        <v>0</v>
      </c>
      <c r="H44" s="582">
        <f t="shared" si="0"/>
        <v>3381.5872324215916</v>
      </c>
      <c r="I44" s="583"/>
      <c r="J44" s="580">
        <v>500</v>
      </c>
      <c r="K44" s="585">
        <v>-762.46837354904153</v>
      </c>
      <c r="L44" s="585">
        <v>-500</v>
      </c>
      <c r="M44" s="586">
        <f t="shared" si="1"/>
        <v>-1262.4683735490416</v>
      </c>
      <c r="N44" s="586">
        <v>41.66475008672802</v>
      </c>
      <c r="O44" s="587">
        <v>16216.610411688196</v>
      </c>
      <c r="P44" s="588"/>
      <c r="Q44" s="589">
        <v>3.1800000000000637</v>
      </c>
      <c r="R44" s="588"/>
      <c r="S44" s="589">
        <v>-15.392430616217027</v>
      </c>
      <c r="T44" s="583"/>
      <c r="U44" s="589">
        <f t="shared" si="2"/>
        <v>2648.5711783430611</v>
      </c>
      <c r="V44" s="583"/>
      <c r="W44" s="589">
        <v>2606.6465534021654</v>
      </c>
      <c r="X44" s="583"/>
      <c r="Y44" s="589">
        <v>788.63281422020339</v>
      </c>
      <c r="Z44" s="549"/>
      <c r="AA44" s="590"/>
      <c r="AB44" s="591"/>
      <c r="AC44" s="590"/>
      <c r="AD44" s="591"/>
      <c r="AE44" s="590"/>
      <c r="AF44" s="590"/>
      <c r="AG44" s="559"/>
      <c r="AH44" s="592"/>
      <c r="AI44" s="592"/>
      <c r="AJ44" s="592"/>
      <c r="AK44" s="592"/>
      <c r="AL44" s="592"/>
      <c r="AM44" s="592"/>
      <c r="AN44" s="593"/>
      <c r="AO44" s="593"/>
      <c r="AP44" s="593"/>
      <c r="AQ44" s="593"/>
      <c r="AR44" s="567"/>
      <c r="AS44" s="568"/>
      <c r="AT44" s="568"/>
    </row>
    <row r="45" spans="2:48" s="563" customFormat="1">
      <c r="B45" s="594">
        <f t="shared" si="3"/>
        <v>2046</v>
      </c>
      <c r="C45" s="595">
        <v>4842.0067980190688</v>
      </c>
      <c r="D45" s="596">
        <v>-252.65523247625674</v>
      </c>
      <c r="E45" s="596">
        <v>-977.47266472750914</v>
      </c>
      <c r="F45" s="596">
        <v>-110.78469252685196</v>
      </c>
      <c r="G45" s="596">
        <v>-1.1368683772161603E-13</v>
      </c>
      <c r="H45" s="597">
        <f t="shared" si="0"/>
        <v>3501.0942082884508</v>
      </c>
      <c r="I45" s="598"/>
      <c r="J45" s="580">
        <v>500</v>
      </c>
      <c r="K45" s="585">
        <v>-768.86451939025847</v>
      </c>
      <c r="L45" s="585">
        <v>-500</v>
      </c>
      <c r="M45" s="586">
        <f t="shared" si="1"/>
        <v>-1268.8645193902585</v>
      </c>
      <c r="N45" s="586">
        <v>42.747491197870239</v>
      </c>
      <c r="O45" s="587">
        <v>16216.610411688196</v>
      </c>
      <c r="P45" s="588"/>
      <c r="Q45" s="599">
        <v>14.889999999999986</v>
      </c>
      <c r="R45" s="588"/>
      <c r="S45" s="599">
        <v>-16.184175403973256</v>
      </c>
      <c r="T45" s="598"/>
      <c r="U45" s="599">
        <f t="shared" si="2"/>
        <v>2773.6830046920895</v>
      </c>
      <c r="V45" s="598"/>
      <c r="W45" s="599">
        <v>2722.2882908140314</v>
      </c>
      <c r="X45" s="598"/>
      <c r="Y45" s="599">
        <v>840.02752809826063</v>
      </c>
      <c r="Z45" s="549"/>
      <c r="AA45" s="590"/>
      <c r="AB45" s="591"/>
      <c r="AC45" s="590"/>
      <c r="AD45" s="591"/>
      <c r="AE45" s="590"/>
      <c r="AF45" s="590"/>
      <c r="AG45" s="559"/>
      <c r="AH45" s="592"/>
      <c r="AI45" s="592"/>
      <c r="AJ45" s="592"/>
      <c r="AK45" s="592"/>
      <c r="AL45" s="592"/>
      <c r="AM45" s="592"/>
      <c r="AN45" s="593"/>
      <c r="AO45" s="593"/>
      <c r="AP45" s="593"/>
      <c r="AQ45" s="593"/>
      <c r="AR45" s="567"/>
      <c r="AS45" s="568"/>
      <c r="AT45" s="568"/>
      <c r="AU45" s="549"/>
      <c r="AV45" s="549"/>
    </row>
    <row r="46" spans="2:48" s="563" customFormat="1">
      <c r="B46" s="594">
        <f t="shared" si="3"/>
        <v>2047</v>
      </c>
      <c r="C46" s="595">
        <v>5018.7930378416668</v>
      </c>
      <c r="D46" s="596">
        <v>-257.7083371257819</v>
      </c>
      <c r="E46" s="596">
        <v>-1022.5397105605591</v>
      </c>
      <c r="F46" s="596">
        <v>-113.00038637738899</v>
      </c>
      <c r="G46" s="596">
        <v>1.1368683772161603E-13</v>
      </c>
      <c r="H46" s="597">
        <f t="shared" si="0"/>
        <v>3625.5446037779366</v>
      </c>
      <c r="I46" s="598"/>
      <c r="J46" s="595">
        <v>0</v>
      </c>
      <c r="K46" s="585">
        <v>-771.61374363910431</v>
      </c>
      <c r="L46" s="585">
        <v>0</v>
      </c>
      <c r="M46" s="586">
        <f t="shared" si="1"/>
        <v>-771.61374363910431</v>
      </c>
      <c r="N46" s="586">
        <v>43.801268983510809</v>
      </c>
      <c r="O46" s="587">
        <v>16216.610411688196</v>
      </c>
      <c r="P46" s="588"/>
      <c r="Q46" s="599">
        <v>-20</v>
      </c>
      <c r="R46" s="588"/>
      <c r="S46" s="599">
        <v>-15.530273994410805</v>
      </c>
      <c r="T46" s="598"/>
      <c r="U46" s="599">
        <f t="shared" si="2"/>
        <v>2862.2018551279325</v>
      </c>
      <c r="V46" s="598"/>
      <c r="W46" s="599">
        <v>2843.0603791030348</v>
      </c>
      <c r="X46" s="598"/>
      <c r="Y46" s="599">
        <v>859.16900412315829</v>
      </c>
      <c r="Z46" s="549"/>
      <c r="AA46" s="590"/>
      <c r="AB46" s="591"/>
      <c r="AC46" s="590"/>
      <c r="AD46" s="591"/>
      <c r="AE46" s="590"/>
      <c r="AF46" s="590"/>
      <c r="AG46" s="559"/>
      <c r="AH46" s="592"/>
      <c r="AI46" s="592"/>
      <c r="AJ46" s="592"/>
      <c r="AK46" s="592"/>
      <c r="AL46" s="592"/>
      <c r="AM46" s="592"/>
      <c r="AN46" s="593"/>
      <c r="AO46" s="593"/>
      <c r="AP46" s="593"/>
      <c r="AQ46" s="593"/>
      <c r="AR46" s="567"/>
      <c r="AS46" s="568"/>
      <c r="AT46" s="568"/>
      <c r="AU46" s="549"/>
      <c r="AV46" s="549"/>
    </row>
    <row r="47" spans="2:48" s="563" customFormat="1">
      <c r="B47" s="594">
        <f t="shared" si="3"/>
        <v>2048</v>
      </c>
      <c r="C47" s="595">
        <v>5201.6514708717941</v>
      </c>
      <c r="D47" s="596">
        <v>-262.86250386829755</v>
      </c>
      <c r="E47" s="596">
        <v>-1064.5247169813435</v>
      </c>
      <c r="F47" s="596">
        <v>-115.26039410493679</v>
      </c>
      <c r="G47" s="596">
        <v>0</v>
      </c>
      <c r="H47" s="597">
        <f t="shared" si="0"/>
        <v>3759.0038559172158</v>
      </c>
      <c r="I47" s="598"/>
      <c r="J47" s="595">
        <v>800</v>
      </c>
      <c r="K47" s="585">
        <v>-791.61374363910431</v>
      </c>
      <c r="L47" s="585">
        <v>-800</v>
      </c>
      <c r="M47" s="586">
        <f t="shared" si="1"/>
        <v>-1591.6137436391043</v>
      </c>
      <c r="N47" s="586">
        <v>44.894703983896925</v>
      </c>
      <c r="O47" s="587">
        <v>16216.610411688196</v>
      </c>
      <c r="P47" s="588"/>
      <c r="Q47" s="599">
        <v>26.028745321290103</v>
      </c>
      <c r="R47" s="588"/>
      <c r="S47" s="599">
        <v>-18.202227573418838</v>
      </c>
      <c r="T47" s="598"/>
      <c r="U47" s="599">
        <f t="shared" si="2"/>
        <v>3020.1113340098796</v>
      </c>
      <c r="V47" s="598"/>
      <c r="W47" s="599">
        <v>2969.190422079977</v>
      </c>
      <c r="X47" s="598"/>
      <c r="Y47" s="599">
        <v>910.08991605306085</v>
      </c>
      <c r="Z47" s="549"/>
      <c r="AA47" s="590"/>
      <c r="AB47" s="591"/>
      <c r="AC47" s="590"/>
      <c r="AD47" s="591"/>
      <c r="AE47" s="590"/>
      <c r="AF47" s="590"/>
      <c r="AG47" s="559"/>
      <c r="AH47" s="592"/>
      <c r="AI47" s="592"/>
      <c r="AJ47" s="592"/>
      <c r="AK47" s="592"/>
      <c r="AL47" s="592"/>
      <c r="AM47" s="592"/>
      <c r="AN47" s="593"/>
      <c r="AO47" s="593"/>
      <c r="AP47" s="593"/>
      <c r="AQ47" s="593"/>
      <c r="AR47" s="567"/>
      <c r="AS47" s="568"/>
      <c r="AT47" s="568"/>
      <c r="AU47" s="549"/>
      <c r="AV47" s="549"/>
    </row>
    <row r="48" spans="2:48" s="563" customFormat="1">
      <c r="B48" s="594">
        <f t="shared" si="3"/>
        <v>2049</v>
      </c>
      <c r="C48" s="595">
        <v>5391.3257204997526</v>
      </c>
      <c r="D48" s="596">
        <v>-268.11975394566349</v>
      </c>
      <c r="E48" s="596">
        <v>-1116.6921626270521</v>
      </c>
      <c r="F48" s="596">
        <v>-117.56560198703552</v>
      </c>
      <c r="G48" s="596">
        <v>0</v>
      </c>
      <c r="H48" s="597">
        <f t="shared" si="0"/>
        <v>3888.9482019400011</v>
      </c>
      <c r="I48" s="598"/>
      <c r="J48" s="595">
        <v>0</v>
      </c>
      <c r="K48" s="585">
        <v>-779.61374363910431</v>
      </c>
      <c r="L48" s="585">
        <v>0</v>
      </c>
      <c r="M48" s="586">
        <f t="shared" si="1"/>
        <v>-779.61374363910431</v>
      </c>
      <c r="N48" s="586">
        <v>45.756591867537502</v>
      </c>
      <c r="O48" s="587">
        <v>16216.610411688196</v>
      </c>
      <c r="P48" s="588"/>
      <c r="Q48" s="599">
        <v>0</v>
      </c>
      <c r="R48" s="588"/>
      <c r="S48" s="599">
        <v>-17.989530963715936</v>
      </c>
      <c r="T48" s="598"/>
      <c r="U48" s="599">
        <f t="shared" si="2"/>
        <v>3137.1015192047184</v>
      </c>
      <c r="V48" s="598"/>
      <c r="W48" s="599">
        <v>3100.9161210121347</v>
      </c>
      <c r="X48" s="598"/>
      <c r="Y48" s="599">
        <v>946.27531424564415</v>
      </c>
      <c r="Z48" s="549"/>
      <c r="AA48" s="590"/>
      <c r="AB48" s="591"/>
      <c r="AC48" s="590"/>
      <c r="AD48" s="591"/>
      <c r="AE48" s="590"/>
      <c r="AF48" s="590"/>
      <c r="AG48" s="559"/>
      <c r="AH48" s="592"/>
      <c r="AI48" s="592"/>
      <c r="AJ48" s="592"/>
      <c r="AK48" s="592"/>
      <c r="AL48" s="592"/>
      <c r="AM48" s="592"/>
      <c r="AN48" s="593"/>
      <c r="AO48" s="593"/>
      <c r="AP48" s="593"/>
      <c r="AQ48" s="593"/>
      <c r="AR48" s="567"/>
      <c r="AS48" s="568"/>
      <c r="AT48" s="568"/>
      <c r="AU48" s="549"/>
      <c r="AV48" s="549"/>
    </row>
    <row r="49" spans="2:48" s="563" customFormat="1">
      <c r="B49" s="594">
        <f t="shared" si="3"/>
        <v>2050</v>
      </c>
      <c r="C49" s="595">
        <v>5587.9842838384147</v>
      </c>
      <c r="D49" s="596">
        <v>-273.48214902457676</v>
      </c>
      <c r="E49" s="596">
        <v>-1167.4981060459093</v>
      </c>
      <c r="F49" s="596">
        <v>-119.91691402677624</v>
      </c>
      <c r="G49" s="596">
        <v>0</v>
      </c>
      <c r="H49" s="597">
        <f t="shared" si="0"/>
        <v>4027.0871147411522</v>
      </c>
      <c r="I49" s="598"/>
      <c r="J49" s="595">
        <v>0</v>
      </c>
      <c r="K49" s="585">
        <v>-779.61374363910431</v>
      </c>
      <c r="L49" s="585">
        <v>0</v>
      </c>
      <c r="M49" s="586">
        <f t="shared" si="1"/>
        <v>-779.61374363910431</v>
      </c>
      <c r="N49" s="586">
        <v>46.84009045066346</v>
      </c>
      <c r="O49" s="587">
        <v>16216.610411688196</v>
      </c>
      <c r="P49" s="588"/>
      <c r="Q49" s="599">
        <v>-10</v>
      </c>
      <c r="R49" s="588"/>
      <c r="S49" s="599">
        <v>-15.341575157140511</v>
      </c>
      <c r="T49" s="598"/>
      <c r="U49" s="599">
        <f t="shared" si="2"/>
        <v>3268.9718863955709</v>
      </c>
      <c r="V49" s="598"/>
      <c r="W49" s="599">
        <v>3238.4857225886385</v>
      </c>
      <c r="X49" s="598"/>
      <c r="Y49" s="599">
        <v>976.76147805257654</v>
      </c>
      <c r="Z49" s="549"/>
      <c r="AA49" s="590"/>
      <c r="AB49" s="591"/>
      <c r="AC49" s="590"/>
      <c r="AD49" s="591"/>
      <c r="AE49" s="590"/>
      <c r="AF49" s="590"/>
      <c r="AG49" s="559"/>
      <c r="AH49" s="592"/>
      <c r="AI49" s="592"/>
      <c r="AJ49" s="592"/>
      <c r="AK49" s="592"/>
      <c r="AL49" s="592"/>
      <c r="AM49" s="592"/>
      <c r="AN49" s="593"/>
      <c r="AO49" s="593"/>
      <c r="AP49" s="593"/>
      <c r="AQ49" s="593"/>
      <c r="AR49" s="567"/>
      <c r="AS49" s="568"/>
      <c r="AT49" s="568"/>
      <c r="AU49" s="549"/>
      <c r="AV49" s="549"/>
    </row>
    <row r="50" spans="2:48" s="563" customFormat="1">
      <c r="B50" s="594">
        <f t="shared" si="3"/>
        <v>2051</v>
      </c>
      <c r="C50" s="595">
        <v>5763.6732758518692</v>
      </c>
      <c r="D50" s="596">
        <v>-278.95179200506828</v>
      </c>
      <c r="E50" s="596">
        <v>-1208.2341567630567</v>
      </c>
      <c r="F50" s="596">
        <v>-122.31525230731175</v>
      </c>
      <c r="G50" s="596">
        <v>0</v>
      </c>
      <c r="H50" s="597">
        <f t="shared" si="0"/>
        <v>4154.172074776433</v>
      </c>
      <c r="I50" s="598"/>
      <c r="J50" s="595">
        <v>400</v>
      </c>
      <c r="K50" s="586">
        <v>-790.87736088785698</v>
      </c>
      <c r="L50" s="586">
        <v>-400</v>
      </c>
      <c r="M50" s="586">
        <f t="shared" si="1"/>
        <v>-1190.8773608878569</v>
      </c>
      <c r="N50" s="586">
        <v>47.956645229944918</v>
      </c>
      <c r="O50" s="582">
        <v>16216.610411688196</v>
      </c>
      <c r="P50" s="588"/>
      <c r="Q50" s="599">
        <v>7.95799999999997</v>
      </c>
      <c r="R50" s="588"/>
      <c r="S50" s="599">
        <v>-16.516166583272053</v>
      </c>
      <c r="T50" s="598"/>
      <c r="U50" s="599">
        <f t="shared" si="2"/>
        <v>3402.6931925352492</v>
      </c>
      <c r="V50" s="598"/>
      <c r="W50" s="599">
        <v>3354.3656672754096</v>
      </c>
      <c r="X50" s="598"/>
      <c r="Y50" s="599">
        <v>1025.089003312416</v>
      </c>
      <c r="Z50" s="549"/>
      <c r="AA50" s="590"/>
      <c r="AB50" s="591"/>
      <c r="AC50" s="590"/>
      <c r="AD50" s="591"/>
      <c r="AE50" s="590"/>
      <c r="AF50" s="590"/>
      <c r="AG50" s="559"/>
      <c r="AH50" s="592"/>
      <c r="AI50" s="592"/>
      <c r="AJ50" s="592"/>
      <c r="AK50" s="592"/>
      <c r="AL50" s="592"/>
      <c r="AM50" s="592"/>
      <c r="AN50" s="593"/>
      <c r="AO50" s="593"/>
      <c r="AP50" s="593"/>
      <c r="AQ50" s="593"/>
      <c r="AR50" s="567"/>
      <c r="AS50" s="568"/>
      <c r="AT50" s="568"/>
      <c r="AU50" s="549"/>
      <c r="AV50" s="549"/>
    </row>
    <row r="51" spans="2:48" s="563" customFormat="1" ht="10.5" customHeight="1">
      <c r="B51" s="594">
        <f t="shared" si="3"/>
        <v>2052</v>
      </c>
      <c r="C51" s="595">
        <v>5937.4731172742513</v>
      </c>
      <c r="D51" s="596">
        <v>-284.53082784516971</v>
      </c>
      <c r="E51" s="596">
        <v>-1253.2664448662094</v>
      </c>
      <c r="F51" s="596">
        <v>-124.761557353458</v>
      </c>
      <c r="G51" s="596">
        <v>0</v>
      </c>
      <c r="H51" s="597">
        <f t="shared" si="0"/>
        <v>4274.9142872094153</v>
      </c>
      <c r="I51" s="598"/>
      <c r="J51" s="595">
        <v>200</v>
      </c>
      <c r="K51" s="586">
        <v>-877.48055424065285</v>
      </c>
      <c r="L51" s="586">
        <v>-200</v>
      </c>
      <c r="M51" s="586">
        <f t="shared" si="1"/>
        <v>-1077.480554240653</v>
      </c>
      <c r="N51" s="586">
        <v>49.094359066807193</v>
      </c>
      <c r="O51" s="582">
        <v>16216.610411688196</v>
      </c>
      <c r="P51" s="588"/>
      <c r="Q51" s="599">
        <v>7.4700000000000273</v>
      </c>
      <c r="R51" s="588"/>
      <c r="S51" s="599">
        <v>-17.107746593496273</v>
      </c>
      <c r="T51" s="598"/>
      <c r="U51" s="599">
        <f t="shared" si="2"/>
        <v>3436.8903454420733</v>
      </c>
      <c r="V51" s="598"/>
      <c r="W51" s="599">
        <v>3474.3920441934383</v>
      </c>
      <c r="X51" s="598"/>
      <c r="Y51" s="599">
        <v>987.58730456105013</v>
      </c>
      <c r="Z51" s="549"/>
      <c r="AA51" s="590"/>
      <c r="AB51" s="591"/>
      <c r="AC51" s="590"/>
      <c r="AD51" s="591"/>
      <c r="AE51" s="590"/>
      <c r="AF51" s="590"/>
      <c r="AG51" s="559"/>
      <c r="AH51" s="592"/>
      <c r="AI51" s="592"/>
      <c r="AJ51" s="592"/>
      <c r="AK51" s="592"/>
      <c r="AL51" s="592"/>
      <c r="AM51" s="592"/>
      <c r="AN51" s="593"/>
      <c r="AO51" s="593"/>
      <c r="AP51" s="593"/>
      <c r="AQ51" s="593"/>
      <c r="AR51" s="567"/>
      <c r="AS51" s="568"/>
      <c r="AT51" s="568"/>
      <c r="AU51" s="549"/>
      <c r="AV51" s="549"/>
    </row>
    <row r="52" spans="2:48" s="563" customFormat="1">
      <c r="B52" s="594">
        <f t="shared" si="3"/>
        <v>2053</v>
      </c>
      <c r="C52" s="595">
        <v>6116.3837994055484</v>
      </c>
      <c r="D52" s="596">
        <v>-290.22144440207308</v>
      </c>
      <c r="E52" s="596">
        <v>-1300.1815531286986</v>
      </c>
      <c r="F52" s="596">
        <v>-127.25678850052716</v>
      </c>
      <c r="G52" s="596">
        <v>0</v>
      </c>
      <c r="H52" s="597">
        <f t="shared" si="0"/>
        <v>4398.7240133742498</v>
      </c>
      <c r="I52" s="598"/>
      <c r="J52" s="595">
        <v>0</v>
      </c>
      <c r="K52" s="586">
        <v>-784.33374363910434</v>
      </c>
      <c r="L52" s="586">
        <v>0</v>
      </c>
      <c r="M52" s="586">
        <f t="shared" si="1"/>
        <v>-784.33374363910434</v>
      </c>
      <c r="N52" s="586">
        <v>48.537080023649978</v>
      </c>
      <c r="O52" s="582">
        <v>16216.610411688196</v>
      </c>
      <c r="P52" s="588"/>
      <c r="Q52" s="599">
        <v>0</v>
      </c>
      <c r="R52" s="588"/>
      <c r="S52" s="599">
        <v>-22.329087386716708</v>
      </c>
      <c r="T52" s="598"/>
      <c r="U52" s="599">
        <f t="shared" si="2"/>
        <v>3640.5982623720788</v>
      </c>
      <c r="V52" s="598"/>
      <c r="W52" s="599">
        <v>3598.7132215551442</v>
      </c>
      <c r="X52" s="598"/>
      <c r="Y52" s="599">
        <v>1029.4723453779843</v>
      </c>
      <c r="Z52" s="549"/>
      <c r="AA52" s="590"/>
      <c r="AB52" s="591"/>
      <c r="AC52" s="590"/>
      <c r="AD52" s="591"/>
      <c r="AE52" s="590"/>
      <c r="AF52" s="590"/>
      <c r="AG52" s="559"/>
      <c r="AH52" s="592"/>
      <c r="AI52" s="592"/>
      <c r="AJ52" s="592"/>
      <c r="AK52" s="592"/>
      <c r="AL52" s="592"/>
      <c r="AM52" s="592"/>
      <c r="AN52" s="593"/>
      <c r="AO52" s="593"/>
      <c r="AP52" s="593"/>
      <c r="AQ52" s="593"/>
      <c r="AR52" s="567"/>
      <c r="AS52" s="568"/>
      <c r="AT52" s="568"/>
      <c r="AU52" s="549"/>
      <c r="AV52" s="549"/>
    </row>
    <row r="53" spans="2:48" s="563" customFormat="1">
      <c r="B53" s="594">
        <f t="shared" si="3"/>
        <v>2054</v>
      </c>
      <c r="C53" s="595">
        <v>6300.7436838759304</v>
      </c>
      <c r="D53" s="596">
        <v>-296.02587329011459</v>
      </c>
      <c r="E53" s="596">
        <v>-1367.4948454382723</v>
      </c>
      <c r="F53" s="596">
        <v>-129.80192427053771</v>
      </c>
      <c r="G53" s="596">
        <v>0</v>
      </c>
      <c r="H53" s="597">
        <f t="shared" si="0"/>
        <v>4507.4210408770059</v>
      </c>
      <c r="I53" s="598"/>
      <c r="J53" s="595">
        <v>0</v>
      </c>
      <c r="K53" s="586">
        <v>-784.33374363910434</v>
      </c>
      <c r="L53" s="586">
        <v>0</v>
      </c>
      <c r="M53" s="586">
        <f t="shared" si="1"/>
        <v>-784.33374363910434</v>
      </c>
      <c r="N53" s="586">
        <v>49.82136258772335</v>
      </c>
      <c r="O53" s="582">
        <v>16216.610411688196</v>
      </c>
      <c r="P53" s="588"/>
      <c r="Q53" s="599">
        <v>0</v>
      </c>
      <c r="R53" s="588"/>
      <c r="S53" s="599">
        <v>-19.839228215906331</v>
      </c>
      <c r="T53" s="598"/>
      <c r="U53" s="599">
        <f t="shared" si="2"/>
        <v>3753.0694316097188</v>
      </c>
      <c r="V53" s="598"/>
      <c r="W53" s="599">
        <v>3727.4828765048733</v>
      </c>
      <c r="X53" s="598"/>
      <c r="Y53" s="599">
        <v>1055.0589004828298</v>
      </c>
      <c r="Z53" s="549"/>
      <c r="AA53" s="590"/>
      <c r="AB53" s="591"/>
      <c r="AC53" s="590"/>
      <c r="AD53" s="591"/>
      <c r="AE53" s="590"/>
      <c r="AF53" s="590"/>
      <c r="AG53" s="559"/>
      <c r="AH53" s="592"/>
      <c r="AI53" s="592"/>
      <c r="AJ53" s="592"/>
      <c r="AK53" s="592"/>
      <c r="AL53" s="592"/>
      <c r="AM53" s="592"/>
      <c r="AN53" s="593"/>
      <c r="AO53" s="593"/>
      <c r="AP53" s="593"/>
      <c r="AQ53" s="593"/>
      <c r="AR53" s="567"/>
      <c r="AS53" s="568"/>
      <c r="AT53" s="568"/>
      <c r="AU53" s="549"/>
      <c r="AV53" s="549"/>
    </row>
    <row r="54" spans="2:48" s="563" customFormat="1">
      <c r="B54" s="594">
        <f t="shared" si="3"/>
        <v>2055</v>
      </c>
      <c r="C54" s="595">
        <v>6490.9847025019499</v>
      </c>
      <c r="D54" s="596">
        <v>-301.94639075591687</v>
      </c>
      <c r="E54" s="596">
        <v>-1424.3385729541587</v>
      </c>
      <c r="F54" s="596">
        <v>-132.39796275594847</v>
      </c>
      <c r="G54" s="596">
        <v>0</v>
      </c>
      <c r="H54" s="597">
        <f t="shared" si="0"/>
        <v>4632.3017760359262</v>
      </c>
      <c r="I54" s="598"/>
      <c r="J54" s="595">
        <v>0</v>
      </c>
      <c r="K54" s="586">
        <v>-784.33374363910434</v>
      </c>
      <c r="L54" s="586">
        <v>0</v>
      </c>
      <c r="M54" s="586">
        <f t="shared" si="1"/>
        <v>-784.33374363910434</v>
      </c>
      <c r="N54" s="586">
        <v>50.729878254139152</v>
      </c>
      <c r="O54" s="582">
        <v>16216.610411688196</v>
      </c>
      <c r="P54" s="588"/>
      <c r="Q54" s="599">
        <v>0</v>
      </c>
      <c r="R54" s="588"/>
      <c r="S54" s="599">
        <v>-18.260601642541502</v>
      </c>
      <c r="T54" s="598"/>
      <c r="U54" s="599">
        <f t="shared" si="2"/>
        <v>3880.4373090084196</v>
      </c>
      <c r="V54" s="598"/>
      <c r="W54" s="599">
        <v>3860.8601850838313</v>
      </c>
      <c r="X54" s="598"/>
      <c r="Y54" s="599">
        <v>1074.6360244074181</v>
      </c>
      <c r="Z54" s="549"/>
      <c r="AA54" s="590"/>
      <c r="AB54" s="591"/>
      <c r="AC54" s="590"/>
      <c r="AD54" s="591"/>
      <c r="AE54" s="590"/>
      <c r="AF54" s="590"/>
      <c r="AG54" s="559"/>
      <c r="AH54" s="592"/>
      <c r="AI54" s="592"/>
      <c r="AJ54" s="592"/>
      <c r="AK54" s="592"/>
      <c r="AL54" s="592"/>
      <c r="AM54" s="592"/>
      <c r="AN54" s="593"/>
      <c r="AO54" s="593"/>
      <c r="AP54" s="593"/>
      <c r="AQ54" s="593"/>
      <c r="AR54" s="567"/>
      <c r="AS54" s="568"/>
      <c r="AT54" s="568"/>
      <c r="AU54" s="549"/>
      <c r="AV54" s="549"/>
    </row>
    <row r="55" spans="2:48" s="563" customFormat="1">
      <c r="B55" s="594">
        <f t="shared" si="3"/>
        <v>2056</v>
      </c>
      <c r="C55" s="595">
        <v>6686.3954439391682</v>
      </c>
      <c r="D55" s="596">
        <v>-307.98531857103518</v>
      </c>
      <c r="E55" s="596">
        <v>-1474.3809252738884</v>
      </c>
      <c r="F55" s="596">
        <v>-135.04592201106743</v>
      </c>
      <c r="G55" s="596">
        <v>0</v>
      </c>
      <c r="H55" s="597">
        <f t="shared" si="0"/>
        <v>4768.9832780831766</v>
      </c>
      <c r="I55" s="598"/>
      <c r="J55" s="595">
        <v>0</v>
      </c>
      <c r="K55" s="586">
        <v>-784.33374363910434</v>
      </c>
      <c r="L55" s="586">
        <v>0</v>
      </c>
      <c r="M55" s="586">
        <f t="shared" si="1"/>
        <v>-784.33374363910434</v>
      </c>
      <c r="N55" s="586">
        <v>51.48663276548313</v>
      </c>
      <c r="O55" s="582">
        <v>16216.610411688196</v>
      </c>
      <c r="P55" s="588"/>
      <c r="Q55" s="599">
        <v>0</v>
      </c>
      <c r="R55" s="588"/>
      <c r="S55" s="599">
        <v>-18.877813269579917</v>
      </c>
      <c r="T55" s="598"/>
      <c r="U55" s="599">
        <f t="shared" si="2"/>
        <v>4017.2583539399757</v>
      </c>
      <c r="V55" s="598"/>
      <c r="W55" s="599">
        <v>3943.1317480941425</v>
      </c>
      <c r="X55" s="598"/>
      <c r="Y55" s="599">
        <v>1148.7626302532508</v>
      </c>
      <c r="Z55" s="549"/>
      <c r="AA55" s="590"/>
      <c r="AB55" s="591"/>
      <c r="AC55" s="590"/>
      <c r="AD55" s="591"/>
      <c r="AE55" s="590"/>
      <c r="AF55" s="590"/>
      <c r="AG55" s="559"/>
      <c r="AH55" s="592"/>
      <c r="AI55" s="592"/>
      <c r="AJ55" s="592"/>
      <c r="AK55" s="592"/>
      <c r="AL55" s="592"/>
      <c r="AM55" s="592"/>
      <c r="AN55" s="593"/>
      <c r="AO55" s="593"/>
      <c r="AP55" s="593"/>
      <c r="AQ55" s="593"/>
      <c r="AR55" s="567"/>
      <c r="AS55" s="568"/>
      <c r="AT55" s="568"/>
      <c r="AU55" s="549"/>
      <c r="AV55" s="549"/>
    </row>
    <row r="56" spans="2:48" s="563" customFormat="1">
      <c r="B56" s="594">
        <f t="shared" si="3"/>
        <v>2057</v>
      </c>
      <c r="C56" s="595">
        <v>6887.8737726789759</v>
      </c>
      <c r="D56" s="596">
        <v>-314.1450249424559</v>
      </c>
      <c r="E56" s="596">
        <v>-1526.3592616743585</v>
      </c>
      <c r="F56" s="596">
        <v>-137.74684045128879</v>
      </c>
      <c r="G56" s="596">
        <v>0</v>
      </c>
      <c r="H56" s="597">
        <f t="shared" si="0"/>
        <v>4909.6226456108725</v>
      </c>
      <c r="I56" s="598"/>
      <c r="J56" s="595">
        <v>0</v>
      </c>
      <c r="K56" s="586">
        <v>-784.33374363910434</v>
      </c>
      <c r="L56" s="586">
        <v>0</v>
      </c>
      <c r="M56" s="586">
        <f t="shared" si="1"/>
        <v>-784.33374363910434</v>
      </c>
      <c r="N56" s="586">
        <v>53.346721147793723</v>
      </c>
      <c r="O56" s="582">
        <v>16216.610411688196</v>
      </c>
      <c r="P56" s="588"/>
      <c r="Q56" s="599">
        <v>0</v>
      </c>
      <c r="R56" s="588"/>
      <c r="S56" s="599">
        <v>-19.489633999845239</v>
      </c>
      <c r="T56" s="598"/>
      <c r="U56" s="599">
        <f t="shared" si="2"/>
        <v>4159.1459891197164</v>
      </c>
      <c r="V56" s="598"/>
      <c r="W56" s="599">
        <v>4027.1564463529949</v>
      </c>
      <c r="X56" s="598"/>
      <c r="Y56" s="599">
        <v>1280.7521730199733</v>
      </c>
      <c r="Z56" s="549"/>
      <c r="AA56" s="590"/>
      <c r="AB56" s="591"/>
      <c r="AC56" s="590"/>
      <c r="AD56" s="591"/>
      <c r="AE56" s="590"/>
      <c r="AF56" s="590"/>
      <c r="AG56" s="559"/>
      <c r="AH56" s="592"/>
      <c r="AI56" s="592"/>
      <c r="AJ56" s="592"/>
      <c r="AK56" s="592"/>
      <c r="AL56" s="592"/>
      <c r="AM56" s="592"/>
      <c r="AN56" s="593"/>
      <c r="AO56" s="593"/>
      <c r="AP56" s="593"/>
      <c r="AQ56" s="593"/>
      <c r="AR56" s="567"/>
      <c r="AS56" s="568"/>
      <c r="AT56" s="568"/>
      <c r="AU56" s="549"/>
      <c r="AV56" s="549"/>
    </row>
    <row r="57" spans="2:48" s="563" customFormat="1">
      <c r="B57" s="594">
        <f t="shared" si="3"/>
        <v>2058</v>
      </c>
      <c r="C57" s="595">
        <v>7095.5026838734748</v>
      </c>
      <c r="D57" s="596">
        <v>-320.42792544130504</v>
      </c>
      <c r="E57" s="596">
        <v>-1580.2500866158944</v>
      </c>
      <c r="F57" s="596">
        <v>-140.50177726031455</v>
      </c>
      <c r="G57" s="596">
        <v>0</v>
      </c>
      <c r="H57" s="597">
        <f t="shared" si="0"/>
        <v>5054.3228945559613</v>
      </c>
      <c r="I57" s="598"/>
      <c r="J57" s="595">
        <v>0</v>
      </c>
      <c r="K57" s="586">
        <v>-784.33374363910434</v>
      </c>
      <c r="L57" s="586">
        <v>0</v>
      </c>
      <c r="M57" s="586">
        <f t="shared" si="1"/>
        <v>-784.33374363910434</v>
      </c>
      <c r="N57" s="586">
        <v>56.376304683128858</v>
      </c>
      <c r="O57" s="582">
        <v>16216.610411688196</v>
      </c>
      <c r="P57" s="588"/>
      <c r="Q57" s="599">
        <v>-187.31974217357083</v>
      </c>
      <c r="R57" s="588"/>
      <c r="S57" s="599">
        <v>-18.670083142135184</v>
      </c>
      <c r="T57" s="598"/>
      <c r="U57" s="599">
        <f t="shared" si="2"/>
        <v>4120.3756302842794</v>
      </c>
      <c r="V57" s="598"/>
      <c r="W57" s="599">
        <v>4112.9716376434089</v>
      </c>
      <c r="X57" s="598"/>
      <c r="Y57" s="599">
        <v>1288.1561656608437</v>
      </c>
      <c r="Z57" s="549"/>
      <c r="AA57" s="590"/>
      <c r="AB57" s="591"/>
      <c r="AC57" s="590"/>
      <c r="AD57" s="591"/>
      <c r="AE57" s="590"/>
      <c r="AF57" s="590"/>
      <c r="AG57" s="559"/>
      <c r="AH57" s="592"/>
      <c r="AI57" s="592"/>
      <c r="AJ57" s="592"/>
      <c r="AK57" s="592"/>
      <c r="AL57" s="592"/>
      <c r="AM57" s="592"/>
      <c r="AN57" s="593"/>
      <c r="AO57" s="593"/>
      <c r="AP57" s="593"/>
      <c r="AQ57" s="593"/>
      <c r="AR57" s="567"/>
      <c r="AS57" s="568"/>
      <c r="AT57" s="568"/>
      <c r="AU57" s="549"/>
      <c r="AV57" s="549"/>
    </row>
    <row r="58" spans="2:48" s="563" customFormat="1">
      <c r="B58" s="594">
        <f t="shared" si="3"/>
        <v>2059</v>
      </c>
      <c r="C58" s="595">
        <v>7309.7559653937769</v>
      </c>
      <c r="D58" s="596">
        <v>-326.83648395013114</v>
      </c>
      <c r="E58" s="596">
        <v>-1630.302427888606</v>
      </c>
      <c r="F58" s="596">
        <v>-143.31181280552087</v>
      </c>
      <c r="G58" s="596">
        <v>2.2737367544323206E-13</v>
      </c>
      <c r="H58" s="597">
        <f t="shared" si="0"/>
        <v>5209.3052407495188</v>
      </c>
      <c r="I58" s="598"/>
      <c r="J58" s="595">
        <v>0</v>
      </c>
      <c r="K58" s="586">
        <v>-806.70685452524049</v>
      </c>
      <c r="L58" s="586">
        <v>-164.94663128743468</v>
      </c>
      <c r="M58" s="586">
        <f t="shared" si="1"/>
        <v>-971.65348581267517</v>
      </c>
      <c r="N58" s="586">
        <v>60.644181042266268</v>
      </c>
      <c r="O58" s="582">
        <v>16051.663780400762</v>
      </c>
      <c r="P58" s="588"/>
      <c r="Q58" s="599">
        <v>-26.524231853931042</v>
      </c>
      <c r="R58" s="588"/>
      <c r="S58" s="599">
        <v>-21.106741751293384</v>
      </c>
      <c r="T58" s="598"/>
      <c r="U58" s="599">
        <f t="shared" si="2"/>
        <v>4250.6649623738858</v>
      </c>
      <c r="V58" s="598"/>
      <c r="W58" s="599">
        <v>4200.6154758101766</v>
      </c>
      <c r="X58" s="598"/>
      <c r="Y58" s="599">
        <v>1338.205652224553</v>
      </c>
      <c r="Z58" s="549"/>
      <c r="AA58" s="590"/>
      <c r="AB58" s="591"/>
      <c r="AC58" s="590"/>
      <c r="AD58" s="591"/>
      <c r="AE58" s="590"/>
      <c r="AF58" s="590"/>
      <c r="AG58" s="559"/>
      <c r="AH58" s="592"/>
      <c r="AI58" s="592"/>
      <c r="AJ58" s="592"/>
      <c r="AK58" s="592"/>
      <c r="AL58" s="592"/>
      <c r="AM58" s="592"/>
      <c r="AN58" s="593"/>
      <c r="AO58" s="593"/>
      <c r="AP58" s="593"/>
      <c r="AQ58" s="593"/>
      <c r="AR58" s="567"/>
      <c r="AS58" s="568"/>
      <c r="AT58" s="568"/>
      <c r="AU58" s="549"/>
      <c r="AV58" s="549"/>
    </row>
    <row r="59" spans="2:48" s="563" customFormat="1">
      <c r="B59" s="600">
        <f t="shared" si="3"/>
        <v>2060</v>
      </c>
      <c r="C59" s="595">
        <v>7529.8317404817062</v>
      </c>
      <c r="D59" s="596">
        <v>-333.37321362913383</v>
      </c>
      <c r="E59" s="596">
        <v>-1689.5676121323663</v>
      </c>
      <c r="F59" s="596">
        <v>-146.1780490616313</v>
      </c>
      <c r="G59" s="596">
        <v>0</v>
      </c>
      <c r="H59" s="597">
        <f t="shared" si="0"/>
        <v>5360.7128656585755</v>
      </c>
      <c r="I59" s="598"/>
      <c r="J59" s="595">
        <v>0</v>
      </c>
      <c r="K59" s="586">
        <v>-797.56794441168154</v>
      </c>
      <c r="L59" s="586">
        <v>-200.60977325492465</v>
      </c>
      <c r="M59" s="586">
        <f t="shared" si="1"/>
        <v>-998.17771766660621</v>
      </c>
      <c r="N59" s="586">
        <v>62.597790245653918</v>
      </c>
      <c r="O59" s="582">
        <v>15851.054007145838</v>
      </c>
      <c r="P59" s="588"/>
      <c r="Q59" s="599">
        <v>-29.190712184217546</v>
      </c>
      <c r="R59" s="588"/>
      <c r="S59" s="599">
        <v>-21.879233458888933</v>
      </c>
      <c r="T59" s="598"/>
      <c r="U59" s="599">
        <f t="shared" si="2"/>
        <v>4374.0629925945168</v>
      </c>
      <c r="V59" s="598"/>
      <c r="W59" s="599">
        <v>4290.1269277232423</v>
      </c>
      <c r="X59" s="598"/>
      <c r="Y59" s="599">
        <v>1422.1417170958284</v>
      </c>
      <c r="Z59" s="549"/>
      <c r="AA59" s="590"/>
      <c r="AB59" s="591"/>
      <c r="AC59" s="590"/>
      <c r="AD59" s="591"/>
      <c r="AE59" s="590"/>
      <c r="AF59" s="590"/>
      <c r="AG59" s="559"/>
      <c r="AH59" s="592"/>
      <c r="AI59" s="592"/>
      <c r="AJ59" s="592"/>
      <c r="AK59" s="592"/>
      <c r="AL59" s="592"/>
      <c r="AM59" s="592"/>
      <c r="AN59" s="593"/>
      <c r="AO59" s="593"/>
      <c r="AP59" s="593"/>
      <c r="AQ59" s="593"/>
      <c r="AR59" s="567"/>
      <c r="AS59" s="568"/>
      <c r="AT59" s="568"/>
      <c r="AU59" s="549"/>
      <c r="AV59" s="549"/>
    </row>
    <row r="60" spans="2:48" s="563" customFormat="1">
      <c r="B60" s="600">
        <f t="shared" si="3"/>
        <v>2061</v>
      </c>
      <c r="C60" s="595">
        <v>7756.7413131021585</v>
      </c>
      <c r="D60" s="596">
        <v>-340.04067790171649</v>
      </c>
      <c r="E60" s="596">
        <v>-1751.3374577490513</v>
      </c>
      <c r="F60" s="596">
        <v>-149.10161004286394</v>
      </c>
      <c r="G60" s="596">
        <v>0</v>
      </c>
      <c r="H60" s="597">
        <f t="shared" si="0"/>
        <v>5516.2615674085264</v>
      </c>
      <c r="I60" s="598"/>
      <c r="J60" s="595">
        <v>0</v>
      </c>
      <c r="K60" s="586">
        <v>-786.53178393234657</v>
      </c>
      <c r="L60" s="586">
        <v>-240.83664591847713</v>
      </c>
      <c r="M60" s="586">
        <f t="shared" si="1"/>
        <v>-1027.3684298508238</v>
      </c>
      <c r="N60" s="586">
        <v>65.297910455954892</v>
      </c>
      <c r="O60" s="582">
        <v>15610.217361227362</v>
      </c>
      <c r="P60" s="588"/>
      <c r="Q60" s="599">
        <v>-29.3309731727702</v>
      </c>
      <c r="R60" s="588"/>
      <c r="S60" s="599">
        <v>-22.525811540875907</v>
      </c>
      <c r="T60" s="598"/>
      <c r="U60" s="599">
        <f t="shared" si="2"/>
        <v>4502.3342633000111</v>
      </c>
      <c r="V60" s="598"/>
      <c r="W60" s="599">
        <v>4476.6155914887931</v>
      </c>
      <c r="X60" s="598"/>
      <c r="Y60" s="599">
        <v>1447.8603889070455</v>
      </c>
      <c r="Z60" s="549"/>
      <c r="AA60" s="590"/>
      <c r="AB60" s="591"/>
      <c r="AC60" s="590"/>
      <c r="AD60" s="591"/>
      <c r="AE60" s="590"/>
      <c r="AF60" s="590"/>
      <c r="AG60" s="559"/>
      <c r="AH60" s="592"/>
      <c r="AI60" s="592"/>
      <c r="AJ60" s="592"/>
      <c r="AK60" s="592"/>
      <c r="AL60" s="592"/>
      <c r="AM60" s="592"/>
      <c r="AN60" s="593"/>
      <c r="AO60" s="593"/>
      <c r="AP60" s="593"/>
      <c r="AQ60" s="593"/>
      <c r="AR60" s="567"/>
      <c r="AS60" s="568"/>
      <c r="AT60" s="568"/>
      <c r="AU60" s="549"/>
      <c r="AV60" s="549"/>
    </row>
    <row r="61" spans="2:48" s="563" customFormat="1">
      <c r="B61" s="600">
        <f t="shared" si="3"/>
        <v>2062</v>
      </c>
      <c r="C61" s="595">
        <v>7990.5781539721329</v>
      </c>
      <c r="D61" s="596">
        <v>-346.84149145975084</v>
      </c>
      <c r="E61" s="596">
        <v>-1815.1064321608251</v>
      </c>
      <c r="F61" s="596">
        <v>-152.08364224372121</v>
      </c>
      <c r="G61" s="596">
        <v>0</v>
      </c>
      <c r="H61" s="597">
        <f t="shared" si="0"/>
        <v>5676.5465881078353</v>
      </c>
      <c r="I61" s="598"/>
      <c r="J61" s="595">
        <v>0</v>
      </c>
      <c r="K61" s="586">
        <v>-773.42911047055873</v>
      </c>
      <c r="L61" s="586">
        <v>-283.27029255303518</v>
      </c>
      <c r="M61" s="586">
        <f t="shared" si="1"/>
        <v>-1056.699403023594</v>
      </c>
      <c r="N61" s="586">
        <v>66.849419586471697</v>
      </c>
      <c r="O61" s="582">
        <v>15326.947068674326</v>
      </c>
      <c r="P61" s="588"/>
      <c r="Q61" s="599">
        <v>-30.857188240487858</v>
      </c>
      <c r="R61" s="588"/>
      <c r="S61" s="599">
        <v>-23.227620701930618</v>
      </c>
      <c r="T61" s="598"/>
      <c r="U61" s="599">
        <f t="shared" si="2"/>
        <v>4632.611795728295</v>
      </c>
      <c r="V61" s="598"/>
      <c r="W61" s="599">
        <v>4671.2107803756217</v>
      </c>
      <c r="X61" s="598"/>
      <c r="Y61" s="599">
        <v>1409.2614042597197</v>
      </c>
      <c r="Z61" s="549"/>
      <c r="AA61" s="590"/>
      <c r="AB61" s="591"/>
      <c r="AC61" s="590"/>
      <c r="AD61" s="591"/>
      <c r="AE61" s="590"/>
      <c r="AF61" s="590"/>
      <c r="AG61" s="559"/>
      <c r="AH61" s="592"/>
      <c r="AI61" s="592"/>
      <c r="AJ61" s="592"/>
      <c r="AK61" s="592"/>
      <c r="AL61" s="592"/>
      <c r="AM61" s="592"/>
      <c r="AN61" s="593"/>
      <c r="AO61" s="593"/>
      <c r="AP61" s="593"/>
      <c r="AQ61" s="593"/>
      <c r="AR61" s="567"/>
      <c r="AS61" s="568"/>
      <c r="AT61" s="568"/>
      <c r="AU61" s="549"/>
      <c r="AV61" s="549"/>
    </row>
    <row r="62" spans="2:48" s="563" customFormat="1">
      <c r="B62" s="600">
        <f t="shared" si="3"/>
        <v>2063</v>
      </c>
      <c r="C62" s="595">
        <v>8231.8759168732267</v>
      </c>
      <c r="D62" s="596">
        <v>-353.77832128894579</v>
      </c>
      <c r="E62" s="596">
        <v>-1881.0670568387229</v>
      </c>
      <c r="F62" s="596">
        <v>-155.12531508859561</v>
      </c>
      <c r="G62" s="596">
        <v>2.2737367544323206E-13</v>
      </c>
      <c r="H62" s="597">
        <f t="shared" si="0"/>
        <v>5841.9052236569614</v>
      </c>
      <c r="I62" s="598"/>
      <c r="J62" s="595">
        <v>0</v>
      </c>
      <c r="K62" s="586">
        <v>-758.11121884628801</v>
      </c>
      <c r="L62" s="586">
        <v>-329.44537241779381</v>
      </c>
      <c r="M62" s="586">
        <f t="shared" si="1"/>
        <v>-1087.5565912640818</v>
      </c>
      <c r="N62" s="586">
        <v>67.159136072401537</v>
      </c>
      <c r="O62" s="582">
        <v>14997.501696256531</v>
      </c>
      <c r="P62" s="588"/>
      <c r="Q62" s="599">
        <v>-29.558516066084167</v>
      </c>
      <c r="R62" s="588"/>
      <c r="S62" s="599">
        <v>-23.840359035210383</v>
      </c>
      <c r="T62" s="598"/>
      <c r="U62" s="599">
        <f t="shared" si="2"/>
        <v>4768.1088933639867</v>
      </c>
      <c r="V62" s="598"/>
      <c r="W62" s="599">
        <v>4874.2648790714356</v>
      </c>
      <c r="X62" s="598"/>
      <c r="Y62" s="599">
        <v>1303.1054185522717</v>
      </c>
      <c r="Z62" s="549"/>
      <c r="AA62" s="590"/>
      <c r="AB62" s="591"/>
      <c r="AC62" s="590"/>
      <c r="AD62" s="591"/>
      <c r="AE62" s="590"/>
      <c r="AF62" s="590"/>
      <c r="AG62" s="559"/>
      <c r="AH62" s="592"/>
      <c r="AI62" s="592"/>
      <c r="AJ62" s="592"/>
      <c r="AK62" s="592"/>
      <c r="AL62" s="592"/>
      <c r="AM62" s="592"/>
      <c r="AN62" s="593"/>
      <c r="AO62" s="593"/>
      <c r="AP62" s="593"/>
      <c r="AQ62" s="593"/>
      <c r="AR62" s="567"/>
      <c r="AS62" s="568"/>
      <c r="AT62" s="568"/>
      <c r="AU62" s="549"/>
      <c r="AV62" s="549"/>
    </row>
    <row r="63" spans="2:48" s="563" customFormat="1">
      <c r="B63" s="600">
        <f t="shared" si="3"/>
        <v>2064</v>
      </c>
      <c r="C63" s="595">
        <v>8479.7313681032228</v>
      </c>
      <c r="D63" s="596">
        <v>-360.85388771472475</v>
      </c>
      <c r="E63" s="596">
        <v>-1948.8931950590072</v>
      </c>
      <c r="F63" s="596">
        <v>-158.22782139036752</v>
      </c>
      <c r="G63" s="596">
        <v>2.2737367544323206E-13</v>
      </c>
      <c r="H63" s="597">
        <f t="shared" si="0"/>
        <v>6011.756463939123</v>
      </c>
      <c r="I63" s="598"/>
      <c r="J63" s="595">
        <v>0</v>
      </c>
      <c r="K63" s="586">
        <v>-740.45867369496307</v>
      </c>
      <c r="L63" s="586">
        <v>-376.65643363520286</v>
      </c>
      <c r="M63" s="586">
        <f t="shared" si="1"/>
        <v>-1117.115107330166</v>
      </c>
      <c r="N63" s="586">
        <v>66.103993860318084</v>
      </c>
      <c r="O63" s="582">
        <v>14620.845262621329</v>
      </c>
      <c r="P63" s="588"/>
      <c r="Q63" s="599">
        <v>292.97768557622919</v>
      </c>
      <c r="R63" s="588"/>
      <c r="S63" s="599">
        <v>-24.02608618657348</v>
      </c>
      <c r="T63" s="598"/>
      <c r="U63" s="599">
        <f t="shared" si="2"/>
        <v>5229.6969498589306</v>
      </c>
      <c r="V63" s="598"/>
      <c r="W63" s="599">
        <v>5086.1455901672689</v>
      </c>
      <c r="X63" s="598"/>
      <c r="Y63" s="599">
        <v>1446.6567782439342</v>
      </c>
      <c r="Z63" s="549"/>
      <c r="AA63" s="590"/>
      <c r="AB63" s="591"/>
      <c r="AC63" s="590"/>
      <c r="AD63" s="591"/>
      <c r="AE63" s="590"/>
      <c r="AF63" s="590"/>
      <c r="AG63" s="559"/>
      <c r="AH63" s="592"/>
      <c r="AI63" s="592"/>
      <c r="AJ63" s="592"/>
      <c r="AK63" s="592"/>
      <c r="AL63" s="592"/>
      <c r="AM63" s="592"/>
      <c r="AN63" s="593"/>
      <c r="AO63" s="593"/>
      <c r="AP63" s="593"/>
      <c r="AQ63" s="593"/>
      <c r="AR63" s="567"/>
      <c r="AS63" s="568"/>
      <c r="AT63" s="568"/>
      <c r="AU63" s="549"/>
      <c r="AV63" s="549"/>
    </row>
    <row r="64" spans="2:48" s="563" customFormat="1">
      <c r="B64" s="600">
        <f t="shared" si="3"/>
        <v>2065</v>
      </c>
      <c r="C64" s="595">
        <v>8735.2836100874338</v>
      </c>
      <c r="D64" s="596">
        <v>-368.07096546901926</v>
      </c>
      <c r="E64" s="596">
        <v>-2016.8190938760774</v>
      </c>
      <c r="F64" s="596">
        <v>-161.39237781817488</v>
      </c>
      <c r="G64" s="596">
        <v>2.2737367544323206E-13</v>
      </c>
      <c r="H64" s="597">
        <f t="shared" si="0"/>
        <v>6189.0011729241614</v>
      </c>
      <c r="I64" s="598"/>
      <c r="J64" s="595">
        <v>0</v>
      </c>
      <c r="K64" s="586">
        <v>-728.65520749767654</v>
      </c>
      <c r="L64" s="586">
        <v>-95.482214256260264</v>
      </c>
      <c r="M64" s="586">
        <f t="shared" si="1"/>
        <v>-824.13742175393679</v>
      </c>
      <c r="N64" s="586">
        <v>63.59598906641348</v>
      </c>
      <c r="O64" s="582">
        <v>14525.363048365069</v>
      </c>
      <c r="P64" s="588"/>
      <c r="Q64" s="599">
        <v>-24.055468417472525</v>
      </c>
      <c r="R64" s="588"/>
      <c r="S64" s="599">
        <v>-24.598994333140496</v>
      </c>
      <c r="T64" s="598"/>
      <c r="U64" s="599">
        <f t="shared" si="2"/>
        <v>5379.8052774860253</v>
      </c>
      <c r="V64" s="598"/>
      <c r="W64" s="599">
        <v>5307.2366000154743</v>
      </c>
      <c r="X64" s="598"/>
      <c r="Y64" s="599">
        <v>1519.2254557144861</v>
      </c>
      <c r="Z64" s="549"/>
      <c r="AA64" s="590"/>
      <c r="AB64" s="591"/>
      <c r="AC64" s="590"/>
      <c r="AD64" s="591"/>
      <c r="AE64" s="590"/>
      <c r="AF64" s="590"/>
      <c r="AG64" s="559"/>
      <c r="AH64" s="592"/>
      <c r="AI64" s="592"/>
      <c r="AJ64" s="592"/>
      <c r="AK64" s="592"/>
      <c r="AL64" s="592"/>
      <c r="AM64" s="592"/>
      <c r="AN64" s="593"/>
      <c r="AO64" s="593"/>
      <c r="AP64" s="593"/>
      <c r="AQ64" s="593"/>
      <c r="AR64" s="567"/>
      <c r="AS64" s="568"/>
      <c r="AT64" s="568"/>
      <c r="AU64" s="549"/>
      <c r="AV64" s="549"/>
    </row>
    <row r="65" spans="2:48" s="563" customFormat="1">
      <c r="B65" s="600">
        <f t="shared" si="3"/>
        <v>2066</v>
      </c>
      <c r="C65" s="595">
        <v>8998.6379129895959</v>
      </c>
      <c r="D65" s="596">
        <v>-375.43238477839969</v>
      </c>
      <c r="E65" s="596">
        <v>-2086.3916844431346</v>
      </c>
      <c r="F65" s="596">
        <v>-164.62022537453839</v>
      </c>
      <c r="G65" s="596">
        <v>-2.2737367544323206E-13</v>
      </c>
      <c r="H65" s="597">
        <f t="shared" si="0"/>
        <v>6372.1936183935222</v>
      </c>
      <c r="I65" s="598"/>
      <c r="J65" s="595">
        <v>0</v>
      </c>
      <c r="K65" s="586">
        <v>-723.14187680716384</v>
      </c>
      <c r="L65" s="586">
        <v>-125.05101336424551</v>
      </c>
      <c r="M65" s="586">
        <f t="shared" si="1"/>
        <v>-848.19289017140932</v>
      </c>
      <c r="N65" s="586">
        <v>66.020451870912922</v>
      </c>
      <c r="O65" s="582">
        <v>14400.312035000823</v>
      </c>
      <c r="P65" s="588"/>
      <c r="Q65" s="599">
        <v>-25.321166029219398</v>
      </c>
      <c r="R65" s="588"/>
      <c r="S65" s="599">
        <v>-25.429877137131797</v>
      </c>
      <c r="T65" s="598"/>
      <c r="U65" s="599">
        <f t="shared" si="2"/>
        <v>5539.2701369266742</v>
      </c>
      <c r="V65" s="598"/>
      <c r="W65" s="599">
        <v>5463.3056627679471</v>
      </c>
      <c r="X65" s="598"/>
      <c r="Y65" s="599">
        <v>1595.189929873216</v>
      </c>
      <c r="Z65" s="549"/>
      <c r="AA65" s="590"/>
      <c r="AB65" s="591"/>
      <c r="AC65" s="590"/>
      <c r="AD65" s="591"/>
      <c r="AE65" s="590"/>
      <c r="AF65" s="590"/>
      <c r="AG65" s="559"/>
      <c r="AH65" s="592"/>
      <c r="AI65" s="592"/>
      <c r="AJ65" s="592"/>
      <c r="AK65" s="592"/>
      <c r="AL65" s="592"/>
      <c r="AM65" s="592"/>
      <c r="AN65" s="593"/>
      <c r="AO65" s="593"/>
      <c r="AP65" s="593"/>
      <c r="AQ65" s="593"/>
      <c r="AR65" s="567"/>
      <c r="AS65" s="568"/>
      <c r="AT65" s="568"/>
      <c r="AU65" s="549"/>
      <c r="AV65" s="549"/>
    </row>
    <row r="66" spans="2:48" s="563" customFormat="1">
      <c r="B66" s="600">
        <f t="shared" si="3"/>
        <v>2067</v>
      </c>
      <c r="C66" s="595">
        <v>9270.395361528992</v>
      </c>
      <c r="D66" s="596">
        <v>-382.94103247396771</v>
      </c>
      <c r="E66" s="596">
        <v>-2158.6112019580082</v>
      </c>
      <c r="F66" s="596">
        <v>-167.91262988202917</v>
      </c>
      <c r="G66" s="596">
        <v>0</v>
      </c>
      <c r="H66" s="597">
        <f t="shared" si="0"/>
        <v>6560.9304972149866</v>
      </c>
      <c r="I66" s="598"/>
      <c r="J66" s="595">
        <v>0</v>
      </c>
      <c r="K66" s="586">
        <v>-716.07974365953021</v>
      </c>
      <c r="L66" s="586">
        <v>-157.43431254109854</v>
      </c>
      <c r="M66" s="586">
        <f t="shared" si="1"/>
        <v>-873.51405620062872</v>
      </c>
      <c r="N66" s="586">
        <v>68.554762217518331</v>
      </c>
      <c r="O66" s="582">
        <v>14242.877722459725</v>
      </c>
      <c r="P66" s="588"/>
      <c r="Q66" s="599">
        <v>-24.2482744836949</v>
      </c>
      <c r="R66" s="588"/>
      <c r="S66" s="599">
        <v>-26.166103360289412</v>
      </c>
      <c r="T66" s="598"/>
      <c r="U66" s="599">
        <f t="shared" si="2"/>
        <v>5705.5568253878919</v>
      </c>
      <c r="V66" s="598"/>
      <c r="W66" s="599">
        <v>5623.9642236310492</v>
      </c>
      <c r="X66" s="598"/>
      <c r="Y66" s="599">
        <v>1676.7825316300587</v>
      </c>
      <c r="Z66" s="549"/>
      <c r="AA66" s="590"/>
      <c r="AB66" s="591"/>
      <c r="AC66" s="590"/>
      <c r="AD66" s="591"/>
      <c r="AE66" s="590"/>
      <c r="AF66" s="590"/>
      <c r="AG66" s="559"/>
      <c r="AH66" s="592"/>
      <c r="AI66" s="592"/>
      <c r="AJ66" s="592"/>
      <c r="AK66" s="592"/>
      <c r="AL66" s="592"/>
      <c r="AM66" s="592"/>
      <c r="AN66" s="593"/>
      <c r="AO66" s="593"/>
      <c r="AP66" s="593"/>
      <c r="AQ66" s="593"/>
      <c r="AR66" s="567"/>
      <c r="AS66" s="568"/>
      <c r="AT66" s="568"/>
      <c r="AU66" s="549"/>
      <c r="AV66" s="549"/>
    </row>
    <row r="67" spans="2:48" s="563" customFormat="1">
      <c r="B67" s="600">
        <f t="shared" si="3"/>
        <v>2068</v>
      </c>
      <c r="C67" s="595">
        <v>9549.5385541571941</v>
      </c>
      <c r="D67" s="596">
        <v>-390.59985312344702</v>
      </c>
      <c r="E67" s="596">
        <v>-2233.1333123465943</v>
      </c>
      <c r="F67" s="596">
        <v>-171.27088247966975</v>
      </c>
      <c r="G67" s="596">
        <v>0</v>
      </c>
      <c r="H67" s="597">
        <f t="shared" si="0"/>
        <v>6754.534506207483</v>
      </c>
      <c r="I67" s="598"/>
      <c r="J67" s="595">
        <v>0</v>
      </c>
      <c r="K67" s="586">
        <v>-707.38443854245611</v>
      </c>
      <c r="L67" s="586">
        <v>-190.37789214186745</v>
      </c>
      <c r="M67" s="586">
        <f t="shared" si="1"/>
        <v>-897.76233068432362</v>
      </c>
      <c r="N67" s="586">
        <v>71.194901809674846</v>
      </c>
      <c r="O67" s="582">
        <v>14052.499830317858</v>
      </c>
      <c r="P67" s="588"/>
      <c r="Q67" s="599">
        <v>-26.689282496649412</v>
      </c>
      <c r="R67" s="588"/>
      <c r="S67" s="599">
        <v>-27.048314376511314</v>
      </c>
      <c r="T67" s="598"/>
      <c r="U67" s="599">
        <f t="shared" si="2"/>
        <v>5874.2294804596731</v>
      </c>
      <c r="V67" s="598"/>
      <c r="W67" s="599">
        <v>5789.3472452459091</v>
      </c>
      <c r="X67" s="598"/>
      <c r="Y67" s="599">
        <v>1761.6647668438227</v>
      </c>
      <c r="Z67" s="549"/>
      <c r="AA67" s="590"/>
      <c r="AB67" s="591"/>
      <c r="AC67" s="590"/>
      <c r="AD67" s="591"/>
      <c r="AE67" s="590"/>
      <c r="AF67" s="590"/>
      <c r="AG67" s="559"/>
      <c r="AH67" s="592"/>
      <c r="AI67" s="592"/>
      <c r="AJ67" s="592"/>
      <c r="AK67" s="592"/>
      <c r="AL67" s="592"/>
      <c r="AM67" s="592"/>
      <c r="AN67" s="593"/>
      <c r="AO67" s="593"/>
      <c r="AP67" s="593"/>
      <c r="AQ67" s="593"/>
      <c r="AR67" s="567"/>
      <c r="AS67" s="568"/>
      <c r="AT67" s="568"/>
      <c r="AU67" s="549"/>
      <c r="AV67" s="549"/>
    </row>
    <row r="68" spans="2:48" s="563" customFormat="1">
      <c r="B68" s="600">
        <f t="shared" si="3"/>
        <v>2069</v>
      </c>
      <c r="C68" s="595">
        <v>9837.3505422382459</v>
      </c>
      <c r="D68" s="596">
        <v>-398.41185018591597</v>
      </c>
      <c r="E68" s="596">
        <v>-2310.4772955623612</v>
      </c>
      <c r="F68" s="596">
        <v>-174.69630012926316</v>
      </c>
      <c r="G68" s="596">
        <v>0</v>
      </c>
      <c r="H68" s="597">
        <f t="shared" si="0"/>
        <v>6953.7650963607057</v>
      </c>
      <c r="I68" s="598"/>
      <c r="J68" s="595">
        <v>0</v>
      </c>
      <c r="K68" s="586">
        <v>-696.93712913783088</v>
      </c>
      <c r="L68" s="586">
        <v>-227.51448404314212</v>
      </c>
      <c r="M68" s="586">
        <f t="shared" si="1"/>
        <v>-924.45161318097303</v>
      </c>
      <c r="N68" s="586">
        <v>73.967298451600385</v>
      </c>
      <c r="O68" s="582">
        <v>13824.985346274716</v>
      </c>
      <c r="P68" s="588"/>
      <c r="Q68" s="599">
        <v>-26.843547301367835</v>
      </c>
      <c r="R68" s="588"/>
      <c r="S68" s="599">
        <v>-27.924158662048114</v>
      </c>
      <c r="T68" s="598"/>
      <c r="U68" s="599">
        <f t="shared" si="2"/>
        <v>6048.5130756679173</v>
      </c>
      <c r="V68" s="598"/>
      <c r="W68" s="599">
        <v>5959.5936590785814</v>
      </c>
      <c r="X68" s="598"/>
      <c r="Y68" s="599">
        <v>1850.5841834331586</v>
      </c>
      <c r="Z68" s="549"/>
      <c r="AA68" s="590"/>
      <c r="AB68" s="591"/>
      <c r="AC68" s="590"/>
      <c r="AD68" s="591"/>
      <c r="AE68" s="590"/>
      <c r="AF68" s="590"/>
      <c r="AG68" s="559"/>
      <c r="AH68" s="592"/>
      <c r="AI68" s="592"/>
      <c r="AJ68" s="592"/>
      <c r="AK68" s="592"/>
      <c r="AL68" s="592"/>
      <c r="AM68" s="592"/>
      <c r="AN68" s="593"/>
      <c r="AO68" s="593"/>
      <c r="AP68" s="593"/>
      <c r="AQ68" s="593"/>
      <c r="AR68" s="567"/>
      <c r="AS68" s="568"/>
      <c r="AT68" s="568"/>
      <c r="AU68" s="549"/>
      <c r="AV68" s="549"/>
    </row>
    <row r="69" spans="2:48" s="563" customFormat="1">
      <c r="B69" s="600">
        <f t="shared" si="3"/>
        <v>2070</v>
      </c>
      <c r="C69" s="595">
        <v>10133.949885506865</v>
      </c>
      <c r="D69" s="596">
        <v>-406.38008718963431</v>
      </c>
      <c r="E69" s="596">
        <v>-2390.6160144696605</v>
      </c>
      <c r="F69" s="596">
        <v>-178.19022613184842</v>
      </c>
      <c r="G69" s="596">
        <v>0</v>
      </c>
      <c r="H69" s="597">
        <f t="shared" si="0"/>
        <v>7158.7635577157216</v>
      </c>
      <c r="I69" s="598"/>
      <c r="J69" s="595">
        <v>0</v>
      </c>
      <c r="K69" s="586">
        <v>-684.58142361507055</v>
      </c>
      <c r="L69" s="586">
        <v>-266.71373686727037</v>
      </c>
      <c r="M69" s="586">
        <f t="shared" si="1"/>
        <v>-951.29516048234086</v>
      </c>
      <c r="N69" s="586">
        <v>76.841040902903146</v>
      </c>
      <c r="O69" s="582">
        <v>13558.271609407446</v>
      </c>
      <c r="P69" s="588"/>
      <c r="Q69" s="599">
        <v>-28.254964459959865</v>
      </c>
      <c r="R69" s="588"/>
      <c r="S69" s="599">
        <v>-28.875498477874942</v>
      </c>
      <c r="T69" s="598"/>
      <c r="U69" s="599">
        <f t="shared" si="2"/>
        <v>6227.1789751984488</v>
      </c>
      <c r="V69" s="598"/>
      <c r="W69" s="599">
        <v>6134.8464821306407</v>
      </c>
      <c r="X69" s="598"/>
      <c r="Y69" s="599">
        <v>1942.9166765009668</v>
      </c>
      <c r="Z69" s="549"/>
      <c r="AA69" s="590"/>
      <c r="AB69" s="591"/>
      <c r="AC69" s="590"/>
      <c r="AD69" s="591"/>
      <c r="AE69" s="590"/>
      <c r="AF69" s="590"/>
      <c r="AG69" s="559"/>
      <c r="AH69" s="592"/>
      <c r="AI69" s="592"/>
      <c r="AJ69" s="592"/>
      <c r="AK69" s="592"/>
      <c r="AL69" s="592"/>
      <c r="AM69" s="592"/>
      <c r="AN69" s="593"/>
      <c r="AO69" s="593"/>
      <c r="AP69" s="593"/>
      <c r="AQ69" s="593"/>
      <c r="AR69" s="567"/>
      <c r="AS69" s="568"/>
      <c r="AT69" s="568"/>
      <c r="AU69" s="549"/>
      <c r="AV69" s="549"/>
    </row>
    <row r="70" spans="2:48" s="563" customFormat="1">
      <c r="B70" s="600">
        <f t="shared" si="3"/>
        <v>2071</v>
      </c>
      <c r="C70" s="595">
        <v>10440.0136206101</v>
      </c>
      <c r="D70" s="596">
        <v>-414.50768893342695</v>
      </c>
      <c r="E70" s="596">
        <v>-2473.8161422125222</v>
      </c>
      <c r="F70" s="596">
        <v>-181.75403065448538</v>
      </c>
      <c r="G70" s="596">
        <v>0</v>
      </c>
      <c r="H70" s="597">
        <f t="shared" si="0"/>
        <v>7369.9357588096655</v>
      </c>
      <c r="I70" s="598"/>
      <c r="J70" s="595">
        <v>0</v>
      </c>
      <c r="K70" s="586">
        <v>-670.17930981521158</v>
      </c>
      <c r="L70" s="586">
        <v>-309.37081512708909</v>
      </c>
      <c r="M70" s="586">
        <f t="shared" si="1"/>
        <v>-979.55012494230073</v>
      </c>
      <c r="N70" s="586">
        <v>79.830300023341422</v>
      </c>
      <c r="O70" s="582">
        <v>13248.900794280356</v>
      </c>
      <c r="P70" s="588"/>
      <c r="Q70" s="599">
        <v>-27.031436814123253</v>
      </c>
      <c r="R70" s="588"/>
      <c r="S70" s="599">
        <v>-29.720216437117074</v>
      </c>
      <c r="T70" s="598"/>
      <c r="U70" s="599">
        <f t="shared" si="2"/>
        <v>6413.4642806394659</v>
      </c>
      <c r="V70" s="598"/>
      <c r="W70" s="599">
        <v>6315.8811471263671</v>
      </c>
      <c r="X70" s="598"/>
      <c r="Y70" s="599">
        <v>2040.4998100140647</v>
      </c>
      <c r="Z70" s="549"/>
      <c r="AA70" s="590"/>
      <c r="AB70" s="591"/>
      <c r="AC70" s="590"/>
      <c r="AD70" s="591"/>
      <c r="AE70" s="590"/>
      <c r="AF70" s="590"/>
      <c r="AG70" s="559"/>
      <c r="AH70" s="592"/>
      <c r="AI70" s="592"/>
      <c r="AJ70" s="592"/>
      <c r="AK70" s="592"/>
      <c r="AL70" s="592"/>
      <c r="AM70" s="592"/>
      <c r="AN70" s="593"/>
      <c r="AO70" s="593"/>
      <c r="AP70" s="593"/>
      <c r="AQ70" s="593"/>
      <c r="AR70" s="567"/>
      <c r="AS70" s="568"/>
      <c r="AT70" s="568"/>
      <c r="AU70" s="549"/>
      <c r="AV70" s="549"/>
    </row>
    <row r="71" spans="2:48" s="563" customFormat="1">
      <c r="B71" s="600">
        <f t="shared" si="3"/>
        <v>2072</v>
      </c>
      <c r="C71" s="595">
        <v>10754.395748076546</v>
      </c>
      <c r="D71" s="596">
        <v>-422.79784271209553</v>
      </c>
      <c r="E71" s="596">
        <v>-2559.6901808853022</v>
      </c>
      <c r="F71" s="596">
        <v>-185.38911126757509</v>
      </c>
      <c r="G71" s="596">
        <v>0</v>
      </c>
      <c r="H71" s="597">
        <f t="shared" si="0"/>
        <v>7586.5186132115732</v>
      </c>
      <c r="I71" s="598"/>
      <c r="J71" s="595">
        <v>0</v>
      </c>
      <c r="K71" s="586">
        <v>-653.62102604422944</v>
      </c>
      <c r="L71" s="586">
        <v>-352.96053571219448</v>
      </c>
      <c r="M71" s="586">
        <f t="shared" si="1"/>
        <v>-1006.581561756424</v>
      </c>
      <c r="N71" s="586">
        <v>82.916995759052412</v>
      </c>
      <c r="O71" s="582">
        <v>12895.940258568162</v>
      </c>
      <c r="P71" s="588"/>
      <c r="Q71" s="599">
        <v>-29.765261799863538</v>
      </c>
      <c r="R71" s="588"/>
      <c r="S71" s="599">
        <v>-30.730179752618994</v>
      </c>
      <c r="T71" s="598"/>
      <c r="U71" s="599">
        <f t="shared" si="2"/>
        <v>6602.3586056617187</v>
      </c>
      <c r="V71" s="598"/>
      <c r="W71" s="599">
        <v>6502.2580077296898</v>
      </c>
      <c r="X71" s="598"/>
      <c r="Y71" s="599">
        <v>2140.6004079460927</v>
      </c>
      <c r="Z71" s="549"/>
      <c r="AA71" s="590"/>
      <c r="AB71" s="591"/>
      <c r="AC71" s="590"/>
      <c r="AD71" s="591"/>
      <c r="AE71" s="590"/>
      <c r="AF71" s="590"/>
      <c r="AG71" s="559"/>
      <c r="AH71" s="592"/>
      <c r="AI71" s="592"/>
      <c r="AJ71" s="592"/>
      <c r="AK71" s="592"/>
      <c r="AL71" s="592"/>
      <c r="AM71" s="592"/>
      <c r="AN71" s="593"/>
      <c r="AO71" s="593"/>
      <c r="AP71" s="593"/>
      <c r="AQ71" s="593"/>
      <c r="AR71" s="567"/>
      <c r="AS71" s="568"/>
      <c r="AT71" s="568"/>
      <c r="AU71" s="549"/>
      <c r="AV71" s="549"/>
    </row>
    <row r="72" spans="2:48" s="563" customFormat="1">
      <c r="B72" s="600">
        <f t="shared" si="3"/>
        <v>2073</v>
      </c>
      <c r="C72" s="595">
        <v>11078.541459745957</v>
      </c>
      <c r="D72" s="596">
        <v>-431.25379956633742</v>
      </c>
      <c r="E72" s="596">
        <v>-2648.8266514240786</v>
      </c>
      <c r="F72" s="596">
        <v>-189.0968934929266</v>
      </c>
      <c r="G72" s="596">
        <v>0</v>
      </c>
      <c r="H72" s="597">
        <f t="shared" si="0"/>
        <v>7809.3641152626142</v>
      </c>
      <c r="I72" s="598"/>
      <c r="J72" s="595">
        <v>0</v>
      </c>
      <c r="K72" s="586">
        <v>-634.75727391027431</v>
      </c>
      <c r="L72" s="586">
        <v>-401.58954964601327</v>
      </c>
      <c r="M72" s="586">
        <f t="shared" si="1"/>
        <v>-1036.3468235562875</v>
      </c>
      <c r="N72" s="586">
        <v>86.128916549291787</v>
      </c>
      <c r="O72" s="582">
        <v>12494.350708922149</v>
      </c>
      <c r="P72" s="588"/>
      <c r="Q72" s="599">
        <v>-29.92257486019912</v>
      </c>
      <c r="R72" s="588"/>
      <c r="S72" s="599">
        <v>-31.733822823586337</v>
      </c>
      <c r="T72" s="598"/>
      <c r="U72" s="599">
        <f t="shared" si="2"/>
        <v>6797.489810571833</v>
      </c>
      <c r="V72" s="598"/>
      <c r="W72" s="599">
        <v>6694.134708079705</v>
      </c>
      <c r="X72" s="598"/>
      <c r="Y72" s="599">
        <v>2243.9555104382207</v>
      </c>
      <c r="Z72" s="549"/>
      <c r="AA72" s="590"/>
      <c r="AB72" s="591"/>
      <c r="AC72" s="590"/>
      <c r="AD72" s="591"/>
      <c r="AE72" s="590"/>
      <c r="AF72" s="590"/>
      <c r="AG72" s="559"/>
      <c r="AH72" s="592"/>
      <c r="AI72" s="592"/>
      <c r="AJ72" s="592"/>
      <c r="AK72" s="592"/>
      <c r="AL72" s="592"/>
      <c r="AM72" s="592"/>
      <c r="AN72" s="593"/>
      <c r="AO72" s="593"/>
      <c r="AP72" s="593"/>
      <c r="AQ72" s="593"/>
      <c r="AR72" s="567"/>
      <c r="AS72" s="568"/>
      <c r="AT72" s="568"/>
      <c r="AU72" s="549"/>
      <c r="AV72" s="549"/>
    </row>
    <row r="73" spans="2:48" s="563" customFormat="1">
      <c r="B73" s="600">
        <f t="shared" si="3"/>
        <v>2074</v>
      </c>
      <c r="C73" s="595">
        <v>11412.584283281991</v>
      </c>
      <c r="D73" s="596">
        <v>-439.87887555766417</v>
      </c>
      <c r="E73" s="596">
        <v>-2741.1987695341104</v>
      </c>
      <c r="F73" s="596">
        <v>-192.87883136278512</v>
      </c>
      <c r="G73" s="596">
        <v>0</v>
      </c>
      <c r="H73" s="597">
        <f t="shared" si="0"/>
        <v>8038.6278068274314</v>
      </c>
      <c r="I73" s="598"/>
      <c r="J73" s="595">
        <v>0</v>
      </c>
      <c r="K73" s="586">
        <v>-613.39569252175568</v>
      </c>
      <c r="L73" s="586">
        <v>-452.87370589473102</v>
      </c>
      <c r="M73" s="586">
        <f t="shared" si="1"/>
        <v>-1066.2693984164866</v>
      </c>
      <c r="N73" s="586">
        <v>89.429146553516205</v>
      </c>
      <c r="O73" s="582">
        <v>12041.477003027418</v>
      </c>
      <c r="P73" s="588"/>
      <c r="Q73" s="599">
        <v>-31.495150107590234</v>
      </c>
      <c r="R73" s="588"/>
      <c r="S73" s="599">
        <v>-32.823396562849183</v>
      </c>
      <c r="T73" s="598"/>
      <c r="U73" s="599">
        <f t="shared" si="2"/>
        <v>6997.4690082940215</v>
      </c>
      <c r="V73" s="598"/>
      <c r="W73" s="599">
        <v>6891.6735442744439</v>
      </c>
      <c r="X73" s="598"/>
      <c r="Y73" s="599">
        <v>2349.7509744577992</v>
      </c>
      <c r="Z73" s="549"/>
      <c r="AA73" s="590"/>
      <c r="AB73" s="591"/>
      <c r="AC73" s="590"/>
      <c r="AD73" s="591"/>
      <c r="AE73" s="590"/>
      <c r="AF73" s="590"/>
      <c r="AG73" s="559"/>
      <c r="AH73" s="592"/>
      <c r="AI73" s="592"/>
      <c r="AJ73" s="592"/>
      <c r="AK73" s="592"/>
      <c r="AL73" s="592"/>
      <c r="AM73" s="592"/>
      <c r="AN73" s="593"/>
      <c r="AO73" s="593"/>
      <c r="AP73" s="593"/>
      <c r="AQ73" s="593"/>
      <c r="AR73" s="567"/>
      <c r="AS73" s="568"/>
      <c r="AT73" s="568"/>
      <c r="AU73" s="549"/>
      <c r="AV73" s="549"/>
    </row>
    <row r="74" spans="2:48" s="563" customFormat="1">
      <c r="B74" s="600">
        <f t="shared" si="3"/>
        <v>2075</v>
      </c>
      <c r="C74" s="595">
        <v>11757.286805065065</v>
      </c>
      <c r="D74" s="596">
        <v>-448.67645306881747</v>
      </c>
      <c r="E74" s="596">
        <v>-2837.1108719911977</v>
      </c>
      <c r="F74" s="596">
        <v>-196.73640799004085</v>
      </c>
      <c r="G74" s="596">
        <v>0</v>
      </c>
      <c r="H74" s="597">
        <f t="shared" si="0"/>
        <v>8274.7630720150082</v>
      </c>
      <c r="I74" s="598"/>
      <c r="J74" s="595">
        <v>0</v>
      </c>
      <c r="K74" s="586">
        <v>-589.36383196029271</v>
      </c>
      <c r="L74" s="586">
        <v>-508.4007165637841</v>
      </c>
      <c r="M74" s="586">
        <f t="shared" si="1"/>
        <v>-1097.7645485240769</v>
      </c>
      <c r="N74" s="586">
        <v>92.831426768218677</v>
      </c>
      <c r="O74" s="582">
        <v>11533.076286463633</v>
      </c>
      <c r="P74" s="588"/>
      <c r="Q74" s="599">
        <v>-30.098784751800622</v>
      </c>
      <c r="R74" s="588"/>
      <c r="S74" s="599">
        <v>-33.794749040262644</v>
      </c>
      <c r="T74" s="598"/>
      <c r="U74" s="599">
        <f t="shared" si="2"/>
        <v>7205.9364164670869</v>
      </c>
      <c r="V74" s="598"/>
      <c r="W74" s="599">
        <v>7095.0416016466606</v>
      </c>
      <c r="X74" s="598"/>
      <c r="Y74" s="599">
        <v>2460.6457892782246</v>
      </c>
      <c r="Z74" s="549"/>
      <c r="AA74" s="590"/>
      <c r="AB74" s="591"/>
      <c r="AC74" s="590"/>
      <c r="AD74" s="591"/>
      <c r="AE74" s="590"/>
      <c r="AF74" s="590"/>
      <c r="AG74" s="559"/>
      <c r="AH74" s="592"/>
      <c r="AI74" s="592"/>
      <c r="AJ74" s="592"/>
      <c r="AK74" s="592"/>
      <c r="AL74" s="592"/>
      <c r="AM74" s="592"/>
      <c r="AN74" s="593"/>
      <c r="AO74" s="593"/>
      <c r="AP74" s="593"/>
      <c r="AQ74" s="593"/>
      <c r="AR74" s="567"/>
      <c r="AS74" s="568"/>
      <c r="AT74" s="568"/>
      <c r="AU74" s="549"/>
      <c r="AV74" s="549"/>
    </row>
    <row r="75" spans="2:48" s="563" customFormat="1">
      <c r="B75" s="600">
        <f t="shared" si="3"/>
        <v>2076</v>
      </c>
      <c r="C75" s="595">
        <v>12111.358173807355</v>
      </c>
      <c r="D75" s="596">
        <v>-457.64998213019379</v>
      </c>
      <c r="E75" s="596">
        <v>-2936.1343841445896</v>
      </c>
      <c r="F75" s="596">
        <v>-200.67113614984166</v>
      </c>
      <c r="G75" s="596">
        <v>0</v>
      </c>
      <c r="H75" s="597">
        <f t="shared" si="0"/>
        <v>8516.9026713827297</v>
      </c>
      <c r="I75" s="598"/>
      <c r="J75" s="595">
        <v>0</v>
      </c>
      <c r="K75" s="586">
        <v>-562.52023663005252</v>
      </c>
      <c r="L75" s="586">
        <v>-565.34309664582497</v>
      </c>
      <c r="M75" s="586">
        <f t="shared" si="1"/>
        <v>-1127.8633332758775</v>
      </c>
      <c r="N75" s="586">
        <v>96.327193741614181</v>
      </c>
      <c r="O75" s="582">
        <v>10967.733189817807</v>
      </c>
      <c r="P75" s="588"/>
      <c r="Q75" s="599">
        <v>-33.159134049449904</v>
      </c>
      <c r="R75" s="588"/>
      <c r="S75" s="599">
        <v>-34.96023976361684</v>
      </c>
      <c r="T75" s="598"/>
      <c r="U75" s="599">
        <f t="shared" si="2"/>
        <v>7417.2471580353995</v>
      </c>
      <c r="V75" s="598"/>
      <c r="W75" s="599">
        <v>7299.1623150380638</v>
      </c>
      <c r="X75" s="598"/>
      <c r="Y75" s="599">
        <v>2578.7306322755594</v>
      </c>
      <c r="Z75" s="549"/>
      <c r="AA75" s="590"/>
      <c r="AB75" s="591"/>
      <c r="AC75" s="590"/>
      <c r="AD75" s="591"/>
      <c r="AE75" s="590"/>
      <c r="AF75" s="590"/>
      <c r="AG75" s="559"/>
      <c r="AH75" s="592"/>
      <c r="AI75" s="592"/>
      <c r="AJ75" s="592"/>
      <c r="AK75" s="592"/>
      <c r="AL75" s="592"/>
      <c r="AM75" s="592"/>
      <c r="AN75" s="593"/>
      <c r="AO75" s="593"/>
      <c r="AP75" s="593"/>
      <c r="AQ75" s="593"/>
      <c r="AR75" s="567"/>
      <c r="AS75" s="568"/>
      <c r="AT75" s="568"/>
      <c r="AU75" s="549"/>
      <c r="AV75" s="549"/>
    </row>
    <row r="76" spans="2:48" s="563" customFormat="1">
      <c r="B76" s="600">
        <f t="shared" si="3"/>
        <v>2077</v>
      </c>
      <c r="C76" s="595">
        <v>12476.426212368084</v>
      </c>
      <c r="D76" s="596">
        <v>-466.80298177279769</v>
      </c>
      <c r="E76" s="596">
        <v>-3038.9646418161001</v>
      </c>
      <c r="F76" s="596">
        <v>-204.68455887283847</v>
      </c>
      <c r="G76" s="596">
        <v>0</v>
      </c>
      <c r="H76" s="597">
        <f t="shared" si="0"/>
        <v>8765.9740299063451</v>
      </c>
      <c r="I76" s="598"/>
      <c r="J76" s="595">
        <v>0</v>
      </c>
      <c r="K76" s="586">
        <v>-532.6780487495115</v>
      </c>
      <c r="L76" s="586">
        <v>-628.34441857581589</v>
      </c>
      <c r="M76" s="586">
        <f t="shared" si="1"/>
        <v>-1161.0224673253274</v>
      </c>
      <c r="N76" s="586">
        <v>100.051278079269</v>
      </c>
      <c r="O76" s="582">
        <v>10339.388771241991</v>
      </c>
      <c r="P76" s="588"/>
      <c r="Q76" s="599">
        <v>-33.316403176027279</v>
      </c>
      <c r="R76" s="588"/>
      <c r="S76" s="599">
        <v>-36.120225958083267</v>
      </c>
      <c r="T76" s="598"/>
      <c r="U76" s="599">
        <f t="shared" si="2"/>
        <v>7635.5662115261766</v>
      </c>
      <c r="V76" s="598"/>
      <c r="W76" s="599">
        <v>7509.1554768201495</v>
      </c>
      <c r="X76" s="598"/>
      <c r="Y76" s="599">
        <v>2705.1413669815865</v>
      </c>
      <c r="Z76" s="549"/>
      <c r="AA76" s="590"/>
      <c r="AB76" s="591"/>
      <c r="AC76" s="590"/>
      <c r="AD76" s="591"/>
      <c r="AE76" s="590"/>
      <c r="AF76" s="590"/>
      <c r="AG76" s="559"/>
      <c r="AH76" s="592"/>
      <c r="AI76" s="592"/>
      <c r="AJ76" s="592"/>
      <c r="AK76" s="592"/>
      <c r="AL76" s="592"/>
      <c r="AM76" s="592"/>
      <c r="AN76" s="593"/>
      <c r="AO76" s="593"/>
      <c r="AP76" s="593"/>
      <c r="AQ76" s="593"/>
      <c r="AR76" s="567"/>
      <c r="AS76" s="568"/>
      <c r="AT76" s="568"/>
      <c r="AU76" s="549"/>
      <c r="AV76" s="549"/>
    </row>
    <row r="77" spans="2:48" s="563" customFormat="1">
      <c r="B77" s="600">
        <f t="shared" si="3"/>
        <v>2078</v>
      </c>
      <c r="C77" s="595">
        <v>12852.641306713482</v>
      </c>
      <c r="D77" s="596">
        <v>-476.13904140825366</v>
      </c>
      <c r="E77" s="596">
        <v>-3145.5783427207521</v>
      </c>
      <c r="F77" s="596">
        <v>-208.77825005029524</v>
      </c>
      <c r="G77" s="596">
        <v>0</v>
      </c>
      <c r="H77" s="597">
        <f t="shared" si="0"/>
        <v>9022.1456725341814</v>
      </c>
      <c r="I77" s="598"/>
      <c r="J77" s="595">
        <v>0</v>
      </c>
      <c r="K77" s="586">
        <v>-499.60099130521252</v>
      </c>
      <c r="L77" s="586">
        <v>-694.7378791961421</v>
      </c>
      <c r="M77" s="586">
        <f t="shared" si="1"/>
        <v>-1194.3388705013547</v>
      </c>
      <c r="N77" s="586">
        <v>103.96822535788894</v>
      </c>
      <c r="O77" s="582">
        <v>9644.6508920458491</v>
      </c>
      <c r="P77" s="588"/>
      <c r="Q77" s="599">
        <v>-35.066857736740985</v>
      </c>
      <c r="R77" s="588"/>
      <c r="S77" s="599">
        <v>-37.37869799489394</v>
      </c>
      <c r="T77" s="598"/>
      <c r="U77" s="599">
        <f t="shared" si="2"/>
        <v>7859.3294716590808</v>
      </c>
      <c r="V77" s="598"/>
      <c r="W77" s="599">
        <v>7725.1900343257403</v>
      </c>
      <c r="X77" s="598"/>
      <c r="Y77" s="599">
        <v>2839.2808043149271</v>
      </c>
      <c r="Z77" s="549"/>
      <c r="AA77" s="590"/>
      <c r="AB77" s="591"/>
      <c r="AC77" s="590"/>
      <c r="AD77" s="591"/>
      <c r="AE77" s="590"/>
      <c r="AF77" s="590"/>
      <c r="AG77" s="559"/>
      <c r="AH77" s="592"/>
      <c r="AI77" s="592"/>
      <c r="AJ77" s="592"/>
      <c r="AK77" s="592"/>
      <c r="AL77" s="592"/>
      <c r="AM77" s="592"/>
      <c r="AN77" s="593"/>
      <c r="AO77" s="593"/>
      <c r="AP77" s="593"/>
      <c r="AQ77" s="593"/>
      <c r="AR77" s="567"/>
      <c r="AS77" s="568"/>
      <c r="AT77" s="568"/>
      <c r="AU77" s="549"/>
      <c r="AV77" s="549"/>
    </row>
    <row r="78" spans="2:48" s="563" customFormat="1">
      <c r="B78" s="600">
        <f t="shared" si="3"/>
        <v>2079</v>
      </c>
      <c r="C78" s="595">
        <v>13240.862403662108</v>
      </c>
      <c r="D78" s="596">
        <v>-485.66182223641874</v>
      </c>
      <c r="E78" s="596">
        <v>-3256.3254839370065</v>
      </c>
      <c r="F78" s="596">
        <v>-212.95381505130115</v>
      </c>
      <c r="G78" s="596">
        <v>0</v>
      </c>
      <c r="H78" s="597">
        <f t="shared" si="0"/>
        <v>9285.9212824373808</v>
      </c>
      <c r="I78" s="598"/>
      <c r="J78" s="595">
        <v>0</v>
      </c>
      <c r="K78" s="586">
        <v>-463.0742575583144</v>
      </c>
      <c r="L78" s="586">
        <v>-766.33147067978132</v>
      </c>
      <c r="M78" s="586">
        <f t="shared" si="1"/>
        <v>-1229.4057282380957</v>
      </c>
      <c r="N78" s="586">
        <v>108.09992522145909</v>
      </c>
      <c r="O78" s="582">
        <v>8878.3194213660681</v>
      </c>
      <c r="P78" s="588"/>
      <c r="Q78" s="599">
        <v>-33.471941603874939</v>
      </c>
      <c r="R78" s="588"/>
      <c r="S78" s="599">
        <v>-38.505786468921912</v>
      </c>
      <c r="T78" s="598"/>
      <c r="U78" s="599">
        <f t="shared" si="2"/>
        <v>8092.6377513479474</v>
      </c>
      <c r="V78" s="598"/>
      <c r="W78" s="599">
        <v>7947.4397954159022</v>
      </c>
      <c r="X78" s="598"/>
      <c r="Y78" s="599">
        <v>2984.4787602469714</v>
      </c>
      <c r="Z78" s="549"/>
      <c r="AA78" s="590"/>
      <c r="AB78" s="591"/>
      <c r="AC78" s="590"/>
      <c r="AD78" s="591"/>
      <c r="AE78" s="590"/>
      <c r="AF78" s="590"/>
      <c r="AG78" s="559"/>
      <c r="AH78" s="592"/>
      <c r="AI78" s="592"/>
      <c r="AJ78" s="592"/>
      <c r="AK78" s="592"/>
      <c r="AL78" s="592"/>
      <c r="AM78" s="592"/>
      <c r="AN78" s="593"/>
      <c r="AO78" s="593"/>
      <c r="AP78" s="593"/>
      <c r="AQ78" s="593"/>
      <c r="AR78" s="567"/>
      <c r="AS78" s="568"/>
      <c r="AT78" s="568"/>
      <c r="AU78" s="549"/>
      <c r="AV78" s="549"/>
    </row>
    <row r="79" spans="2:48" s="563" customFormat="1">
      <c r="B79" s="600">
        <f t="shared" si="3"/>
        <v>2080</v>
      </c>
      <c r="C79" s="595">
        <v>13639.63549189172</v>
      </c>
      <c r="D79" s="596">
        <v>-495.3750586811471</v>
      </c>
      <c r="E79" s="596">
        <v>-3370.7308673726625</v>
      </c>
      <c r="F79" s="596">
        <v>-217.21289135232718</v>
      </c>
      <c r="G79" s="596">
        <v>0</v>
      </c>
      <c r="H79" s="597">
        <f t="shared" si="0"/>
        <v>9556.3166744855844</v>
      </c>
      <c r="I79" s="598"/>
      <c r="J79" s="595">
        <v>0</v>
      </c>
      <c r="K79" s="586">
        <v>-422.91695286694426</v>
      </c>
      <c r="L79" s="586">
        <v>-839.96071697502634</v>
      </c>
      <c r="M79" s="586">
        <f t="shared" si="1"/>
        <v>-1262.8776698419706</v>
      </c>
      <c r="N79" s="586">
        <v>112.44343890437946</v>
      </c>
      <c r="O79" s="582">
        <v>8038.358704391042</v>
      </c>
      <c r="P79" s="588"/>
      <c r="Q79" s="599">
        <v>-36.896051543478961</v>
      </c>
      <c r="R79" s="588"/>
      <c r="S79" s="599">
        <v>-39.845582899850655</v>
      </c>
      <c r="T79" s="598"/>
      <c r="U79" s="599">
        <f t="shared" si="2"/>
        <v>8329.1408091046633</v>
      </c>
      <c r="V79" s="598"/>
      <c r="W79" s="599">
        <v>8176.0835683148562</v>
      </c>
      <c r="X79" s="598"/>
      <c r="Y79" s="599">
        <v>3137.5360010367785</v>
      </c>
      <c r="Z79" s="549"/>
      <c r="AA79" s="590"/>
      <c r="AB79" s="591"/>
      <c r="AC79" s="590"/>
      <c r="AD79" s="591"/>
      <c r="AE79" s="590"/>
      <c r="AF79" s="590"/>
      <c r="AG79" s="559"/>
      <c r="AH79" s="592"/>
      <c r="AI79" s="592"/>
      <c r="AJ79" s="592"/>
      <c r="AK79" s="592"/>
      <c r="AL79" s="592"/>
      <c r="AM79" s="592"/>
      <c r="AN79" s="593"/>
      <c r="AO79" s="593"/>
      <c r="AP79" s="593"/>
      <c r="AQ79" s="593"/>
      <c r="AR79" s="567"/>
      <c r="AS79" s="568"/>
      <c r="AT79" s="568"/>
      <c r="AU79" s="549"/>
      <c r="AV79" s="549"/>
    </row>
    <row r="80" spans="2:48" s="563" customFormat="1">
      <c r="B80" s="600">
        <f t="shared" si="3"/>
        <v>2081</v>
      </c>
      <c r="C80" s="595">
        <v>14050.794105379389</v>
      </c>
      <c r="D80" s="596">
        <v>-505.28255985477006</v>
      </c>
      <c r="E80" s="596">
        <v>-3489.5542773887214</v>
      </c>
      <c r="F80" s="596">
        <v>-221.55714917937374</v>
      </c>
      <c r="G80" s="596">
        <v>0</v>
      </c>
      <c r="H80" s="597">
        <f t="shared" ref="H80:H97" si="4">+SUM(C80:G80)</f>
        <v>9834.4001189565242</v>
      </c>
      <c r="I80" s="598"/>
      <c r="J80" s="595">
        <v>0</v>
      </c>
      <c r="K80" s="586">
        <v>-378.89599170044346</v>
      </c>
      <c r="L80" s="586">
        <v>-920.8777296850061</v>
      </c>
      <c r="M80" s="586">
        <f t="shared" ref="M80:M97" si="5">+SUM(K80:L80)</f>
        <v>-1299.7737213854496</v>
      </c>
      <c r="N80" s="586">
        <v>117.03941641253684</v>
      </c>
      <c r="O80" s="582">
        <v>7117.4809747060362</v>
      </c>
      <c r="P80" s="588"/>
      <c r="Q80" s="599">
        <v>-37.049026895676207</v>
      </c>
      <c r="R80" s="588"/>
      <c r="S80" s="599">
        <v>-41.177089154353695</v>
      </c>
      <c r="T80" s="598"/>
      <c r="U80" s="599">
        <f t="shared" ref="U80:U97" si="6">+S80+Q80+N80+M80+J80+H80</f>
        <v>8573.4396979335816</v>
      </c>
      <c r="V80" s="598"/>
      <c r="W80" s="599">
        <v>8413.9300124657566</v>
      </c>
      <c r="X80" s="598"/>
      <c r="Y80" s="599">
        <v>3297.0456865046053</v>
      </c>
      <c r="Z80" s="549"/>
      <c r="AA80" s="590"/>
      <c r="AB80" s="591"/>
      <c r="AC80" s="590"/>
      <c r="AD80" s="591"/>
      <c r="AE80" s="590"/>
      <c r="AF80" s="590"/>
      <c r="AG80" s="559"/>
      <c r="AH80" s="592"/>
      <c r="AI80" s="592"/>
      <c r="AJ80" s="592"/>
      <c r="AK80" s="592"/>
      <c r="AL80" s="592"/>
      <c r="AM80" s="592"/>
      <c r="AN80" s="593"/>
      <c r="AO80" s="593"/>
      <c r="AP80" s="593"/>
      <c r="AQ80" s="593"/>
      <c r="AR80" s="567"/>
      <c r="AS80" s="568"/>
      <c r="AT80" s="568"/>
      <c r="AU80" s="549"/>
      <c r="AV80" s="549"/>
    </row>
    <row r="81" spans="2:48" s="563" customFormat="1">
      <c r="B81" s="600">
        <f t="shared" ref="B81:B97" si="7">+B80+1</f>
        <v>2082</v>
      </c>
      <c r="C81" s="595">
        <v>14474.507617570151</v>
      </c>
      <c r="D81" s="596">
        <v>-515.38821105186548</v>
      </c>
      <c r="E81" s="596">
        <v>-3612.7615496801563</v>
      </c>
      <c r="F81" s="596">
        <v>-225.98829216296122</v>
      </c>
      <c r="G81" s="596">
        <v>0</v>
      </c>
      <c r="H81" s="597">
        <f t="shared" si="4"/>
        <v>10120.369564675166</v>
      </c>
      <c r="I81" s="598"/>
      <c r="J81" s="595">
        <v>0</v>
      </c>
      <c r="K81" s="586">
        <v>-330.72151769363091</v>
      </c>
      <c r="L81" s="586">
        <v>-1006.1012305874948</v>
      </c>
      <c r="M81" s="586">
        <f t="shared" si="5"/>
        <v>-1336.8227482811258</v>
      </c>
      <c r="N81" s="586">
        <v>121.79413244720014</v>
      </c>
      <c r="O81" s="582">
        <v>6111.3797441185416</v>
      </c>
      <c r="P81" s="588"/>
      <c r="Q81" s="599">
        <v>-38.995395070452787</v>
      </c>
      <c r="R81" s="588"/>
      <c r="S81" s="599">
        <v>-42.620731901717789</v>
      </c>
      <c r="T81" s="598"/>
      <c r="U81" s="599">
        <f t="shared" si="6"/>
        <v>8823.7248218690693</v>
      </c>
      <c r="V81" s="598"/>
      <c r="W81" s="599">
        <v>8658.6955310760295</v>
      </c>
      <c r="X81" s="598"/>
      <c r="Y81" s="599">
        <v>3462.0749772976433</v>
      </c>
      <c r="Z81" s="549"/>
      <c r="AA81" s="590"/>
      <c r="AB81" s="591"/>
      <c r="AC81" s="590"/>
      <c r="AD81" s="591"/>
      <c r="AE81" s="590"/>
      <c r="AF81" s="590"/>
      <c r="AG81" s="559"/>
      <c r="AH81" s="592"/>
      <c r="AI81" s="592"/>
      <c r="AJ81" s="592"/>
      <c r="AK81" s="592"/>
      <c r="AL81" s="592"/>
      <c r="AM81" s="592"/>
      <c r="AN81" s="593"/>
      <c r="AO81" s="593"/>
      <c r="AP81" s="593"/>
      <c r="AQ81" s="593"/>
      <c r="AR81" s="567"/>
      <c r="AS81" s="568"/>
      <c r="AT81" s="568"/>
      <c r="AU81" s="549"/>
      <c r="AV81" s="549"/>
    </row>
    <row r="82" spans="2:48" s="563" customFormat="1">
      <c r="B82" s="600">
        <f t="shared" si="7"/>
        <v>2083</v>
      </c>
      <c r="C82" s="595">
        <v>14911.743512606296</v>
      </c>
      <c r="D82" s="596">
        <v>-525.69597527290273</v>
      </c>
      <c r="E82" s="596">
        <v>-3740.7521815775426</v>
      </c>
      <c r="F82" s="596">
        <v>-230.50805800622044</v>
      </c>
      <c r="G82" s="596">
        <v>-4.5474735088646412E-13</v>
      </c>
      <c r="H82" s="597">
        <f t="shared" si="4"/>
        <v>10414.78729774963</v>
      </c>
      <c r="I82" s="598"/>
      <c r="J82" s="595">
        <v>0</v>
      </c>
      <c r="K82" s="586">
        <v>-278.12670086682471</v>
      </c>
      <c r="L82" s="586">
        <v>-1097.6914424847539</v>
      </c>
      <c r="M82" s="586">
        <f t="shared" si="5"/>
        <v>-1375.8181433515786</v>
      </c>
      <c r="N82" s="586">
        <v>126.72704080778789</v>
      </c>
      <c r="O82" s="582">
        <v>5013.6883016337879</v>
      </c>
      <c r="P82" s="588"/>
      <c r="Q82" s="599">
        <v>-37.172119589492695</v>
      </c>
      <c r="R82" s="588"/>
      <c r="S82" s="599">
        <v>-43.917648798365377</v>
      </c>
      <c r="T82" s="598"/>
      <c r="U82" s="599">
        <f t="shared" si="6"/>
        <v>9084.6064268179816</v>
      </c>
      <c r="V82" s="598"/>
      <c r="W82" s="599">
        <v>8910.5814035532585</v>
      </c>
      <c r="X82" s="598"/>
      <c r="Y82" s="599">
        <v>3636.1000005623628</v>
      </c>
      <c r="Z82" s="549"/>
      <c r="AA82" s="590"/>
      <c r="AB82" s="591"/>
      <c r="AC82" s="590"/>
      <c r="AD82" s="591"/>
      <c r="AE82" s="590"/>
      <c r="AF82" s="590"/>
      <c r="AG82" s="559"/>
      <c r="AH82" s="592"/>
      <c r="AI82" s="592"/>
      <c r="AJ82" s="592"/>
      <c r="AK82" s="592"/>
      <c r="AL82" s="592"/>
      <c r="AM82" s="592"/>
      <c r="AN82" s="593"/>
      <c r="AO82" s="593"/>
      <c r="AP82" s="593"/>
      <c r="AQ82" s="593"/>
      <c r="AR82" s="567"/>
      <c r="AS82" s="568"/>
      <c r="AT82" s="568"/>
      <c r="AU82" s="549"/>
      <c r="AV82" s="549"/>
    </row>
    <row r="83" spans="2:48" s="563" customFormat="1">
      <c r="B83" s="600">
        <f t="shared" si="7"/>
        <v>2084</v>
      </c>
      <c r="C83" s="595">
        <v>15360.863996947755</v>
      </c>
      <c r="D83" s="596">
        <v>-536.20989477836088</v>
      </c>
      <c r="E83" s="596">
        <v>-3872.9964282435667</v>
      </c>
      <c r="F83" s="596">
        <v>-235.11821916634486</v>
      </c>
      <c r="G83" s="596">
        <v>0</v>
      </c>
      <c r="H83" s="597">
        <f t="shared" si="4"/>
        <v>10716.539454759482</v>
      </c>
      <c r="I83" s="598"/>
      <c r="J83" s="595">
        <v>0</v>
      </c>
      <c r="K83" s="586">
        <v>-220.88170074992729</v>
      </c>
      <c r="L83" s="586">
        <v>-1192.1085621911438</v>
      </c>
      <c r="M83" s="586">
        <f t="shared" si="5"/>
        <v>-1412.9902629410713</v>
      </c>
      <c r="N83" s="586">
        <v>131.82933664729586</v>
      </c>
      <c r="O83" s="582">
        <v>3821.579739442644</v>
      </c>
      <c r="P83" s="588"/>
      <c r="Q83" s="599">
        <v>-41.001055306620401</v>
      </c>
      <c r="R83" s="588"/>
      <c r="S83" s="599">
        <v>-45.45548098790141</v>
      </c>
      <c r="T83" s="598"/>
      <c r="U83" s="599">
        <f t="shared" si="6"/>
        <v>9348.9219921711847</v>
      </c>
      <c r="V83" s="598"/>
      <c r="W83" s="599">
        <v>9169.7947646257271</v>
      </c>
      <c r="X83" s="598"/>
      <c r="Y83" s="599">
        <v>3815.2272281078203</v>
      </c>
      <c r="Z83" s="549"/>
      <c r="AA83" s="590"/>
      <c r="AB83" s="591"/>
      <c r="AC83" s="590"/>
      <c r="AD83" s="591"/>
      <c r="AE83" s="590"/>
      <c r="AF83" s="590"/>
      <c r="AG83" s="559"/>
      <c r="AH83" s="592"/>
      <c r="AI83" s="592"/>
      <c r="AJ83" s="592"/>
      <c r="AK83" s="592"/>
      <c r="AL83" s="592"/>
      <c r="AM83" s="592"/>
      <c r="AN83" s="593"/>
      <c r="AO83" s="593"/>
      <c r="AP83" s="593"/>
      <c r="AQ83" s="593"/>
      <c r="AR83" s="567"/>
      <c r="AS83" s="568"/>
      <c r="AT83" s="568"/>
      <c r="AU83" s="549"/>
      <c r="AV83" s="549"/>
    </row>
    <row r="84" spans="2:48" s="563" customFormat="1">
      <c r="B84" s="600">
        <f t="shared" si="7"/>
        <v>2085</v>
      </c>
      <c r="C84" s="595">
        <v>15823.934312609987</v>
      </c>
      <c r="D84" s="596">
        <v>-546.93409267392815</v>
      </c>
      <c r="E84" s="596">
        <v>-4010.3558664834322</v>
      </c>
      <c r="F84" s="596">
        <v>-239.82058354967177</v>
      </c>
      <c r="G84" s="596">
        <v>-4.5474735088646412E-13</v>
      </c>
      <c r="H84" s="597">
        <f t="shared" si="4"/>
        <v>11026.823769902954</v>
      </c>
      <c r="I84" s="598"/>
      <c r="J84" s="595">
        <v>0</v>
      </c>
      <c r="K84" s="586">
        <v>-158.69661921944248</v>
      </c>
      <c r="L84" s="586">
        <v>-1295.2946990282492</v>
      </c>
      <c r="M84" s="586">
        <f t="shared" si="5"/>
        <v>-1453.9913182476917</v>
      </c>
      <c r="N84" s="586">
        <v>137.14101193195435</v>
      </c>
      <c r="O84" s="582">
        <v>2526.2850404143946</v>
      </c>
      <c r="P84" s="588"/>
      <c r="Q84" s="599">
        <v>-41.143915419294217</v>
      </c>
      <c r="R84" s="588"/>
      <c r="S84" s="599">
        <v>-46.989282061919027</v>
      </c>
      <c r="T84" s="598"/>
      <c r="U84" s="599">
        <f t="shared" si="6"/>
        <v>9621.8402661060027</v>
      </c>
      <c r="V84" s="598"/>
      <c r="W84" s="599">
        <v>9436.5487746766903</v>
      </c>
      <c r="X84" s="598"/>
      <c r="Y84" s="599">
        <v>4000.5187195371327</v>
      </c>
      <c r="Z84" s="549"/>
      <c r="AA84" s="590"/>
      <c r="AB84" s="591"/>
      <c r="AC84" s="590"/>
      <c r="AD84" s="591"/>
      <c r="AE84" s="590"/>
      <c r="AF84" s="590"/>
      <c r="AG84" s="559"/>
      <c r="AH84" s="592"/>
      <c r="AI84" s="592"/>
      <c r="AJ84" s="592"/>
      <c r="AK84" s="592"/>
      <c r="AL84" s="592"/>
      <c r="AM84" s="592"/>
      <c r="AN84" s="593"/>
      <c r="AO84" s="593"/>
      <c r="AP84" s="593"/>
      <c r="AQ84" s="593"/>
      <c r="AR84" s="567"/>
      <c r="AS84" s="568"/>
      <c r="AT84" s="568"/>
      <c r="AU84" s="549"/>
      <c r="AV84" s="549"/>
    </row>
    <row r="85" spans="2:48" s="563" customFormat="1">
      <c r="B85" s="600">
        <f t="shared" si="7"/>
        <v>2086</v>
      </c>
      <c r="C85" s="595">
        <v>16301.145218667303</v>
      </c>
      <c r="D85" s="596">
        <v>-557.8727745274067</v>
      </c>
      <c r="E85" s="596">
        <v>-4152.8137207717355</v>
      </c>
      <c r="F85" s="596">
        <v>-244.61699522066519</v>
      </c>
      <c r="G85" s="596">
        <v>-4.5474735088646412E-13</v>
      </c>
      <c r="H85" s="597">
        <f t="shared" si="4"/>
        <v>11345.841728147496</v>
      </c>
      <c r="I85" s="598"/>
      <c r="J85" s="595">
        <v>0</v>
      </c>
      <c r="K85" s="586">
        <v>-91.216277848268277</v>
      </c>
      <c r="L85" s="586">
        <v>-1403.9189558187177</v>
      </c>
      <c r="M85" s="586">
        <f t="shared" si="5"/>
        <v>-1495.1352336669859</v>
      </c>
      <c r="N85" s="586">
        <v>142.60950571969516</v>
      </c>
      <c r="O85" s="582">
        <v>1122.366084595677</v>
      </c>
      <c r="P85" s="588"/>
      <c r="Q85" s="599">
        <v>344.71000263458541</v>
      </c>
      <c r="R85" s="588"/>
      <c r="S85" s="599">
        <v>-47.575527476385787</v>
      </c>
      <c r="T85" s="598"/>
      <c r="U85" s="599">
        <f t="shared" si="6"/>
        <v>10290.450475358404</v>
      </c>
      <c r="V85" s="598"/>
      <c r="W85" s="599">
        <v>10025.385598517136</v>
      </c>
      <c r="X85" s="598"/>
      <c r="Y85" s="599">
        <v>4265.5835963784011</v>
      </c>
      <c r="Z85" s="549"/>
      <c r="AA85" s="590"/>
      <c r="AB85" s="591"/>
      <c r="AC85" s="590"/>
      <c r="AD85" s="591"/>
      <c r="AE85" s="590"/>
      <c r="AF85" s="590"/>
      <c r="AG85" s="559"/>
      <c r="AH85" s="592"/>
      <c r="AI85" s="592"/>
      <c r="AJ85" s="592"/>
      <c r="AK85" s="592"/>
      <c r="AL85" s="592"/>
      <c r="AM85" s="592"/>
      <c r="AN85" s="593"/>
      <c r="AO85" s="593"/>
      <c r="AP85" s="593"/>
      <c r="AQ85" s="593"/>
      <c r="AR85" s="567"/>
      <c r="AS85" s="568"/>
      <c r="AT85" s="568"/>
      <c r="AU85" s="549"/>
      <c r="AV85" s="549"/>
    </row>
    <row r="86" spans="2:48" s="563" customFormat="1">
      <c r="B86" s="600">
        <f t="shared" si="7"/>
        <v>2087</v>
      </c>
      <c r="C86" s="595">
        <v>16793.586452305353</v>
      </c>
      <c r="D86" s="596">
        <v>-569.03023001795486</v>
      </c>
      <c r="E86" s="596">
        <v>-4296.5250098645656</v>
      </c>
      <c r="F86" s="596">
        <v>-249.50933512507854</v>
      </c>
      <c r="G86" s="596">
        <v>0</v>
      </c>
      <c r="H86" s="597">
        <f t="shared" si="4"/>
        <v>11678.521877297755</v>
      </c>
      <c r="I86" s="598"/>
      <c r="J86" s="595">
        <v>0</v>
      </c>
      <c r="K86" s="586">
        <v>-28.059151976400326</v>
      </c>
      <c r="L86" s="586">
        <v>-1122.3660790560002</v>
      </c>
      <c r="M86" s="586">
        <f t="shared" si="5"/>
        <v>-1150.4252310324005</v>
      </c>
      <c r="N86" s="586">
        <v>141.96811376487202</v>
      </c>
      <c r="O86" s="582">
        <v>5.5396767493220977E-6</v>
      </c>
      <c r="P86" s="588"/>
      <c r="Q86" s="599">
        <v>1150.4252310324002</v>
      </c>
      <c r="R86" s="588"/>
      <c r="S86" s="599">
        <v>22.536350189928058</v>
      </c>
      <c r="T86" s="598"/>
      <c r="U86" s="599">
        <f t="shared" si="6"/>
        <v>11843.026341252555</v>
      </c>
      <c r="V86" s="598"/>
      <c r="W86" s="599">
        <v>10650.96560181753</v>
      </c>
      <c r="X86" s="598"/>
      <c r="Y86" s="599">
        <v>5457.6443358134238</v>
      </c>
      <c r="Z86" s="549"/>
      <c r="AA86" s="590"/>
      <c r="AB86" s="591"/>
      <c r="AC86" s="590"/>
      <c r="AD86" s="591"/>
      <c r="AE86" s="590"/>
      <c r="AF86" s="590"/>
      <c r="AG86" s="559"/>
      <c r="AH86" s="592"/>
      <c r="AI86" s="592"/>
      <c r="AJ86" s="592"/>
      <c r="AK86" s="592"/>
      <c r="AL86" s="592"/>
      <c r="AM86" s="592"/>
      <c r="AN86" s="593"/>
      <c r="AO86" s="593"/>
      <c r="AP86" s="593"/>
      <c r="AQ86" s="593"/>
      <c r="AR86" s="567"/>
      <c r="AS86" s="568"/>
      <c r="AT86" s="568"/>
      <c r="AU86" s="549"/>
      <c r="AV86" s="549"/>
    </row>
    <row r="87" spans="2:48" s="563" customFormat="1">
      <c r="B87" s="600">
        <f t="shared" si="7"/>
        <v>2088</v>
      </c>
      <c r="C87" s="595">
        <v>17299.413209161674</v>
      </c>
      <c r="D87" s="596">
        <v>-580.41083461831397</v>
      </c>
      <c r="E87" s="596">
        <v>-4434.562122630271</v>
      </c>
      <c r="F87" s="596">
        <v>-254.49952182758011</v>
      </c>
      <c r="G87" s="596">
        <v>0</v>
      </c>
      <c r="H87" s="597">
        <f t="shared" si="4"/>
        <v>12029.940730085509</v>
      </c>
      <c r="I87" s="598"/>
      <c r="J87" s="595">
        <v>0</v>
      </c>
      <c r="K87" s="586">
        <v>-3.1832314562052491E-13</v>
      </c>
      <c r="L87" s="586">
        <v>0</v>
      </c>
      <c r="M87" s="586">
        <f t="shared" si="5"/>
        <v>-3.1832314562052491E-13</v>
      </c>
      <c r="N87" s="586">
        <v>142.35009694299211</v>
      </c>
      <c r="O87" s="582">
        <v>5.5396767493220977E-6</v>
      </c>
      <c r="P87" s="588"/>
      <c r="Q87" s="599">
        <v>-3.1832314562052491E-13</v>
      </c>
      <c r="R87" s="588"/>
      <c r="S87" s="599">
        <v>-47.006762293287238</v>
      </c>
      <c r="T87" s="598"/>
      <c r="U87" s="599">
        <f t="shared" si="6"/>
        <v>12125.284064735213</v>
      </c>
      <c r="V87" s="598"/>
      <c r="W87" s="599">
        <v>11315.581544103374</v>
      </c>
      <c r="X87" s="598"/>
      <c r="Y87" s="599">
        <v>6267.3468564452633</v>
      </c>
      <c r="Z87" s="549"/>
      <c r="AA87" s="590"/>
      <c r="AB87" s="591"/>
      <c r="AC87" s="590"/>
      <c r="AD87" s="591"/>
      <c r="AE87" s="590"/>
      <c r="AF87" s="590"/>
      <c r="AG87" s="559"/>
      <c r="AH87" s="592"/>
      <c r="AI87" s="592"/>
      <c r="AJ87" s="592"/>
      <c r="AK87" s="592"/>
      <c r="AL87" s="592"/>
      <c r="AM87" s="592"/>
      <c r="AN87" s="593"/>
      <c r="AO87" s="593"/>
      <c r="AP87" s="593"/>
      <c r="AQ87" s="593"/>
      <c r="AR87" s="567"/>
      <c r="AS87" s="568"/>
      <c r="AT87" s="568"/>
      <c r="AU87" s="549"/>
      <c r="AV87" s="549"/>
    </row>
    <row r="88" spans="2:48" s="563" customFormat="1">
      <c r="B88" s="600">
        <f t="shared" si="7"/>
        <v>2089</v>
      </c>
      <c r="C88" s="595">
        <v>17820.951721660647</v>
      </c>
      <c r="D88" s="596">
        <v>-592.01905131068031</v>
      </c>
      <c r="E88" s="596">
        <v>-4573.8305422626718</v>
      </c>
      <c r="F88" s="596">
        <v>-259.58951226413177</v>
      </c>
      <c r="G88" s="596">
        <v>0</v>
      </c>
      <c r="H88" s="597">
        <f t="shared" si="4"/>
        <v>12395.512615823163</v>
      </c>
      <c r="I88" s="598"/>
      <c r="J88" s="595">
        <v>0</v>
      </c>
      <c r="K88" s="586">
        <v>-3.1832314562052491E-13</v>
      </c>
      <c r="L88" s="586">
        <v>0</v>
      </c>
      <c r="M88" s="586">
        <f t="shared" si="5"/>
        <v>-3.1832314562052491E-13</v>
      </c>
      <c r="N88" s="586">
        <v>159.48428261813581</v>
      </c>
      <c r="O88" s="582">
        <v>5.5396767493220977E-6</v>
      </c>
      <c r="P88" s="588"/>
      <c r="Q88" s="599">
        <v>0</v>
      </c>
      <c r="R88" s="588"/>
      <c r="S88" s="599">
        <v>-47.893242281343021</v>
      </c>
      <c r="T88" s="598"/>
      <c r="U88" s="599">
        <f t="shared" si="6"/>
        <v>12507.103656159956</v>
      </c>
      <c r="V88" s="598"/>
      <c r="W88" s="599">
        <v>12021.669252166503</v>
      </c>
      <c r="X88" s="598"/>
      <c r="Y88" s="599">
        <v>6752.7812604387182</v>
      </c>
      <c r="Z88" s="549"/>
      <c r="AA88" s="590"/>
      <c r="AB88" s="591"/>
      <c r="AC88" s="590"/>
      <c r="AD88" s="591"/>
      <c r="AE88" s="590"/>
      <c r="AF88" s="590"/>
      <c r="AG88" s="559"/>
      <c r="AH88" s="592"/>
      <c r="AI88" s="592"/>
      <c r="AJ88" s="592"/>
      <c r="AK88" s="592"/>
      <c r="AL88" s="592"/>
      <c r="AM88" s="592"/>
      <c r="AN88" s="593"/>
      <c r="AO88" s="593"/>
      <c r="AP88" s="593"/>
      <c r="AQ88" s="593"/>
      <c r="AR88" s="567"/>
      <c r="AS88" s="568"/>
      <c r="AT88" s="568"/>
      <c r="AU88" s="549"/>
      <c r="AV88" s="549"/>
    </row>
    <row r="89" spans="2:48" s="563" customFormat="1">
      <c r="B89" s="600">
        <f t="shared" si="7"/>
        <v>2090</v>
      </c>
      <c r="C89" s="595">
        <v>18358.41683561476</v>
      </c>
      <c r="D89" s="596">
        <v>-603.85943233689397</v>
      </c>
      <c r="E89" s="596">
        <v>-4715.5035243242855</v>
      </c>
      <c r="F89" s="596">
        <v>-264.78130250941439</v>
      </c>
      <c r="G89" s="596">
        <v>0</v>
      </c>
      <c r="H89" s="597">
        <f t="shared" si="4"/>
        <v>12774.272576444167</v>
      </c>
      <c r="I89" s="598"/>
      <c r="J89" s="595">
        <v>0</v>
      </c>
      <c r="K89" s="586">
        <v>-3.1832314562052491E-13</v>
      </c>
      <c r="L89" s="586">
        <v>0</v>
      </c>
      <c r="M89" s="586">
        <f t="shared" si="5"/>
        <v>-3.1832314562052491E-13</v>
      </c>
      <c r="N89" s="586">
        <v>170.15083556353915</v>
      </c>
      <c r="O89" s="582">
        <v>5.5396767493220977E-6</v>
      </c>
      <c r="P89" s="588"/>
      <c r="Q89" s="599">
        <v>0</v>
      </c>
      <c r="R89" s="588"/>
      <c r="S89" s="599">
        <v>-48.848218345670944</v>
      </c>
      <c r="T89" s="598"/>
      <c r="U89" s="599">
        <f t="shared" si="6"/>
        <v>12895.575193662035</v>
      </c>
      <c r="V89" s="598"/>
      <c r="W89" s="599">
        <v>12771.816547404609</v>
      </c>
      <c r="X89" s="598"/>
      <c r="Y89" s="599">
        <v>6876.5399066961454</v>
      </c>
      <c r="Z89" s="549"/>
      <c r="AA89" s="590"/>
      <c r="AB89" s="591"/>
      <c r="AC89" s="590"/>
      <c r="AD89" s="591"/>
      <c r="AE89" s="590"/>
      <c r="AF89" s="590"/>
      <c r="AG89" s="559"/>
      <c r="AH89" s="592"/>
      <c r="AI89" s="592"/>
      <c r="AJ89" s="592"/>
      <c r="AK89" s="592"/>
      <c r="AL89" s="592"/>
      <c r="AM89" s="592"/>
      <c r="AN89" s="593"/>
      <c r="AO89" s="593"/>
      <c r="AP89" s="593"/>
      <c r="AQ89" s="593"/>
      <c r="AR89" s="567"/>
      <c r="AS89" s="568"/>
      <c r="AT89" s="568"/>
      <c r="AU89" s="549"/>
      <c r="AV89" s="549"/>
    </row>
    <row r="90" spans="2:48" s="563" customFormat="1">
      <c r="B90" s="600">
        <f t="shared" si="7"/>
        <v>2091</v>
      </c>
      <c r="C90" s="595">
        <v>18913.03599027955</v>
      </c>
      <c r="D90" s="596">
        <v>-615.93662098363177</v>
      </c>
      <c r="E90" s="596">
        <v>-4859.7939032119248</v>
      </c>
      <c r="F90" s="596">
        <v>-270.07692855960266</v>
      </c>
      <c r="G90" s="596">
        <v>0</v>
      </c>
      <c r="H90" s="597">
        <f t="shared" si="4"/>
        <v>13167.228537524388</v>
      </c>
      <c r="I90" s="598"/>
      <c r="J90" s="595">
        <v>0</v>
      </c>
      <c r="K90" s="586">
        <v>-3.1832314562052491E-13</v>
      </c>
      <c r="L90" s="586">
        <v>0</v>
      </c>
      <c r="M90" s="586">
        <f t="shared" si="5"/>
        <v>-3.1832314562052491E-13</v>
      </c>
      <c r="N90" s="586">
        <v>173.60297287934213</v>
      </c>
      <c r="O90" s="582">
        <v>5.5396767493220977E-6</v>
      </c>
      <c r="P90" s="588"/>
      <c r="Q90" s="599">
        <v>0</v>
      </c>
      <c r="R90" s="588"/>
      <c r="S90" s="599">
        <v>-49.265696797880878</v>
      </c>
      <c r="T90" s="598"/>
      <c r="U90" s="599">
        <f t="shared" si="6"/>
        <v>13291.56581360585</v>
      </c>
      <c r="V90" s="598"/>
      <c r="W90" s="599">
        <v>13779.903050427796</v>
      </c>
      <c r="X90" s="598"/>
      <c r="Y90" s="599">
        <v>6388.2026698741993</v>
      </c>
      <c r="Z90" s="549"/>
      <c r="AA90" s="590"/>
      <c r="AB90" s="591"/>
      <c r="AC90" s="590"/>
      <c r="AD90" s="591"/>
      <c r="AE90" s="590"/>
      <c r="AF90" s="590"/>
      <c r="AG90" s="559"/>
      <c r="AH90" s="592"/>
      <c r="AI90" s="592"/>
      <c r="AJ90" s="592"/>
      <c r="AK90" s="592"/>
      <c r="AL90" s="592"/>
      <c r="AM90" s="592"/>
      <c r="AN90" s="593"/>
      <c r="AO90" s="593"/>
      <c r="AP90" s="593"/>
      <c r="AQ90" s="593"/>
      <c r="AR90" s="567"/>
      <c r="AS90" s="568"/>
      <c r="AT90" s="568"/>
      <c r="AU90" s="549"/>
      <c r="AV90" s="549"/>
    </row>
    <row r="91" spans="2:48" s="563" customFormat="1">
      <c r="B91" s="600">
        <f t="shared" si="7"/>
        <v>2092</v>
      </c>
      <c r="C91" s="595">
        <v>19482.731206026343</v>
      </c>
      <c r="D91" s="596">
        <v>-628.25535340330453</v>
      </c>
      <c r="E91" s="596">
        <v>-5004.6253094173217</v>
      </c>
      <c r="F91" s="596">
        <v>-275.47846713079474</v>
      </c>
      <c r="G91" s="596">
        <v>0</v>
      </c>
      <c r="H91" s="597">
        <f t="shared" si="4"/>
        <v>13574.372076074922</v>
      </c>
      <c r="I91" s="598"/>
      <c r="J91" s="595">
        <v>0</v>
      </c>
      <c r="K91" s="586">
        <v>-3.1832314562052491E-13</v>
      </c>
      <c r="L91" s="586">
        <v>0</v>
      </c>
      <c r="M91" s="586">
        <f t="shared" si="5"/>
        <v>-3.1832314562052491E-13</v>
      </c>
      <c r="N91" s="586">
        <v>164.82154210708947</v>
      </c>
      <c r="O91" s="582">
        <v>5.5396767493220977E-6</v>
      </c>
      <c r="P91" s="588"/>
      <c r="Q91" s="599">
        <v>0</v>
      </c>
      <c r="R91" s="588"/>
      <c r="S91" s="599">
        <v>-49.858017872464643</v>
      </c>
      <c r="T91" s="598"/>
      <c r="U91" s="599">
        <f t="shared" si="6"/>
        <v>13689.335600309547</v>
      </c>
      <c r="V91" s="598"/>
      <c r="W91" s="599">
        <v>14867.558375458846</v>
      </c>
      <c r="X91" s="598"/>
      <c r="Y91" s="599">
        <v>5209.9798947249019</v>
      </c>
      <c r="Z91" s="549"/>
      <c r="AA91" s="590"/>
      <c r="AB91" s="591"/>
      <c r="AC91" s="590"/>
      <c r="AD91" s="591"/>
      <c r="AE91" s="590"/>
      <c r="AF91" s="590"/>
      <c r="AG91" s="559"/>
      <c r="AH91" s="592"/>
      <c r="AI91" s="592"/>
      <c r="AJ91" s="592"/>
      <c r="AK91" s="592"/>
      <c r="AL91" s="592"/>
      <c r="AM91" s="592"/>
      <c r="AN91" s="593"/>
      <c r="AO91" s="593"/>
      <c r="AP91" s="593"/>
      <c r="AQ91" s="593"/>
      <c r="AR91" s="567"/>
      <c r="AS91" s="568"/>
      <c r="AT91" s="568"/>
      <c r="AU91" s="549"/>
      <c r="AV91" s="549"/>
    </row>
    <row r="92" spans="2:48" s="563" customFormat="1">
      <c r="B92" s="600">
        <f t="shared" si="7"/>
        <v>2093</v>
      </c>
      <c r="C92" s="595">
        <v>20070.122688724565</v>
      </c>
      <c r="D92" s="596">
        <v>-640.82046047137067</v>
      </c>
      <c r="E92" s="596">
        <v>-5150.5687186498981</v>
      </c>
      <c r="F92" s="596">
        <v>-280.98803647341066</v>
      </c>
      <c r="G92" s="596">
        <v>0</v>
      </c>
      <c r="H92" s="597">
        <f t="shared" si="4"/>
        <v>13997.745473129884</v>
      </c>
      <c r="I92" s="598"/>
      <c r="J92" s="595">
        <v>0</v>
      </c>
      <c r="K92" s="586">
        <v>-3.1832314562052491E-13</v>
      </c>
      <c r="L92" s="586">
        <v>0</v>
      </c>
      <c r="M92" s="586">
        <f t="shared" si="5"/>
        <v>-3.1832314562052491E-13</v>
      </c>
      <c r="N92" s="586">
        <v>142.25424699502065</v>
      </c>
      <c r="O92" s="582">
        <v>5.5396767493220977E-6</v>
      </c>
      <c r="P92" s="588"/>
      <c r="Q92" s="599">
        <v>0</v>
      </c>
      <c r="R92" s="588"/>
      <c r="S92" s="599">
        <v>-50.309023553955569</v>
      </c>
      <c r="T92" s="598"/>
      <c r="U92" s="599">
        <f t="shared" si="6"/>
        <v>14089.69069657095</v>
      </c>
      <c r="V92" s="598"/>
      <c r="W92" s="599">
        <v>16041.062933371957</v>
      </c>
      <c r="X92" s="598"/>
      <c r="Y92" s="599">
        <v>3258.6076579238961</v>
      </c>
      <c r="Z92" s="549"/>
      <c r="AA92" s="590"/>
      <c r="AB92" s="591"/>
      <c r="AC92" s="590"/>
      <c r="AD92" s="591"/>
      <c r="AE92" s="590"/>
      <c r="AF92" s="590"/>
      <c r="AG92" s="559"/>
      <c r="AH92" s="592"/>
      <c r="AI92" s="592"/>
      <c r="AJ92" s="592"/>
      <c r="AK92" s="592"/>
      <c r="AL92" s="592"/>
      <c r="AM92" s="592"/>
      <c r="AN92" s="593"/>
      <c r="AO92" s="593"/>
      <c r="AP92" s="593"/>
      <c r="AQ92" s="593"/>
      <c r="AR92" s="567"/>
      <c r="AS92" s="568"/>
      <c r="AT92" s="568"/>
      <c r="AU92" s="549"/>
      <c r="AV92" s="549"/>
    </row>
    <row r="93" spans="2:48" s="563" customFormat="1">
      <c r="B93" s="600">
        <f t="shared" si="7"/>
        <v>2094</v>
      </c>
      <c r="C93" s="595">
        <v>20675.452413270439</v>
      </c>
      <c r="D93" s="596">
        <v>-653.63686968079799</v>
      </c>
      <c r="E93" s="596">
        <v>-5297.0591894398895</v>
      </c>
      <c r="F93" s="596">
        <v>-286.60779720287883</v>
      </c>
      <c r="G93" s="596">
        <v>0</v>
      </c>
      <c r="H93" s="597">
        <f t="shared" si="4"/>
        <v>14438.148556946871</v>
      </c>
      <c r="I93" s="598"/>
      <c r="J93" s="595">
        <v>0</v>
      </c>
      <c r="K93" s="586">
        <v>-3.1832314562052491E-13</v>
      </c>
      <c r="L93" s="586">
        <v>0</v>
      </c>
      <c r="M93" s="586">
        <f t="shared" si="5"/>
        <v>-3.1832314562052491E-13</v>
      </c>
      <c r="N93" s="586">
        <v>104.23298276964863</v>
      </c>
      <c r="O93" s="582">
        <v>5.5396767493220977E-6</v>
      </c>
      <c r="P93" s="588"/>
      <c r="Q93" s="599">
        <v>0</v>
      </c>
      <c r="R93" s="588"/>
      <c r="S93" s="599">
        <v>26.786232229811503</v>
      </c>
      <c r="T93" s="598"/>
      <c r="U93" s="599">
        <f t="shared" si="6"/>
        <v>14569.167771946331</v>
      </c>
      <c r="V93" s="598"/>
      <c r="W93" s="599">
        <v>17307.192851325086</v>
      </c>
      <c r="X93" s="598"/>
      <c r="Y93" s="599">
        <v>520.58257854514159</v>
      </c>
      <c r="Z93" s="549"/>
      <c r="AA93" s="590"/>
      <c r="AB93" s="591"/>
      <c r="AC93" s="590"/>
      <c r="AD93" s="591"/>
      <c r="AE93" s="590"/>
      <c r="AF93" s="590"/>
      <c r="AG93" s="559"/>
      <c r="AH93" s="592"/>
      <c r="AI93" s="592"/>
      <c r="AJ93" s="592"/>
      <c r="AK93" s="592"/>
      <c r="AL93" s="592"/>
      <c r="AM93" s="592"/>
      <c r="AN93" s="593"/>
      <c r="AO93" s="593"/>
      <c r="AP93" s="593"/>
      <c r="AQ93" s="593"/>
      <c r="AR93" s="567"/>
      <c r="AS93" s="568"/>
      <c r="AT93" s="568"/>
      <c r="AU93" s="549"/>
      <c r="AV93" s="549"/>
    </row>
    <row r="94" spans="2:48" s="563" customFormat="1">
      <c r="B94" s="600">
        <f t="shared" si="7"/>
        <v>2095</v>
      </c>
      <c r="C94" s="595">
        <v>21300.102922373211</v>
      </c>
      <c r="D94" s="596">
        <v>-666.70960707441395</v>
      </c>
      <c r="E94" s="596">
        <v>-5444.0768675896925</v>
      </c>
      <c r="F94" s="596">
        <v>-292.33995314693641</v>
      </c>
      <c r="G94" s="596">
        <v>0</v>
      </c>
      <c r="H94" s="597">
        <f t="shared" si="4"/>
        <v>14896.976494562166</v>
      </c>
      <c r="I94" s="598"/>
      <c r="J94" s="595">
        <v>0</v>
      </c>
      <c r="K94" s="586">
        <v>-3.1832314562052491E-13</v>
      </c>
      <c r="L94" s="586">
        <v>0</v>
      </c>
      <c r="M94" s="586">
        <f t="shared" si="5"/>
        <v>-3.1832314562052491E-13</v>
      </c>
      <c r="N94" s="586">
        <v>48.936756584133747</v>
      </c>
      <c r="O94" s="582">
        <v>5.5396767493220977E-6</v>
      </c>
      <c r="P94" s="588"/>
      <c r="Q94" s="599">
        <v>0</v>
      </c>
      <c r="R94" s="588"/>
      <c r="S94" s="599">
        <v>23.939445275330996</v>
      </c>
      <c r="T94" s="598"/>
      <c r="U94" s="599">
        <f t="shared" si="6"/>
        <v>14969.852696421631</v>
      </c>
      <c r="V94" s="598"/>
      <c r="W94" s="599">
        <v>15430.435274966772</v>
      </c>
      <c r="X94" s="598"/>
      <c r="Y94" s="599">
        <v>60</v>
      </c>
      <c r="Z94" s="549"/>
      <c r="AA94" s="590"/>
      <c r="AB94" s="591"/>
      <c r="AC94" s="590"/>
      <c r="AD94" s="591"/>
      <c r="AE94" s="590"/>
      <c r="AF94" s="590"/>
      <c r="AG94" s="559"/>
      <c r="AH94" s="592"/>
      <c r="AI94" s="592"/>
      <c r="AJ94" s="592"/>
      <c r="AK94" s="592"/>
      <c r="AL94" s="592"/>
      <c r="AM94" s="592"/>
      <c r="AN94" s="593"/>
      <c r="AO94" s="593"/>
      <c r="AP94" s="593"/>
      <c r="AQ94" s="593"/>
      <c r="AR94" s="567"/>
      <c r="AS94" s="568"/>
      <c r="AT94" s="568"/>
      <c r="AU94" s="549"/>
      <c r="AV94" s="549"/>
    </row>
    <row r="95" spans="2:48" s="563" customFormat="1">
      <c r="B95" s="600">
        <f t="shared" si="7"/>
        <v>2096</v>
      </c>
      <c r="C95" s="595">
        <v>21941.733589802963</v>
      </c>
      <c r="D95" s="596">
        <v>-680.04379921590225</v>
      </c>
      <c r="E95" s="596">
        <v>-5607.4446067411427</v>
      </c>
      <c r="F95" s="596">
        <v>-298.18675220987518</v>
      </c>
      <c r="G95" s="596">
        <v>0</v>
      </c>
      <c r="H95" s="597">
        <f t="shared" si="4"/>
        <v>15356.058431636044</v>
      </c>
      <c r="I95" s="598"/>
      <c r="J95" s="595">
        <v>0</v>
      </c>
      <c r="K95" s="586">
        <v>-3.1832314562052491E-13</v>
      </c>
      <c r="L95" s="586">
        <v>0</v>
      </c>
      <c r="M95" s="586">
        <f t="shared" si="5"/>
        <v>-3.1832314562052491E-13</v>
      </c>
      <c r="N95" s="586">
        <v>39.246315823856278</v>
      </c>
      <c r="O95" s="582">
        <v>5.5396767493220977E-6</v>
      </c>
      <c r="P95" s="588"/>
      <c r="Q95" s="599">
        <v>0</v>
      </c>
      <c r="R95" s="588"/>
      <c r="S95" s="599">
        <v>74.546688052468795</v>
      </c>
      <c r="T95" s="598"/>
      <c r="U95" s="599">
        <f t="shared" si="6"/>
        <v>15469.851435512368</v>
      </c>
      <c r="V95" s="598"/>
      <c r="W95" s="599">
        <v>15469.851435512368</v>
      </c>
      <c r="X95" s="598"/>
      <c r="Y95" s="599">
        <v>60</v>
      </c>
      <c r="Z95" s="549"/>
      <c r="AA95" s="590"/>
      <c r="AB95" s="591"/>
      <c r="AC95" s="590"/>
      <c r="AD95" s="591"/>
      <c r="AE95" s="590"/>
      <c r="AF95" s="590"/>
      <c r="AG95" s="559"/>
      <c r="AH95" s="592"/>
      <c r="AI95" s="592"/>
      <c r="AJ95" s="592"/>
      <c r="AK95" s="592"/>
      <c r="AL95" s="592"/>
      <c r="AM95" s="592"/>
      <c r="AN95" s="593"/>
      <c r="AO95" s="593"/>
      <c r="AP95" s="593"/>
      <c r="AQ95" s="593"/>
      <c r="AR95" s="567"/>
      <c r="AS95" s="568"/>
      <c r="AT95" s="568"/>
      <c r="AU95" s="549"/>
      <c r="AV95" s="549"/>
    </row>
    <row r="96" spans="2:48" s="563" customFormat="1">
      <c r="B96" s="600">
        <f t="shared" si="7"/>
        <v>2097</v>
      </c>
      <c r="C96" s="595">
        <v>26396.458243700632</v>
      </c>
      <c r="D96" s="596">
        <v>-693.64467520022038</v>
      </c>
      <c r="E96" s="596">
        <v>-5095.6816190990221</v>
      </c>
      <c r="F96" s="596">
        <v>-304.15048725407269</v>
      </c>
      <c r="G96" s="596">
        <v>-531.8892692370099</v>
      </c>
      <c r="H96" s="597">
        <f t="shared" si="4"/>
        <v>19771.09219291031</v>
      </c>
      <c r="I96" s="598"/>
      <c r="J96" s="595">
        <v>0</v>
      </c>
      <c r="K96" s="586">
        <v>-3.1832314562052491E-13</v>
      </c>
      <c r="L96" s="586">
        <v>0</v>
      </c>
      <c r="M96" s="586">
        <f t="shared" si="5"/>
        <v>-3.1832314562052491E-13</v>
      </c>
      <c r="N96" s="586">
        <v>37.755382062806902</v>
      </c>
      <c r="O96" s="582">
        <v>5.5396767493220977E-6</v>
      </c>
      <c r="P96" s="588"/>
      <c r="Q96" s="599">
        <v>3.1832314562052491E-13</v>
      </c>
      <c r="R96" s="588"/>
      <c r="S96" s="599">
        <v>1817.7691031403449</v>
      </c>
      <c r="T96" s="598"/>
      <c r="U96" s="599">
        <f t="shared" si="6"/>
        <v>21626.61667811346</v>
      </c>
      <c r="V96" s="598"/>
      <c r="W96" s="599">
        <v>21686.61667811346</v>
      </c>
      <c r="X96" s="598"/>
      <c r="Y96" s="599">
        <v>0</v>
      </c>
      <c r="Z96" s="549"/>
      <c r="AA96" s="590"/>
      <c r="AB96" s="591"/>
      <c r="AC96" s="590"/>
      <c r="AD96" s="591"/>
      <c r="AE96" s="590"/>
      <c r="AF96" s="590"/>
      <c r="AG96" s="559"/>
      <c r="AH96" s="592"/>
      <c r="AI96" s="592"/>
      <c r="AJ96" s="592"/>
      <c r="AK96" s="592"/>
      <c r="AL96" s="592"/>
      <c r="AM96" s="592"/>
      <c r="AN96" s="593"/>
      <c r="AO96" s="593"/>
      <c r="AP96" s="593"/>
      <c r="AQ96" s="593"/>
      <c r="AR96" s="567"/>
      <c r="AS96" s="568"/>
      <c r="AT96" s="568"/>
      <c r="AU96" s="549"/>
      <c r="AV96" s="549"/>
    </row>
    <row r="97" spans="2:147" s="563" customFormat="1" ht="13.5" thickBot="1">
      <c r="B97" s="601">
        <f t="shared" si="7"/>
        <v>2098</v>
      </c>
      <c r="C97" s="602">
        <v>0</v>
      </c>
      <c r="D97" s="603">
        <v>0</v>
      </c>
      <c r="E97" s="603">
        <v>0</v>
      </c>
      <c r="F97" s="603">
        <v>0</v>
      </c>
      <c r="G97" s="603">
        <v>0</v>
      </c>
      <c r="H97" s="597">
        <f t="shared" si="4"/>
        <v>0</v>
      </c>
      <c r="I97" s="598"/>
      <c r="J97" s="602">
        <v>0</v>
      </c>
      <c r="K97" s="604">
        <v>0</v>
      </c>
      <c r="L97" s="604">
        <v>0</v>
      </c>
      <c r="M97" s="604">
        <f t="shared" si="5"/>
        <v>0</v>
      </c>
      <c r="N97" s="604">
        <v>0</v>
      </c>
      <c r="O97" s="582">
        <v>0</v>
      </c>
      <c r="P97" s="588"/>
      <c r="Q97" s="599">
        <v>0</v>
      </c>
      <c r="R97" s="588"/>
      <c r="S97" s="599">
        <v>0</v>
      </c>
      <c r="T97" s="598"/>
      <c r="U97" s="599">
        <f t="shared" si="6"/>
        <v>0</v>
      </c>
      <c r="V97" s="598"/>
      <c r="W97" s="599">
        <v>0</v>
      </c>
      <c r="X97" s="598"/>
      <c r="Y97" s="599">
        <v>0</v>
      </c>
      <c r="Z97" s="549"/>
      <c r="AA97" s="590"/>
      <c r="AB97" s="591"/>
      <c r="AC97" s="590"/>
      <c r="AD97" s="591"/>
      <c r="AE97" s="590"/>
      <c r="AF97" s="590"/>
      <c r="AG97" s="559"/>
      <c r="AH97" s="592"/>
      <c r="AI97" s="592"/>
      <c r="AJ97" s="592"/>
      <c r="AK97" s="592"/>
      <c r="AL97" s="592"/>
      <c r="AM97" s="592"/>
      <c r="AN97" s="593"/>
      <c r="AO97" s="593"/>
      <c r="AP97" s="593"/>
      <c r="AQ97" s="593"/>
      <c r="AR97" s="567"/>
      <c r="AS97" s="568"/>
      <c r="AT97" s="568"/>
      <c r="AU97" s="549"/>
      <c r="AV97" s="549"/>
    </row>
    <row r="98" spans="2:147" ht="13.5" thickBot="1">
      <c r="B98" s="605"/>
      <c r="C98" s="606">
        <f t="shared" ref="C98:H98" si="8">+SUM(C15:C97)</f>
        <v>692388.62328972039</v>
      </c>
      <c r="D98" s="606">
        <f t="shared" si="8"/>
        <v>-28205.322757929196</v>
      </c>
      <c r="E98" s="606">
        <f t="shared" si="8"/>
        <v>-161095.53438116613</v>
      </c>
      <c r="F98" s="606">
        <f t="shared" si="8"/>
        <v>-12775.542124233678</v>
      </c>
      <c r="G98" s="606">
        <f t="shared" si="8"/>
        <v>-626.20826923701043</v>
      </c>
      <c r="H98" s="606">
        <f t="shared" si="8"/>
        <v>489686.01575715438</v>
      </c>
      <c r="I98" s="583"/>
      <c r="J98" s="606">
        <f>+SUM(J15:J97)</f>
        <v>17016.610406148524</v>
      </c>
      <c r="K98" s="606">
        <f>+SUM(K15:K97)</f>
        <v>-44721.061627698167</v>
      </c>
      <c r="L98" s="606">
        <f>+SUM(L15:L97)</f>
        <v>-25356.910893316232</v>
      </c>
      <c r="M98" s="606">
        <f>+SUM(M15:M97)</f>
        <v>-70077.972521014366</v>
      </c>
      <c r="N98" s="606">
        <f>+SUM(N15:N97)</f>
        <v>5305.3938179360584</v>
      </c>
      <c r="O98" s="606" t="s">
        <v>236</v>
      </c>
      <c r="P98" s="588"/>
      <c r="Q98" s="606">
        <f>+SUM(Q15:Q97)</f>
        <v>414.96323451902595</v>
      </c>
      <c r="R98" s="588"/>
      <c r="S98" s="606">
        <f>+SUM(S15:S97)</f>
        <v>243.59999999999991</v>
      </c>
      <c r="T98" s="583"/>
      <c r="U98" s="606">
        <f>+SUM(U15:U97)</f>
        <v>442588.61069474358</v>
      </c>
      <c r="V98" s="583"/>
      <c r="W98" s="606">
        <f>+SUM(W15:W49)</f>
        <v>63262.755833263727</v>
      </c>
      <c r="X98" s="583"/>
      <c r="Y98" s="606">
        <f>+SUM(Y15:Y49)</f>
        <v>15438.750503687683</v>
      </c>
      <c r="Z98" s="549"/>
      <c r="AA98" s="607"/>
      <c r="AB98" s="591"/>
      <c r="AC98" s="607"/>
      <c r="AD98" s="591"/>
      <c r="AE98" s="607"/>
      <c r="AF98" s="607"/>
      <c r="AG98" s="559"/>
      <c r="AH98" s="559"/>
      <c r="AI98" s="559"/>
      <c r="AJ98" s="559"/>
      <c r="AK98" s="591"/>
      <c r="AL98" s="591"/>
      <c r="AM98" s="559"/>
      <c r="AN98" s="559"/>
      <c r="AO98" s="559"/>
      <c r="AP98" s="559"/>
      <c r="AQ98" s="559"/>
      <c r="AR98" s="567"/>
      <c r="AS98" s="568"/>
      <c r="AT98" s="568"/>
    </row>
    <row r="99" spans="2:147">
      <c r="B99" s="605"/>
      <c r="C99" s="608"/>
      <c r="D99" s="608"/>
      <c r="E99" s="608"/>
      <c r="F99" s="608"/>
      <c r="G99" s="608"/>
      <c r="H99" s="608"/>
      <c r="I99" s="608"/>
      <c r="J99" s="608"/>
      <c r="K99" s="608"/>
      <c r="L99" s="608"/>
      <c r="M99" s="563"/>
      <c r="N99" s="563"/>
      <c r="O99" s="563"/>
      <c r="P99" s="563"/>
      <c r="Q99" s="549"/>
      <c r="R99" s="549"/>
      <c r="S99" s="549"/>
      <c r="T99" s="549"/>
      <c r="U99" s="549"/>
      <c r="V99" s="549"/>
      <c r="W99" s="549"/>
      <c r="X99" s="549"/>
      <c r="Y99" s="549"/>
      <c r="Z99" s="549"/>
      <c r="AA99" s="549"/>
      <c r="AB99" s="549"/>
      <c r="AC99" s="549"/>
      <c r="AD99" s="549"/>
      <c r="AE99" s="549"/>
      <c r="AF99" s="549"/>
      <c r="AG99" s="549"/>
      <c r="AH99" s="549"/>
      <c r="AI99" s="608"/>
      <c r="AJ99" s="608"/>
      <c r="AK99" s="608"/>
      <c r="AL99" s="608"/>
      <c r="AM99" s="608"/>
      <c r="AN99" s="608"/>
      <c r="AO99" s="608"/>
      <c r="AP99" s="565"/>
      <c r="AQ99" s="566"/>
      <c r="AR99" s="567"/>
      <c r="AS99" s="568"/>
      <c r="AT99" s="568"/>
      <c r="AW99" s="608"/>
      <c r="AX99" s="608"/>
      <c r="AY99" s="608"/>
      <c r="AZ99" s="608"/>
      <c r="BA99" s="608"/>
      <c r="BB99" s="608"/>
      <c r="BC99" s="608"/>
      <c r="BD99" s="608"/>
      <c r="BE99" s="608"/>
      <c r="BF99" s="608"/>
      <c r="BG99" s="608"/>
      <c r="BH99" s="608"/>
      <c r="BI99" s="608"/>
      <c r="BJ99" s="608"/>
      <c r="BK99" s="608"/>
      <c r="BL99" s="608"/>
      <c r="BM99" s="608"/>
      <c r="BN99" s="608"/>
      <c r="BO99" s="608"/>
      <c r="BP99" s="608"/>
      <c r="BQ99" s="608"/>
      <c r="BR99" s="608"/>
      <c r="BS99" s="608"/>
      <c r="BT99" s="608"/>
      <c r="BU99" s="608"/>
      <c r="BV99" s="608"/>
      <c r="BW99" s="608"/>
      <c r="BX99" s="608"/>
      <c r="BY99" s="608"/>
      <c r="BZ99" s="608"/>
      <c r="CA99" s="608"/>
      <c r="CB99" s="608"/>
      <c r="CC99" s="608"/>
      <c r="CD99" s="608"/>
      <c r="CE99" s="608"/>
      <c r="CF99" s="608"/>
      <c r="CG99" s="608"/>
      <c r="CH99" s="608"/>
      <c r="CI99" s="608"/>
      <c r="CJ99" s="608"/>
      <c r="CK99" s="608"/>
      <c r="CL99" s="608"/>
      <c r="CM99" s="608"/>
      <c r="CN99" s="608"/>
      <c r="CO99" s="608"/>
      <c r="CP99" s="608"/>
      <c r="CQ99" s="608"/>
      <c r="CR99" s="608"/>
      <c r="CS99" s="608"/>
      <c r="CT99" s="608"/>
      <c r="CU99" s="608"/>
      <c r="CV99" s="608"/>
      <c r="CW99" s="608"/>
      <c r="CX99" s="608"/>
      <c r="CY99" s="608"/>
      <c r="CZ99" s="608"/>
      <c r="DA99" s="608"/>
      <c r="DB99" s="608"/>
      <c r="DC99" s="608"/>
      <c r="DD99" s="608"/>
      <c r="DE99" s="608"/>
      <c r="DF99" s="608"/>
      <c r="DG99" s="608"/>
      <c r="DH99" s="608"/>
      <c r="DI99" s="608"/>
      <c r="DJ99" s="608"/>
      <c r="DK99" s="608"/>
      <c r="DL99" s="608"/>
      <c r="DM99" s="608"/>
      <c r="DN99" s="608"/>
      <c r="DO99" s="608"/>
      <c r="DP99" s="608"/>
      <c r="DQ99" s="608"/>
      <c r="DR99" s="608"/>
      <c r="DS99" s="608"/>
      <c r="DT99" s="608"/>
      <c r="DU99" s="608"/>
      <c r="DV99" s="608"/>
      <c r="DW99" s="608"/>
      <c r="DX99" s="608"/>
      <c r="DY99" s="608"/>
      <c r="DZ99" s="608"/>
      <c r="EA99" s="608"/>
      <c r="EB99" s="608"/>
      <c r="EC99" s="608"/>
      <c r="ED99" s="608"/>
      <c r="EE99" s="608"/>
      <c r="EF99" s="608"/>
      <c r="EG99" s="608"/>
      <c r="EH99" s="608"/>
      <c r="EI99" s="608"/>
      <c r="EJ99" s="608"/>
      <c r="EK99" s="608"/>
      <c r="EL99" s="608"/>
      <c r="EM99" s="608"/>
      <c r="EN99" s="608"/>
      <c r="EO99" s="608"/>
      <c r="EP99" s="608"/>
      <c r="EQ99" s="608"/>
    </row>
    <row r="100" spans="2:147">
      <c r="C100" s="609"/>
      <c r="E100" s="610"/>
      <c r="F100" s="611"/>
      <c r="G100" s="549"/>
      <c r="H100" s="562"/>
      <c r="I100" s="559"/>
      <c r="J100" s="549"/>
      <c r="K100" s="549"/>
      <c r="L100" s="549"/>
      <c r="M100" s="549"/>
      <c r="N100" s="549"/>
      <c r="O100" s="549"/>
      <c r="P100" s="563"/>
      <c r="Q100" s="563"/>
      <c r="R100" s="563"/>
      <c r="S100" s="549"/>
      <c r="T100" s="549"/>
      <c r="U100" s="549"/>
      <c r="V100" s="549"/>
      <c r="W100" s="549"/>
      <c r="X100" s="549"/>
      <c r="Y100" s="549"/>
      <c r="Z100" s="549"/>
      <c r="AA100" s="549"/>
      <c r="AB100" s="549"/>
      <c r="AC100" s="549"/>
      <c r="AD100" s="549"/>
      <c r="AE100" s="549"/>
      <c r="AF100" s="549"/>
      <c r="AG100" s="549"/>
      <c r="AH100" s="549"/>
      <c r="AI100" s="549"/>
      <c r="AJ100" s="549"/>
      <c r="AK100" s="549"/>
      <c r="AL100" s="549"/>
      <c r="AM100" s="549"/>
      <c r="AQ100" s="566"/>
      <c r="AR100" s="567"/>
      <c r="AS100" s="568"/>
      <c r="AT100" s="568"/>
    </row>
    <row r="101" spans="2:147">
      <c r="B101" s="612"/>
      <c r="E101" s="549"/>
      <c r="F101" s="549"/>
      <c r="G101" s="549"/>
      <c r="H101" s="549"/>
      <c r="I101" s="549"/>
      <c r="J101" s="549"/>
      <c r="K101" s="549"/>
      <c r="L101" s="549"/>
      <c r="M101" s="549"/>
      <c r="N101" s="549"/>
      <c r="O101" s="549"/>
      <c r="P101" s="549"/>
      <c r="Q101" s="549"/>
      <c r="R101" s="549"/>
      <c r="S101" s="549"/>
      <c r="T101" s="549"/>
      <c r="U101" s="549"/>
      <c r="V101" s="549"/>
      <c r="W101" s="549"/>
      <c r="X101" s="549"/>
      <c r="Y101" s="549"/>
      <c r="Z101" s="549"/>
      <c r="AA101" s="549"/>
      <c r="AB101" s="549"/>
      <c r="AC101" s="549"/>
      <c r="AD101" s="549"/>
      <c r="AE101" s="549"/>
      <c r="AF101" s="549"/>
      <c r="AG101" s="549"/>
      <c r="AH101" s="559"/>
      <c r="AI101" s="559"/>
      <c r="AJ101" s="559"/>
      <c r="AK101" s="559"/>
      <c r="AL101" s="559"/>
      <c r="AM101" s="559"/>
      <c r="AN101" s="563"/>
      <c r="AQ101" s="566"/>
      <c r="AR101" s="567"/>
      <c r="AS101" s="568"/>
      <c r="AT101" s="568"/>
    </row>
    <row r="102" spans="2:147" ht="9.75" customHeight="1">
      <c r="B102" s="559"/>
      <c r="E102" s="549"/>
      <c r="F102" s="549"/>
      <c r="G102" s="549"/>
      <c r="H102" s="549"/>
      <c r="I102" s="549"/>
      <c r="J102" s="549"/>
      <c r="K102" s="549"/>
      <c r="L102" s="549"/>
      <c r="M102" s="549"/>
      <c r="N102" s="549"/>
      <c r="O102" s="549"/>
      <c r="P102" s="549"/>
      <c r="Q102" s="549"/>
      <c r="R102" s="549"/>
      <c r="S102" s="549"/>
      <c r="T102" s="549"/>
      <c r="U102" s="549"/>
      <c r="V102" s="549"/>
      <c r="W102" s="549"/>
      <c r="X102" s="549"/>
      <c r="Y102" s="549"/>
      <c r="Z102" s="549"/>
      <c r="AA102" s="549"/>
      <c r="AB102" s="549"/>
      <c r="AC102" s="549"/>
      <c r="AD102" s="549"/>
      <c r="AE102" s="549"/>
      <c r="AF102" s="549"/>
      <c r="AG102" s="549"/>
      <c r="AH102" s="559"/>
      <c r="AI102" s="559"/>
      <c r="AJ102" s="613"/>
      <c r="AK102" s="613"/>
      <c r="AL102" s="613"/>
      <c r="AM102" s="613"/>
      <c r="AN102" s="614"/>
      <c r="AQ102" s="566"/>
      <c r="AR102" s="567"/>
      <c r="AS102" s="568"/>
      <c r="AT102" s="568"/>
    </row>
    <row r="103" spans="2:147">
      <c r="B103" s="615"/>
      <c r="C103" s="616"/>
      <c r="D103" s="616"/>
      <c r="E103" s="616"/>
      <c r="F103" s="616"/>
      <c r="G103" s="616"/>
      <c r="H103" s="616"/>
      <c r="I103" s="559"/>
      <c r="J103" s="559"/>
      <c r="K103" s="559"/>
      <c r="L103" s="549"/>
      <c r="M103" s="549"/>
      <c r="N103" s="549"/>
      <c r="O103" s="549"/>
      <c r="P103" s="549"/>
      <c r="Q103" s="549"/>
      <c r="R103" s="549"/>
      <c r="S103" s="549"/>
      <c r="T103" s="549"/>
      <c r="U103" s="549"/>
      <c r="V103" s="549"/>
      <c r="W103" s="549"/>
      <c r="X103" s="549"/>
      <c r="Y103" s="549"/>
      <c r="Z103" s="549"/>
      <c r="AA103" s="549"/>
      <c r="AB103" s="549"/>
      <c r="AC103" s="549"/>
      <c r="AD103" s="549"/>
      <c r="AE103" s="549"/>
      <c r="AF103" s="549"/>
      <c r="AG103" s="549"/>
      <c r="AH103" s="559"/>
      <c r="AI103" s="559"/>
      <c r="AJ103" s="559"/>
      <c r="AK103" s="559"/>
      <c r="AL103" s="559"/>
      <c r="AM103" s="559"/>
      <c r="AN103" s="559"/>
      <c r="AQ103" s="566"/>
      <c r="AR103" s="567"/>
      <c r="AS103" s="568"/>
      <c r="AT103" s="568"/>
    </row>
    <row r="104" spans="2:147">
      <c r="AQ104" s="566"/>
      <c r="AR104" s="567"/>
      <c r="AS104" s="568"/>
      <c r="AT104" s="568"/>
    </row>
    <row r="105" spans="2:147">
      <c r="D105" s="549">
        <v>2016</v>
      </c>
      <c r="E105" s="549">
        <f>+D105+1</f>
        <v>2017</v>
      </c>
      <c r="F105" s="549">
        <f t="shared" ref="F105:AW105" si="9">+E105+1</f>
        <v>2018</v>
      </c>
      <c r="G105" s="549">
        <f t="shared" si="9"/>
        <v>2019</v>
      </c>
      <c r="H105" s="549">
        <f t="shared" si="9"/>
        <v>2020</v>
      </c>
      <c r="I105" s="549">
        <f t="shared" si="9"/>
        <v>2021</v>
      </c>
      <c r="J105" s="549">
        <f t="shared" si="9"/>
        <v>2022</v>
      </c>
      <c r="K105" s="549">
        <f t="shared" si="9"/>
        <v>2023</v>
      </c>
      <c r="L105" s="549">
        <f t="shared" si="9"/>
        <v>2024</v>
      </c>
      <c r="M105" s="549">
        <f t="shared" si="9"/>
        <v>2025</v>
      </c>
      <c r="N105" s="549">
        <f t="shared" si="9"/>
        <v>2026</v>
      </c>
      <c r="O105" s="549">
        <f t="shared" si="9"/>
        <v>2027</v>
      </c>
      <c r="P105" s="549">
        <f t="shared" si="9"/>
        <v>2028</v>
      </c>
      <c r="Q105" s="549">
        <f t="shared" si="9"/>
        <v>2029</v>
      </c>
      <c r="R105" s="549">
        <f t="shared" si="9"/>
        <v>2030</v>
      </c>
      <c r="S105" s="549">
        <f t="shared" si="9"/>
        <v>2031</v>
      </c>
      <c r="T105" s="549">
        <f t="shared" si="9"/>
        <v>2032</v>
      </c>
      <c r="U105" s="549">
        <f t="shared" si="9"/>
        <v>2033</v>
      </c>
      <c r="V105" s="549">
        <f t="shared" si="9"/>
        <v>2034</v>
      </c>
      <c r="W105" s="549">
        <f t="shared" si="9"/>
        <v>2035</v>
      </c>
      <c r="X105" s="549">
        <f t="shared" si="9"/>
        <v>2036</v>
      </c>
      <c r="Y105" s="549">
        <f t="shared" si="9"/>
        <v>2037</v>
      </c>
      <c r="Z105" s="549">
        <f t="shared" si="9"/>
        <v>2038</v>
      </c>
      <c r="AA105" s="549">
        <f t="shared" si="9"/>
        <v>2039</v>
      </c>
      <c r="AB105" s="549">
        <f t="shared" si="9"/>
        <v>2040</v>
      </c>
      <c r="AC105" s="549">
        <f t="shared" si="9"/>
        <v>2041</v>
      </c>
      <c r="AD105" s="549">
        <f t="shared" si="9"/>
        <v>2042</v>
      </c>
      <c r="AE105" s="549">
        <f t="shared" si="9"/>
        <v>2043</v>
      </c>
      <c r="AF105" s="549">
        <f t="shared" si="9"/>
        <v>2044</v>
      </c>
      <c r="AG105" s="549">
        <f t="shared" si="9"/>
        <v>2045</v>
      </c>
      <c r="AH105" s="549">
        <f t="shared" si="9"/>
        <v>2046</v>
      </c>
      <c r="AI105" s="549">
        <f t="shared" si="9"/>
        <v>2047</v>
      </c>
      <c r="AJ105" s="549">
        <f t="shared" si="9"/>
        <v>2048</v>
      </c>
      <c r="AK105" s="549">
        <f t="shared" si="9"/>
        <v>2049</v>
      </c>
      <c r="AL105" s="549">
        <f t="shared" si="9"/>
        <v>2050</v>
      </c>
      <c r="AM105" s="549">
        <f t="shared" si="9"/>
        <v>2051</v>
      </c>
      <c r="AN105" s="549">
        <f t="shared" si="9"/>
        <v>2052</v>
      </c>
      <c r="AO105" s="549">
        <f t="shared" si="9"/>
        <v>2053</v>
      </c>
      <c r="AP105" s="549">
        <f t="shared" si="9"/>
        <v>2054</v>
      </c>
      <c r="AQ105" s="549">
        <f t="shared" si="9"/>
        <v>2055</v>
      </c>
      <c r="AR105" s="549">
        <f t="shared" si="9"/>
        <v>2056</v>
      </c>
      <c r="AS105" s="549">
        <f t="shared" si="9"/>
        <v>2057</v>
      </c>
      <c r="AT105" s="549">
        <f t="shared" si="9"/>
        <v>2058</v>
      </c>
      <c r="AU105" s="549">
        <f t="shared" si="9"/>
        <v>2059</v>
      </c>
      <c r="AV105" s="549">
        <f t="shared" si="9"/>
        <v>2060</v>
      </c>
      <c r="AW105" s="549">
        <f t="shared" si="9"/>
        <v>2061</v>
      </c>
      <c r="AX105" s="549">
        <f t="shared" ref="AX105" si="10">+AW105+1</f>
        <v>2062</v>
      </c>
      <c r="AY105" s="549">
        <f t="shared" ref="AY105" si="11">+AX105+1</f>
        <v>2063</v>
      </c>
      <c r="AZ105" s="549">
        <f t="shared" ref="AZ105" si="12">+AY105+1</f>
        <v>2064</v>
      </c>
      <c r="BA105" s="549">
        <f t="shared" ref="BA105" si="13">+AZ105+1</f>
        <v>2065</v>
      </c>
      <c r="BB105" s="549">
        <f t="shared" ref="BB105" si="14">+BA105+1</f>
        <v>2066</v>
      </c>
      <c r="BC105" s="549">
        <f t="shared" ref="BC105" si="15">+BB105+1</f>
        <v>2067</v>
      </c>
      <c r="BD105" s="549">
        <f t="shared" ref="BD105" si="16">+BC105+1</f>
        <v>2068</v>
      </c>
      <c r="BE105" s="549">
        <f t="shared" ref="BE105" si="17">+BD105+1</f>
        <v>2069</v>
      </c>
      <c r="BF105" s="549">
        <f t="shared" ref="BF105" si="18">+BE105+1</f>
        <v>2070</v>
      </c>
      <c r="BG105" s="549">
        <f t="shared" ref="BG105" si="19">+BF105+1</f>
        <v>2071</v>
      </c>
      <c r="BH105" s="549">
        <f t="shared" ref="BH105" si="20">+BG105+1</f>
        <v>2072</v>
      </c>
      <c r="BI105" s="549">
        <f t="shared" ref="BI105" si="21">+BH105+1</f>
        <v>2073</v>
      </c>
      <c r="BJ105" s="549">
        <f t="shared" ref="BJ105" si="22">+BI105+1</f>
        <v>2074</v>
      </c>
      <c r="BK105" s="549">
        <f t="shared" ref="BK105" si="23">+BJ105+1</f>
        <v>2075</v>
      </c>
      <c r="BL105" s="549">
        <f t="shared" ref="BL105" si="24">+BK105+1</f>
        <v>2076</v>
      </c>
      <c r="BM105" s="549">
        <f t="shared" ref="BM105" si="25">+BL105+1</f>
        <v>2077</v>
      </c>
      <c r="BN105" s="549">
        <f t="shared" ref="BN105" si="26">+BM105+1</f>
        <v>2078</v>
      </c>
      <c r="BO105" s="549">
        <f t="shared" ref="BO105" si="27">+BN105+1</f>
        <v>2079</v>
      </c>
      <c r="BP105" s="549">
        <f t="shared" ref="BP105" si="28">+BO105+1</f>
        <v>2080</v>
      </c>
      <c r="BQ105" s="549">
        <f t="shared" ref="BQ105" si="29">+BP105+1</f>
        <v>2081</v>
      </c>
      <c r="BR105" s="549">
        <f t="shared" ref="BR105" si="30">+BQ105+1</f>
        <v>2082</v>
      </c>
      <c r="BS105" s="549">
        <f t="shared" ref="BS105" si="31">+BR105+1</f>
        <v>2083</v>
      </c>
      <c r="BT105" s="549">
        <f t="shared" ref="BT105" si="32">+BS105+1</f>
        <v>2084</v>
      </c>
      <c r="BU105" s="549">
        <f t="shared" ref="BU105" si="33">+BT105+1</f>
        <v>2085</v>
      </c>
      <c r="BV105" s="549">
        <f t="shared" ref="BV105" si="34">+BU105+1</f>
        <v>2086</v>
      </c>
      <c r="BW105" s="549">
        <f t="shared" ref="BW105" si="35">+BV105+1</f>
        <v>2087</v>
      </c>
      <c r="BX105" s="549">
        <f t="shared" ref="BX105" si="36">+BW105+1</f>
        <v>2088</v>
      </c>
      <c r="BY105" s="549">
        <f t="shared" ref="BY105" si="37">+BX105+1</f>
        <v>2089</v>
      </c>
      <c r="BZ105" s="549">
        <f t="shared" ref="BZ105" si="38">+BY105+1</f>
        <v>2090</v>
      </c>
      <c r="CA105" s="549">
        <f t="shared" ref="CA105" si="39">+BZ105+1</f>
        <v>2091</v>
      </c>
      <c r="CB105" s="549">
        <f t="shared" ref="CB105" si="40">+CA105+1</f>
        <v>2092</v>
      </c>
      <c r="CC105" s="549">
        <f t="shared" ref="CC105" si="41">+CB105+1</f>
        <v>2093</v>
      </c>
      <c r="CD105" s="549">
        <f t="shared" ref="CD105" si="42">+CC105+1</f>
        <v>2094</v>
      </c>
      <c r="CE105" s="549">
        <f t="shared" ref="CE105" si="43">+CD105+1</f>
        <v>2095</v>
      </c>
      <c r="CF105" s="549">
        <f t="shared" ref="CF105" si="44">+CE105+1</f>
        <v>2096</v>
      </c>
      <c r="CG105" s="549">
        <f>+CF105+1</f>
        <v>2097</v>
      </c>
      <c r="CH105" s="549">
        <f>+CG105+1</f>
        <v>2098</v>
      </c>
    </row>
    <row r="106" spans="2:147">
      <c r="B106" s="549" t="s">
        <v>192</v>
      </c>
      <c r="D106" s="617">
        <f>+CF!O19+CF!O20</f>
        <v>0</v>
      </c>
      <c r="E106" s="617">
        <f>+CF!P19+CF!P20</f>
        <v>1307.6587894465872</v>
      </c>
      <c r="F106" s="617">
        <f>+CF!Q19+CF!Q20</f>
        <v>1378.7678906546921</v>
      </c>
      <c r="G106" s="617">
        <f>+CF!R19+CF!R20</f>
        <v>1445.8417056325786</v>
      </c>
      <c r="H106" s="617">
        <f>+CF!S19+CF!S20</f>
        <v>1513.810252133502</v>
      </c>
      <c r="I106" s="617">
        <f>+CF!T19+CF!T20</f>
        <v>1600.622610637095</v>
      </c>
      <c r="J106" s="617">
        <f>+CF!U19+CF!U20</f>
        <v>1696.0712332608914</v>
      </c>
      <c r="K106" s="617">
        <f>+CF!V19+CF!V20</f>
        <v>1797.464281563924</v>
      </c>
      <c r="L106" s="617">
        <f>+CF!W19+CF!W20</f>
        <v>1904.7688568704841</v>
      </c>
      <c r="M106" s="617">
        <f>+CF!X19+CF!X20</f>
        <v>2018.542927790081</v>
      </c>
      <c r="N106" s="617">
        <f>+CF!Y19+CF!Y20</f>
        <v>2130.2624531931992</v>
      </c>
      <c r="O106" s="617">
        <f>+CF!Z19+CF!Z20</f>
        <v>2246.2283773659587</v>
      </c>
      <c r="P106" s="617">
        <f>+CF!AA19+CF!AA20</f>
        <v>2368.2376264128075</v>
      </c>
      <c r="Q106" s="617">
        <f>+CF!AB19+CF!AB20</f>
        <v>2496.961848923826</v>
      </c>
      <c r="R106" s="617">
        <f>+CF!AC19+CF!AC20</f>
        <v>2632.7352572083605</v>
      </c>
      <c r="S106" s="617">
        <f>+CF!AD19+CF!AD20</f>
        <v>2748.2223449463331</v>
      </c>
      <c r="T106" s="617">
        <f>+CF!AE19+CF!AE20</f>
        <v>2861.8201113548694</v>
      </c>
      <c r="U106" s="617">
        <f>+CF!AF19+CF!AF20</f>
        <v>2979.9167142062588</v>
      </c>
      <c r="V106" s="617">
        <f>+CF!AG19+CF!AG20</f>
        <v>3102.9176902935101</v>
      </c>
      <c r="W106" s="617">
        <f>+CF!AH19+CF!AH20</f>
        <v>3231.1656186634268</v>
      </c>
      <c r="X106" s="617">
        <f>+CF!AI19+CF!AI20</f>
        <v>3361.0326151677168</v>
      </c>
      <c r="Y106" s="617">
        <f>+CF!AJ19+CF!AJ20</f>
        <v>3495.3927517304373</v>
      </c>
      <c r="Z106" s="617">
        <f>+CF!AK19+CF!AK20</f>
        <v>3635.137059527282</v>
      </c>
      <c r="AA106" s="617">
        <f>+CF!AL19+CF!AL20</f>
        <v>3780.6639372889235</v>
      </c>
      <c r="AB106" s="617">
        <f>+CF!AM19+CF!AM20</f>
        <v>3931.6866939620163</v>
      </c>
      <c r="AC106" s="617">
        <f>+CF!AN19+CF!AN20</f>
        <v>4072.9221879180045</v>
      </c>
      <c r="AD106" s="617">
        <f>+CF!AO19+CF!AO20</f>
        <v>4215.4091928518137</v>
      </c>
      <c r="AE106" s="617">
        <f>+CF!AP19+CF!AP20</f>
        <v>4362.9377780447894</v>
      </c>
      <c r="AF106" s="617">
        <f>+CF!AQ19+CF!AQ20</f>
        <v>4515.23825861975</v>
      </c>
      <c r="AG106" s="617">
        <f>+CF!AR19+CF!AR20</f>
        <v>4672.9845672213687</v>
      </c>
      <c r="AH106" s="617">
        <f>+CF!AS19+CF!AS20</f>
        <v>4842.0067980190688</v>
      </c>
      <c r="AI106" s="617">
        <f>+CF!AT19+CF!AT20</f>
        <v>5018.7930378416668</v>
      </c>
      <c r="AJ106" s="617">
        <f>+CF!AU19+CF!AU20</f>
        <v>5201.6514708717941</v>
      </c>
      <c r="AK106" s="617">
        <f>+CF!AV19+CF!AV20</f>
        <v>5391.3257204997526</v>
      </c>
      <c r="AL106" s="617">
        <f>+CF!AW19+CF!AW20</f>
        <v>5587.9842838384147</v>
      </c>
      <c r="AM106" s="617">
        <f>+CF!AX19+CF!AX20</f>
        <v>5763.6732758518692</v>
      </c>
      <c r="AN106" s="617">
        <f>+CF!AY19+CF!AY20</f>
        <v>5937.4731172742513</v>
      </c>
      <c r="AO106" s="617">
        <f>+CF!AZ19+CF!AZ20</f>
        <v>6116.3837994055484</v>
      </c>
      <c r="AP106" s="617">
        <f>+CF!BA19+CF!BA20</f>
        <v>6300.7436838759304</v>
      </c>
      <c r="AQ106" s="617">
        <f>+CF!BB19+CF!BB20</f>
        <v>6490.9847025019499</v>
      </c>
      <c r="AR106" s="617">
        <f>+CF!BC19+CF!BC20</f>
        <v>6686.3954439391682</v>
      </c>
      <c r="AS106" s="617">
        <f>+CF!BD19+CF!BD20</f>
        <v>6887.8737726789759</v>
      </c>
      <c r="AT106" s="617">
        <f>+CF!BE19+CF!BE20</f>
        <v>7095.5026838734748</v>
      </c>
      <c r="AU106" s="617">
        <f>+CF!BF19+CF!BF20</f>
        <v>7309.7559653937769</v>
      </c>
      <c r="AV106" s="617">
        <f>+CF!BG19+CF!BG20</f>
        <v>7529.8317404817062</v>
      </c>
      <c r="AW106" s="617">
        <f>+CF!BH19+CF!BH20</f>
        <v>7756.7413131021585</v>
      </c>
      <c r="AX106" s="617">
        <f>+CF!BI19+CF!BI20</f>
        <v>7990.5781539721329</v>
      </c>
      <c r="AY106" s="617">
        <f>+CF!BJ19+CF!BJ20</f>
        <v>8231.8759168732267</v>
      </c>
      <c r="AZ106" s="617">
        <f>+CF!BK19+CF!BK20</f>
        <v>8479.7313681032228</v>
      </c>
      <c r="BA106" s="617">
        <f>+CF!BL19+CF!BL20</f>
        <v>8735.2836100874338</v>
      </c>
      <c r="BB106" s="617">
        <f>+CF!BM19+CF!BM20</f>
        <v>8998.6379129895959</v>
      </c>
      <c r="BC106" s="617">
        <f>+CF!BN19+CF!BN20</f>
        <v>9270.395361528992</v>
      </c>
      <c r="BD106" s="617">
        <f>+CF!BO19+CF!BO20</f>
        <v>9549.5385541571941</v>
      </c>
      <c r="BE106" s="617">
        <f>+CF!BP19+CF!BP20</f>
        <v>9837.3505422382459</v>
      </c>
      <c r="BF106" s="617">
        <f>+CF!BQ19+CF!BQ20</f>
        <v>10133.949885506865</v>
      </c>
      <c r="BG106" s="617">
        <f>+CF!BR19+CF!BR20</f>
        <v>10440.0136206101</v>
      </c>
      <c r="BH106" s="617">
        <f>+CF!BS19+CF!BS20</f>
        <v>10754.395748076546</v>
      </c>
      <c r="BI106" s="617">
        <f>+CF!BT19+CF!BT20</f>
        <v>11078.541459745957</v>
      </c>
      <c r="BJ106" s="617">
        <f>+CF!BU19+CF!BU20</f>
        <v>11412.584283281991</v>
      </c>
      <c r="BK106" s="617">
        <f>+CF!BV19+CF!BV20</f>
        <v>11757.286805065065</v>
      </c>
      <c r="BL106" s="617">
        <f>+CF!BW19+CF!BW20</f>
        <v>12111.358173807355</v>
      </c>
      <c r="BM106" s="617">
        <f>+CF!BX19+CF!BX20</f>
        <v>12476.426212368084</v>
      </c>
      <c r="BN106" s="617">
        <f>+CF!BY19+CF!BY20</f>
        <v>12852.641306713482</v>
      </c>
      <c r="BO106" s="617">
        <f>+CF!BZ19+CF!BZ20</f>
        <v>13240.862403662108</v>
      </c>
      <c r="BP106" s="617">
        <f>+CF!CA19+CF!CA20</f>
        <v>13639.63549189172</v>
      </c>
      <c r="BQ106" s="617">
        <f>+CF!CB19+CF!CB20</f>
        <v>14050.794105379389</v>
      </c>
      <c r="BR106" s="617">
        <f>+CF!CC19+CF!CC20</f>
        <v>14474.507617570151</v>
      </c>
      <c r="BS106" s="617">
        <f>+CF!CD19+CF!CD20</f>
        <v>14911.743512606296</v>
      </c>
      <c r="BT106" s="617">
        <f>+CF!CE19+CF!CE20</f>
        <v>15360.863996947755</v>
      </c>
      <c r="BU106" s="617">
        <f>+CF!CF19+CF!CF20</f>
        <v>15823.934312609987</v>
      </c>
      <c r="BV106" s="617">
        <f>+CF!CG19+CF!CG20</f>
        <v>16301.145218667303</v>
      </c>
      <c r="BW106" s="617">
        <f>+CF!CH19+CF!CH20</f>
        <v>16793.586452305353</v>
      </c>
      <c r="BX106" s="617">
        <f>+CF!CI19+CF!CI20</f>
        <v>17299.413209161674</v>
      </c>
      <c r="BY106" s="617">
        <f>+CF!CJ19+CF!CJ20</f>
        <v>17820.951721660647</v>
      </c>
      <c r="BZ106" s="617">
        <f>+CF!CK19+CF!CK20</f>
        <v>18358.41683561476</v>
      </c>
      <c r="CA106" s="617">
        <f>+CF!CL19+CF!CL20</f>
        <v>18913.03599027955</v>
      </c>
      <c r="CB106" s="617">
        <f>+CF!CM19+CF!CM20</f>
        <v>19482.731206026343</v>
      </c>
      <c r="CC106" s="617">
        <f>+CF!CN19+CF!CN20</f>
        <v>20070.122688724565</v>
      </c>
      <c r="CD106" s="617">
        <f>+CF!CO19+CF!CO20</f>
        <v>20675.452413270439</v>
      </c>
      <c r="CE106" s="617">
        <f>+CF!CP19+CF!CP20</f>
        <v>21300.102922373211</v>
      </c>
      <c r="CF106" s="617">
        <f>+CF!CQ19+CF!CQ20</f>
        <v>21941.733589802963</v>
      </c>
      <c r="CG106" s="617">
        <f>+CF!CR19+CF!CR20</f>
        <v>26396.458243700632</v>
      </c>
      <c r="CH106" s="617">
        <f>+CF!CS19+CF!CS20</f>
        <v>0</v>
      </c>
    </row>
    <row r="107" spans="2:147">
      <c r="B107" s="549" t="s">
        <v>224</v>
      </c>
      <c r="D107" s="617">
        <f>+CF!O22</f>
        <v>0</v>
      </c>
      <c r="E107" s="617">
        <f>+CF!P22</f>
        <v>-145.60419049559124</v>
      </c>
      <c r="F107" s="617">
        <f>+CF!Q22</f>
        <v>-146.10956759444863</v>
      </c>
      <c r="G107" s="617">
        <f>+CF!R22</f>
        <v>-146.61669880499184</v>
      </c>
      <c r="H107" s="617">
        <f>+CF!S22</f>
        <v>-147.1255902155612</v>
      </c>
      <c r="I107" s="617">
        <f>+CF!T22</f>
        <v>-150.29855566898848</v>
      </c>
      <c r="J107" s="617">
        <f>+CF!U22</f>
        <v>-153.53995048099227</v>
      </c>
      <c r="K107" s="617">
        <f>+CF!V22</f>
        <v>-156.85125042468894</v>
      </c>
      <c r="L107" s="617">
        <f>+CF!W22</f>
        <v>-160.23396310026922</v>
      </c>
      <c r="M107" s="617">
        <f>+CF!X22</f>
        <v>-163.6896286213929</v>
      </c>
      <c r="N107" s="617">
        <f>+CF!Y22</f>
        <v>-167.08117397832487</v>
      </c>
      <c r="O107" s="617">
        <f>+CF!Z22</f>
        <v>-170.54299000545757</v>
      </c>
      <c r="P107" s="617">
        <f>+CF!AA22</f>
        <v>-174.07653266653924</v>
      </c>
      <c r="Q107" s="617">
        <f>+CF!AB22</f>
        <v>-177.68328809196427</v>
      </c>
      <c r="R107" s="617">
        <f>+CF!AC22</f>
        <v>-181.36477320380695</v>
      </c>
      <c r="S107" s="617">
        <f>+CF!AD22</f>
        <v>-185.09743965855316</v>
      </c>
      <c r="T107" s="617">
        <f>+CF!AE22</f>
        <v>-188.90692808162464</v>
      </c>
      <c r="U107" s="617">
        <f>+CF!AF22</f>
        <v>-192.79481954512872</v>
      </c>
      <c r="V107" s="617">
        <f>+CF!AG22</f>
        <v>-196.76272766120076</v>
      </c>
      <c r="W107" s="617">
        <f>+CF!AH22</f>
        <v>-200.81229925171033</v>
      </c>
      <c r="X107" s="617">
        <f>+CF!AI22</f>
        <v>-205.03833797923409</v>
      </c>
      <c r="Y107" s="617">
        <f>+CF!AJ22</f>
        <v>-209.35331251095448</v>
      </c>
      <c r="Z107" s="617">
        <f>+CF!AK22</f>
        <v>-213.75909447602072</v>
      </c>
      <c r="AA107" s="617">
        <f>+CF!AL22</f>
        <v>-218.25759489149453</v>
      </c>
      <c r="AB107" s="617">
        <f>+CF!AM22</f>
        <v>-222.85076499125773</v>
      </c>
      <c r="AC107" s="617">
        <f>+CF!AN22</f>
        <v>-227.61292950116999</v>
      </c>
      <c r="AD107" s="617">
        <f>+CF!AO22</f>
        <v>-232.47685812582674</v>
      </c>
      <c r="AE107" s="617">
        <f>+CF!AP22</f>
        <v>-237.44472549296884</v>
      </c>
      <c r="AF107" s="617">
        <f>+CF!AQ22</f>
        <v>-242.51875270060634</v>
      </c>
      <c r="AG107" s="617">
        <f>+CF!AR22</f>
        <v>-247.70120831005565</v>
      </c>
      <c r="AH107" s="617">
        <f>+CF!AS22</f>
        <v>-252.65523247625674</v>
      </c>
      <c r="AI107" s="617">
        <f>+CF!AT22</f>
        <v>-257.7083371257819</v>
      </c>
      <c r="AJ107" s="617">
        <f>+CF!AU22</f>
        <v>-262.86250386829755</v>
      </c>
      <c r="AK107" s="617">
        <f>+CF!AV22</f>
        <v>-268.11975394566349</v>
      </c>
      <c r="AL107" s="617">
        <f>+CF!AW22</f>
        <v>-273.48214902457676</v>
      </c>
      <c r="AM107" s="617">
        <f>+CF!AX22</f>
        <v>-278.95179200506828</v>
      </c>
      <c r="AN107" s="617">
        <f>+CF!AY22</f>
        <v>-284.53082784516971</v>
      </c>
      <c r="AO107" s="617">
        <f>+CF!AZ22</f>
        <v>-290.22144440207308</v>
      </c>
      <c r="AP107" s="617">
        <f>+CF!BA22</f>
        <v>-296.02587329011459</v>
      </c>
      <c r="AQ107" s="617">
        <f>+CF!BB22</f>
        <v>-301.94639075591687</v>
      </c>
      <c r="AR107" s="617">
        <f>+CF!BC22</f>
        <v>-307.98531857103518</v>
      </c>
      <c r="AS107" s="617">
        <f>+CF!BD22</f>
        <v>-314.1450249424559</v>
      </c>
      <c r="AT107" s="617">
        <f>+CF!BE22</f>
        <v>-320.42792544130504</v>
      </c>
      <c r="AU107" s="617">
        <f>+CF!BF22</f>
        <v>-326.83648395013114</v>
      </c>
      <c r="AV107" s="617">
        <f>+CF!BG22</f>
        <v>-333.37321362913383</v>
      </c>
      <c r="AW107" s="617">
        <f>+CF!BH22</f>
        <v>-340.04067790171649</v>
      </c>
      <c r="AX107" s="617">
        <f>+CF!BI22</f>
        <v>-346.84149145975084</v>
      </c>
      <c r="AY107" s="617">
        <f>+CF!BJ22</f>
        <v>-353.77832128894579</v>
      </c>
      <c r="AZ107" s="617">
        <f>+CF!BK22</f>
        <v>-360.85388771472475</v>
      </c>
      <c r="BA107" s="617">
        <f>+CF!BL22</f>
        <v>-368.07096546901926</v>
      </c>
      <c r="BB107" s="617">
        <f>+CF!BM22</f>
        <v>-375.43238477839969</v>
      </c>
      <c r="BC107" s="617">
        <f>+CF!BN22</f>
        <v>-382.94103247396771</v>
      </c>
      <c r="BD107" s="617">
        <f>+CF!BO22</f>
        <v>-390.59985312344702</v>
      </c>
      <c r="BE107" s="617">
        <f>+CF!BP22</f>
        <v>-398.41185018591597</v>
      </c>
      <c r="BF107" s="617">
        <f>+CF!BQ22</f>
        <v>-406.38008718963431</v>
      </c>
      <c r="BG107" s="617">
        <f>+CF!BR22</f>
        <v>-414.50768893342695</v>
      </c>
      <c r="BH107" s="617">
        <f>+CF!BS22</f>
        <v>-422.79784271209553</v>
      </c>
      <c r="BI107" s="617">
        <f>+CF!BT22</f>
        <v>-431.25379956633742</v>
      </c>
      <c r="BJ107" s="617">
        <f>+CF!BU22</f>
        <v>-439.87887555766417</v>
      </c>
      <c r="BK107" s="617">
        <f>+CF!BV22</f>
        <v>-448.67645306881747</v>
      </c>
      <c r="BL107" s="617">
        <f>+CF!BW22</f>
        <v>-457.64998213019379</v>
      </c>
      <c r="BM107" s="617">
        <f>+CF!BX22</f>
        <v>-466.80298177279769</v>
      </c>
      <c r="BN107" s="617">
        <f>+CF!BY22</f>
        <v>-476.13904140825366</v>
      </c>
      <c r="BO107" s="617">
        <f>+CF!BZ22</f>
        <v>-485.66182223641874</v>
      </c>
      <c r="BP107" s="617">
        <f>+CF!CA22</f>
        <v>-495.3750586811471</v>
      </c>
      <c r="BQ107" s="617">
        <f>+CF!CB22</f>
        <v>-505.28255985477006</v>
      </c>
      <c r="BR107" s="617">
        <f>+CF!CC22</f>
        <v>-515.38821105186548</v>
      </c>
      <c r="BS107" s="617">
        <f>+CF!CD22</f>
        <v>-525.69597527290273</v>
      </c>
      <c r="BT107" s="617">
        <f>+CF!CE22</f>
        <v>-536.20989477836088</v>
      </c>
      <c r="BU107" s="617">
        <f>+CF!CF22</f>
        <v>-546.93409267392815</v>
      </c>
      <c r="BV107" s="617">
        <f>+CF!CG22</f>
        <v>-557.8727745274067</v>
      </c>
      <c r="BW107" s="617">
        <f>+CF!CH22</f>
        <v>-569.03023001795486</v>
      </c>
      <c r="BX107" s="617">
        <f>+CF!CI22</f>
        <v>-580.41083461831397</v>
      </c>
      <c r="BY107" s="617">
        <f>+CF!CJ22</f>
        <v>-592.01905131068031</v>
      </c>
      <c r="BZ107" s="617">
        <f>+CF!CK22</f>
        <v>-603.85943233689397</v>
      </c>
      <c r="CA107" s="617">
        <f>+CF!CL22</f>
        <v>-615.93662098363177</v>
      </c>
      <c r="CB107" s="617">
        <f>+CF!CM22</f>
        <v>-628.25535340330453</v>
      </c>
      <c r="CC107" s="617">
        <f>+CF!CN22</f>
        <v>-640.82046047137067</v>
      </c>
      <c r="CD107" s="617">
        <f>+CF!CO22</f>
        <v>-653.63686968079799</v>
      </c>
      <c r="CE107" s="617">
        <f>+CF!CP22</f>
        <v>-666.70960707441395</v>
      </c>
      <c r="CF107" s="617">
        <f>+CF!CQ22</f>
        <v>-680.04379921590225</v>
      </c>
      <c r="CG107" s="617">
        <f>+CF!CR22</f>
        <v>-693.64467520022038</v>
      </c>
      <c r="CH107" s="617">
        <f>+CF!CS22</f>
        <v>0</v>
      </c>
    </row>
    <row r="108" spans="2:147">
      <c r="B108" s="549" t="s">
        <v>232</v>
      </c>
      <c r="D108" s="617">
        <f>+CF!O30</f>
        <v>0</v>
      </c>
      <c r="E108" s="617">
        <f>+CF!P30</f>
        <v>-189.14390979529773</v>
      </c>
      <c r="F108" s="617">
        <f>+CF!Q30</f>
        <v>-198.62305703004193</v>
      </c>
      <c r="G108" s="617">
        <f>+CF!R30</f>
        <v>-211.72162739243578</v>
      </c>
      <c r="H108" s="617">
        <f>+CF!S30</f>
        <v>-222.55012293553182</v>
      </c>
      <c r="I108" s="617">
        <f>+CF!T30</f>
        <v>-239.05040309861019</v>
      </c>
      <c r="J108" s="617">
        <f>+CF!U30</f>
        <v>-257.64505363741932</v>
      </c>
      <c r="K108" s="617">
        <f>+CF!V30</f>
        <v>-276.33067885874317</v>
      </c>
      <c r="L108" s="617">
        <f>+CF!W30</f>
        <v>-296.5474480856746</v>
      </c>
      <c r="M108" s="617">
        <f>+CF!X30</f>
        <v>-315.79509006553695</v>
      </c>
      <c r="N108" s="617">
        <f>+CF!Y30</f>
        <v>-338.30536456673923</v>
      </c>
      <c r="O108" s="617">
        <f>+CF!Z30</f>
        <v>-359.92654329139322</v>
      </c>
      <c r="P108" s="617">
        <f>+CF!AA30</f>
        <v>-382.3725274744703</v>
      </c>
      <c r="Q108" s="617">
        <f>+CF!AB30</f>
        <v>-409.85085097293774</v>
      </c>
      <c r="R108" s="617">
        <f>+CF!AC30</f>
        <v>-438.11463933111133</v>
      </c>
      <c r="S108" s="617">
        <f>+CF!AD30</f>
        <v>-463.55383925864902</v>
      </c>
      <c r="T108" s="617">
        <f>+CF!AE30</f>
        <v>-486.56878604178178</v>
      </c>
      <c r="U108" s="617">
        <f>+CF!AF30</f>
        <v>-511.0232861629683</v>
      </c>
      <c r="V108" s="617">
        <f>+CF!AG30</f>
        <v>-535.03950778764147</v>
      </c>
      <c r="W108" s="617">
        <f>+CF!AH30</f>
        <v>-566.55647500582893</v>
      </c>
      <c r="X108" s="617">
        <f>+CF!AI30</f>
        <v>-595.89508153962015</v>
      </c>
      <c r="Y108" s="617">
        <f>+CF!AJ30</f>
        <v>-626.55697341521636</v>
      </c>
      <c r="Z108" s="617">
        <f>+CF!AK30</f>
        <v>-662.66590192225351</v>
      </c>
      <c r="AA108" s="617">
        <f>+CF!AL30</f>
        <v>-711.04072152260778</v>
      </c>
      <c r="AB108" s="617">
        <f>+CF!AM30</f>
        <v>-747.78041433717578</v>
      </c>
      <c r="AC108" s="617">
        <f>+CF!AN30</f>
        <v>-784.33983854957137</v>
      </c>
      <c r="AD108" s="617">
        <f>+CF!AO30</f>
        <v>-820.53372885081569</v>
      </c>
      <c r="AE108" s="617">
        <f>+CF!AP30</f>
        <v>-854.63900386299076</v>
      </c>
      <c r="AF108" s="617">
        <f>+CF!AQ30</f>
        <v>-895.44205798163762</v>
      </c>
      <c r="AG108" s="617">
        <f>+CF!AR30</f>
        <v>-935.08368283594518</v>
      </c>
      <c r="AH108" s="617">
        <f>+CF!AS30</f>
        <v>-977.47266472750914</v>
      </c>
      <c r="AI108" s="617">
        <f>+CF!AT30</f>
        <v>-1022.5397105605591</v>
      </c>
      <c r="AJ108" s="617">
        <f>+CF!AU30</f>
        <v>-1064.5247169813435</v>
      </c>
      <c r="AK108" s="617">
        <f>+CF!AV30</f>
        <v>-1116.6921626270521</v>
      </c>
      <c r="AL108" s="617">
        <f>+CF!AW30</f>
        <v>-1167.4981060459093</v>
      </c>
      <c r="AM108" s="617">
        <f>+CF!AX30</f>
        <v>-1208.2341567630567</v>
      </c>
      <c r="AN108" s="617">
        <f>+CF!AY30</f>
        <v>-1253.2664448662094</v>
      </c>
      <c r="AO108" s="617">
        <f>+CF!AZ30</f>
        <v>-1300.1815531286986</v>
      </c>
      <c r="AP108" s="617">
        <f>+CF!BA30</f>
        <v>-1367.4948454382723</v>
      </c>
      <c r="AQ108" s="617">
        <f>+CF!BB30</f>
        <v>-1424.3385729541587</v>
      </c>
      <c r="AR108" s="617">
        <f>+CF!BC30</f>
        <v>-1474.3809252738884</v>
      </c>
      <c r="AS108" s="617">
        <f>+CF!BD30</f>
        <v>-1526.3592616743585</v>
      </c>
      <c r="AT108" s="617">
        <f>+CF!BE30</f>
        <v>-1580.2500866158944</v>
      </c>
      <c r="AU108" s="617">
        <f>+CF!BF30</f>
        <v>-1630.302427888606</v>
      </c>
      <c r="AV108" s="617">
        <f>+CF!BG30</f>
        <v>-1689.5676121323663</v>
      </c>
      <c r="AW108" s="617">
        <f>+CF!BH30</f>
        <v>-1751.3374577490513</v>
      </c>
      <c r="AX108" s="617">
        <f>+CF!BI30</f>
        <v>-1815.1064321608251</v>
      </c>
      <c r="AY108" s="617">
        <f>+CF!BJ30</f>
        <v>-1881.0670568387229</v>
      </c>
      <c r="AZ108" s="617">
        <f>+CF!BK30</f>
        <v>-1948.8931950590072</v>
      </c>
      <c r="BA108" s="617">
        <f>+CF!BL30</f>
        <v>-2016.8190938760774</v>
      </c>
      <c r="BB108" s="617">
        <f>+CF!BM30</f>
        <v>-2086.3916844431346</v>
      </c>
      <c r="BC108" s="617">
        <f>+CF!BN30</f>
        <v>-2158.6112019580082</v>
      </c>
      <c r="BD108" s="617">
        <f>+CF!BO30</f>
        <v>-2233.1333123465943</v>
      </c>
      <c r="BE108" s="617">
        <f>+CF!BP30</f>
        <v>-2310.4772955623612</v>
      </c>
      <c r="BF108" s="617">
        <f>+CF!BQ30</f>
        <v>-2390.6160144696605</v>
      </c>
      <c r="BG108" s="617">
        <f>+CF!BR30</f>
        <v>-2473.8161422125222</v>
      </c>
      <c r="BH108" s="617">
        <f>+CF!BS30</f>
        <v>-2559.6901808853022</v>
      </c>
      <c r="BI108" s="617">
        <f>+CF!BT30</f>
        <v>-2648.8266514240786</v>
      </c>
      <c r="BJ108" s="617">
        <f>+CF!BU30</f>
        <v>-2741.1987695341104</v>
      </c>
      <c r="BK108" s="617">
        <f>+CF!BV30</f>
        <v>-2837.1108719911977</v>
      </c>
      <c r="BL108" s="617">
        <f>+CF!BW30</f>
        <v>-2936.1343841445896</v>
      </c>
      <c r="BM108" s="617">
        <f>+CF!BX30</f>
        <v>-3038.9646418161001</v>
      </c>
      <c r="BN108" s="617">
        <f>+CF!BY30</f>
        <v>-3145.5783427207521</v>
      </c>
      <c r="BO108" s="617">
        <f>+CF!BZ30</f>
        <v>-3256.3254839370065</v>
      </c>
      <c r="BP108" s="617">
        <f>+CF!CA30</f>
        <v>-3370.7308673726625</v>
      </c>
      <c r="BQ108" s="617">
        <f>+CF!CB30</f>
        <v>-3489.5542773887214</v>
      </c>
      <c r="BR108" s="617">
        <f>+CF!CC30</f>
        <v>-3612.7615496801563</v>
      </c>
      <c r="BS108" s="617">
        <f>+CF!CD30</f>
        <v>-3740.7521815775426</v>
      </c>
      <c r="BT108" s="617">
        <f>+CF!CE30</f>
        <v>-3872.9964282435667</v>
      </c>
      <c r="BU108" s="617">
        <f>+CF!CF30</f>
        <v>-4010.3558664834322</v>
      </c>
      <c r="BV108" s="617">
        <f>+CF!CG30</f>
        <v>-4152.8137207717355</v>
      </c>
      <c r="BW108" s="617">
        <f>+CF!CH30</f>
        <v>-4296.5250098645656</v>
      </c>
      <c r="BX108" s="617">
        <f>+CF!CI30</f>
        <v>-4434.562122630271</v>
      </c>
      <c r="BY108" s="617">
        <f>+CF!CJ30</f>
        <v>-4573.8305422626718</v>
      </c>
      <c r="BZ108" s="617">
        <f>+CF!CK30</f>
        <v>-4715.5035243242855</v>
      </c>
      <c r="CA108" s="617">
        <f>+CF!CL30</f>
        <v>-4859.7939032119248</v>
      </c>
      <c r="CB108" s="617">
        <f>+CF!CM30</f>
        <v>-5004.6253094173217</v>
      </c>
      <c r="CC108" s="617">
        <f>+CF!CN30</f>
        <v>-5150.5687186498981</v>
      </c>
      <c r="CD108" s="617">
        <f>+CF!CO30</f>
        <v>-5297.0591894398895</v>
      </c>
      <c r="CE108" s="617">
        <f>+CF!CP30</f>
        <v>-5444.0768675896925</v>
      </c>
      <c r="CF108" s="617">
        <f>+CF!CQ30</f>
        <v>-5607.4446067411427</v>
      </c>
      <c r="CG108" s="617">
        <f>+CF!CR30</f>
        <v>-5095.6816190990221</v>
      </c>
      <c r="CH108" s="617">
        <f>+CF!CS30</f>
        <v>0</v>
      </c>
    </row>
    <row r="109" spans="2:147">
      <c r="B109" s="549" t="s">
        <v>233</v>
      </c>
      <c r="D109" s="617">
        <f>+CF!O24</f>
        <v>0</v>
      </c>
      <c r="E109" s="617">
        <f>+CF!P24</f>
        <v>-156.81728316032297</v>
      </c>
      <c r="F109" s="617">
        <f>+CF!Q24</f>
        <v>-122.82187845735555</v>
      </c>
      <c r="G109" s="617">
        <f>+CF!R24</f>
        <v>-96.196117696867461</v>
      </c>
      <c r="H109" s="617">
        <f>+CF!S24</f>
        <v>-75.342383426927569</v>
      </c>
      <c r="I109" s="617">
        <f>+CF!T24</f>
        <v>-79.070267918809492</v>
      </c>
      <c r="J109" s="617">
        <f>+CF!U24</f>
        <v>-82.982605332841047</v>
      </c>
      <c r="K109" s="617">
        <f>+CF!V24</f>
        <v>-87.088522260944146</v>
      </c>
      <c r="L109" s="617">
        <f>+CF!W24</f>
        <v>-91.397596871947968</v>
      </c>
      <c r="M109" s="617">
        <f>+CF!X24</f>
        <v>-95.919881255274788</v>
      </c>
      <c r="N109" s="617">
        <f>+CF!Y24</f>
        <v>-93.26778901911679</v>
      </c>
      <c r="O109" s="617">
        <f>+CF!Z24</f>
        <v>-90.689024576290535</v>
      </c>
      <c r="P109" s="617">
        <f>+CF!AA24</f>
        <v>-88.181560484008884</v>
      </c>
      <c r="Q109" s="617">
        <f>+CF!AB24</f>
        <v>-85.743425356323087</v>
      </c>
      <c r="R109" s="617">
        <f>+CF!AC24</f>
        <v>-83.372702314205185</v>
      </c>
      <c r="S109" s="617">
        <f>+CF!AD24</f>
        <v>-84.487931223810804</v>
      </c>
      <c r="T109" s="617">
        <f>+CF!AE24</f>
        <v>-85.618077912093341</v>
      </c>
      <c r="U109" s="617">
        <f>+CF!AF24</f>
        <v>-86.763341925638031</v>
      </c>
      <c r="V109" s="617">
        <f>+CF!AG24</f>
        <v>-87.923925480250517</v>
      </c>
      <c r="W109" s="617">
        <f>+CF!AH24</f>
        <v>-89.100033496661567</v>
      </c>
      <c r="X109" s="617">
        <f>+CF!AI24</f>
        <v>-92.514857908578875</v>
      </c>
      <c r="Y109" s="617">
        <f>+CF!AJ24</f>
        <v>-96.060557981330405</v>
      </c>
      <c r="Z109" s="617">
        <f>+CF!AK24</f>
        <v>-99.742149621016324</v>
      </c>
      <c r="AA109" s="617">
        <f>+CF!AL24</f>
        <v>-103.56484097203268</v>
      </c>
      <c r="AB109" s="617">
        <f>+CF!AM24</f>
        <v>-107.53403978474559</v>
      </c>
      <c r="AC109" s="617">
        <f>+CF!AN24</f>
        <v>-107.74886054730278</v>
      </c>
      <c r="AD109" s="617">
        <f>+CF!AO24</f>
        <v>-107.96411045731989</v>
      </c>
      <c r="AE109" s="617">
        <f>+CF!AP24</f>
        <v>-108.1797903721048</v>
      </c>
      <c r="AF109" s="617">
        <f>+CF!AQ24</f>
        <v>-108.39590115067813</v>
      </c>
      <c r="AG109" s="617">
        <f>+CF!AR24</f>
        <v>-108.61244365377642</v>
      </c>
      <c r="AH109" s="617">
        <f>+CF!AS24</f>
        <v>-110.78469252685196</v>
      </c>
      <c r="AI109" s="617">
        <f>+CF!AT24</f>
        <v>-113.00038637738899</v>
      </c>
      <c r="AJ109" s="617">
        <f>+CF!AU24</f>
        <v>-115.26039410493679</v>
      </c>
      <c r="AK109" s="617">
        <f>+CF!AV24</f>
        <v>-117.56560198703552</v>
      </c>
      <c r="AL109" s="617">
        <f>+CF!AW24</f>
        <v>-119.91691402677624</v>
      </c>
      <c r="AM109" s="617">
        <f>+CF!AX24</f>
        <v>-122.31525230731175</v>
      </c>
      <c r="AN109" s="617">
        <f>+CF!AY24</f>
        <v>-124.761557353458</v>
      </c>
      <c r="AO109" s="617">
        <f>+CF!AZ24</f>
        <v>-127.25678850052716</v>
      </c>
      <c r="AP109" s="617">
        <f>+CF!BA24</f>
        <v>-129.80192427053771</v>
      </c>
      <c r="AQ109" s="617">
        <f>+CF!BB24</f>
        <v>-132.39796275594847</v>
      </c>
      <c r="AR109" s="617">
        <f>+CF!BC24</f>
        <v>-135.04592201106743</v>
      </c>
      <c r="AS109" s="617">
        <f>+CF!BD24</f>
        <v>-137.74684045128879</v>
      </c>
      <c r="AT109" s="617">
        <f>+CF!BE24</f>
        <v>-140.50177726031455</v>
      </c>
      <c r="AU109" s="617">
        <f>+CF!BF24</f>
        <v>-143.31181280552087</v>
      </c>
      <c r="AV109" s="617">
        <f>+CF!BG24</f>
        <v>-146.1780490616313</v>
      </c>
      <c r="AW109" s="617">
        <f>+CF!BH24</f>
        <v>-149.10161004286394</v>
      </c>
      <c r="AX109" s="617">
        <f>+CF!BI24</f>
        <v>-152.08364224372121</v>
      </c>
      <c r="AY109" s="617">
        <f>+CF!BJ24</f>
        <v>-155.12531508859561</v>
      </c>
      <c r="AZ109" s="617">
        <f>+CF!BK24</f>
        <v>-158.22782139036752</v>
      </c>
      <c r="BA109" s="617">
        <f>+CF!BL24</f>
        <v>-161.39237781817488</v>
      </c>
      <c r="BB109" s="617">
        <f>+CF!BM24</f>
        <v>-164.62022537453839</v>
      </c>
      <c r="BC109" s="617">
        <f>+CF!BN24</f>
        <v>-167.91262988202917</v>
      </c>
      <c r="BD109" s="617">
        <f>+CF!BO24</f>
        <v>-171.27088247966975</v>
      </c>
      <c r="BE109" s="617">
        <f>+CF!BP24</f>
        <v>-174.69630012926316</v>
      </c>
      <c r="BF109" s="617">
        <f>+CF!BQ24</f>
        <v>-178.19022613184842</v>
      </c>
      <c r="BG109" s="617">
        <f>+CF!BR24</f>
        <v>-181.75403065448538</v>
      </c>
      <c r="BH109" s="617">
        <f>+CF!BS24</f>
        <v>-185.38911126757509</v>
      </c>
      <c r="BI109" s="617">
        <f>+CF!BT24</f>
        <v>-189.0968934929266</v>
      </c>
      <c r="BJ109" s="617">
        <f>+CF!BU24</f>
        <v>-192.87883136278512</v>
      </c>
      <c r="BK109" s="617">
        <f>+CF!BV24</f>
        <v>-196.73640799004085</v>
      </c>
      <c r="BL109" s="617">
        <f>+CF!BW24</f>
        <v>-200.67113614984166</v>
      </c>
      <c r="BM109" s="617">
        <f>+CF!BX24</f>
        <v>-204.68455887283847</v>
      </c>
      <c r="BN109" s="617">
        <f>+CF!BY24</f>
        <v>-208.77825005029524</v>
      </c>
      <c r="BO109" s="617">
        <f>+CF!BZ24</f>
        <v>-212.95381505130115</v>
      </c>
      <c r="BP109" s="617">
        <f>+CF!CA24</f>
        <v>-217.21289135232718</v>
      </c>
      <c r="BQ109" s="617">
        <f>+CF!CB24</f>
        <v>-221.55714917937374</v>
      </c>
      <c r="BR109" s="617">
        <f>+CF!CC24</f>
        <v>-225.98829216296122</v>
      </c>
      <c r="BS109" s="617">
        <f>+CF!CD24</f>
        <v>-230.50805800622044</v>
      </c>
      <c r="BT109" s="617">
        <f>+CF!CE24</f>
        <v>-235.11821916634486</v>
      </c>
      <c r="BU109" s="617">
        <f>+CF!CF24</f>
        <v>-239.82058354967177</v>
      </c>
      <c r="BV109" s="617">
        <f>+CF!CG24</f>
        <v>-244.61699522066519</v>
      </c>
      <c r="BW109" s="617">
        <f>+CF!CH24</f>
        <v>-249.50933512507854</v>
      </c>
      <c r="BX109" s="617">
        <f>+CF!CI24</f>
        <v>-254.49952182758011</v>
      </c>
      <c r="BY109" s="617">
        <f>+CF!CJ24</f>
        <v>-259.58951226413177</v>
      </c>
      <c r="BZ109" s="617">
        <f>+CF!CK24</f>
        <v>-264.78130250941439</v>
      </c>
      <c r="CA109" s="617">
        <f>+CF!CL24</f>
        <v>-270.07692855960266</v>
      </c>
      <c r="CB109" s="617">
        <f>+CF!CM24</f>
        <v>-275.47846713079474</v>
      </c>
      <c r="CC109" s="617">
        <f>+CF!CN24</f>
        <v>-280.98803647341066</v>
      </c>
      <c r="CD109" s="617">
        <f>+CF!CO24</f>
        <v>-286.60779720287883</v>
      </c>
      <c r="CE109" s="617">
        <f>+CF!CP24</f>
        <v>-292.33995314693641</v>
      </c>
      <c r="CF109" s="617">
        <f>+CF!CQ24</f>
        <v>-298.18675220987518</v>
      </c>
      <c r="CG109" s="617">
        <f>+CF!CR24</f>
        <v>-304.15048725407269</v>
      </c>
      <c r="CH109" s="617">
        <f>+CF!CS24</f>
        <v>0</v>
      </c>
    </row>
    <row r="110" spans="2:147">
      <c r="B110" s="549" t="s">
        <v>240</v>
      </c>
      <c r="D110" s="617">
        <f>+CF!O26</f>
        <v>0</v>
      </c>
      <c r="E110" s="617">
        <f>+CF!P26</f>
        <v>-94.319000000000003</v>
      </c>
      <c r="F110" s="617">
        <f>+CF!Q26</f>
        <v>-5.6843418860808015E-14</v>
      </c>
      <c r="G110" s="617">
        <f>+CF!R26</f>
        <v>0</v>
      </c>
      <c r="H110" s="617">
        <f>+CF!S26</f>
        <v>-5.6843418860808015E-14</v>
      </c>
      <c r="I110" s="617">
        <f>+CF!T26</f>
        <v>0</v>
      </c>
      <c r="J110" s="617">
        <f>+CF!U26</f>
        <v>0</v>
      </c>
      <c r="K110" s="617">
        <f>+CF!V26</f>
        <v>-5.6843418860808015E-14</v>
      </c>
      <c r="L110" s="617">
        <f>+CF!W26</f>
        <v>0</v>
      </c>
      <c r="M110" s="617">
        <f>+CF!X26</f>
        <v>0</v>
      </c>
      <c r="N110" s="617">
        <f>+CF!Y26</f>
        <v>0</v>
      </c>
      <c r="O110" s="617">
        <f>+CF!Z26</f>
        <v>0</v>
      </c>
      <c r="P110" s="617">
        <f>+CF!AA26</f>
        <v>-5.6843418860808015E-14</v>
      </c>
      <c r="Q110" s="617">
        <f>+CF!AB26</f>
        <v>5.6843418860808015E-14</v>
      </c>
      <c r="R110" s="617">
        <f>+CF!AC26</f>
        <v>-5.6843418860808015E-14</v>
      </c>
      <c r="S110" s="617">
        <f>+CF!AD26</f>
        <v>-5.6843418860808015E-14</v>
      </c>
      <c r="T110" s="617">
        <f>+CF!AE26</f>
        <v>-5.6843418860808015E-14</v>
      </c>
      <c r="U110" s="617">
        <f>+CF!AF26</f>
        <v>5.6843418860808015E-14</v>
      </c>
      <c r="V110" s="617">
        <f>+CF!AG26</f>
        <v>-5.6843418860808015E-14</v>
      </c>
      <c r="W110" s="617">
        <f>+CF!AH26</f>
        <v>1.1368683772161603E-13</v>
      </c>
      <c r="X110" s="617">
        <f>+CF!AI26</f>
        <v>1.1368683772161603E-13</v>
      </c>
      <c r="Y110" s="617">
        <f>+CF!AJ26</f>
        <v>0</v>
      </c>
      <c r="Z110" s="617">
        <f>+CF!AK26</f>
        <v>-1.1368683772161603E-13</v>
      </c>
      <c r="AA110" s="617">
        <f>+CF!AL26</f>
        <v>1.1368683772161603E-13</v>
      </c>
      <c r="AB110" s="617">
        <f>+CF!AM26</f>
        <v>1.1368683772161603E-13</v>
      </c>
      <c r="AC110" s="617">
        <f>+CF!AN26</f>
        <v>1.1368683772161603E-13</v>
      </c>
      <c r="AD110" s="617">
        <f>+CF!AO26</f>
        <v>-1.1368683772161603E-13</v>
      </c>
      <c r="AE110" s="617">
        <f>+CF!AP26</f>
        <v>0</v>
      </c>
      <c r="AF110" s="617">
        <f>+CF!AQ26</f>
        <v>1.1368683772161603E-13</v>
      </c>
      <c r="AG110" s="617">
        <f>+CF!AR26</f>
        <v>0</v>
      </c>
      <c r="AH110" s="617">
        <f>+CF!AS26</f>
        <v>-1.1368683772161603E-13</v>
      </c>
      <c r="AI110" s="617">
        <f>+CF!AT26</f>
        <v>1.1368683772161603E-13</v>
      </c>
      <c r="AJ110" s="617">
        <f>+CF!AU26</f>
        <v>0</v>
      </c>
      <c r="AK110" s="617">
        <f>+CF!AV26</f>
        <v>0</v>
      </c>
      <c r="AL110" s="617">
        <f>+CF!AW26</f>
        <v>0</v>
      </c>
      <c r="AM110" s="617">
        <f>+CF!AX26</f>
        <v>0</v>
      </c>
      <c r="AN110" s="617">
        <f>+CF!AY26</f>
        <v>0</v>
      </c>
      <c r="AO110" s="617">
        <f>+CF!AZ26</f>
        <v>0</v>
      </c>
      <c r="AP110" s="617">
        <f>+CF!BA26</f>
        <v>0</v>
      </c>
      <c r="AQ110" s="617">
        <f>+CF!BB26</f>
        <v>0</v>
      </c>
      <c r="AR110" s="617">
        <f>+CF!BC26</f>
        <v>0</v>
      </c>
      <c r="AS110" s="617">
        <f>+CF!BD26</f>
        <v>0</v>
      </c>
      <c r="AT110" s="617">
        <f>+CF!BE26</f>
        <v>0</v>
      </c>
      <c r="AU110" s="617">
        <f>+CF!BF26</f>
        <v>2.2737367544323206E-13</v>
      </c>
      <c r="AV110" s="617">
        <f>+CF!BG26</f>
        <v>0</v>
      </c>
      <c r="AW110" s="617">
        <f>+CF!BH26</f>
        <v>0</v>
      </c>
      <c r="AX110" s="617">
        <f>+CF!BI26</f>
        <v>0</v>
      </c>
      <c r="AY110" s="617">
        <f>+CF!BJ26</f>
        <v>2.2737367544323206E-13</v>
      </c>
      <c r="AZ110" s="617">
        <f>+CF!BK26</f>
        <v>2.2737367544323206E-13</v>
      </c>
      <c r="BA110" s="617">
        <f>+CF!BL26</f>
        <v>2.2737367544323206E-13</v>
      </c>
      <c r="BB110" s="617">
        <f>+CF!BM26</f>
        <v>-2.2737367544323206E-13</v>
      </c>
      <c r="BC110" s="617">
        <f>+CF!BN26</f>
        <v>0</v>
      </c>
      <c r="BD110" s="617">
        <f>+CF!BO26</f>
        <v>0</v>
      </c>
      <c r="BE110" s="617">
        <f>+CF!BP26</f>
        <v>0</v>
      </c>
      <c r="BF110" s="617">
        <f>+CF!BQ26</f>
        <v>0</v>
      </c>
      <c r="BG110" s="617">
        <f>+CF!BR26</f>
        <v>0</v>
      </c>
      <c r="BH110" s="617">
        <f>+CF!BS26</f>
        <v>0</v>
      </c>
      <c r="BI110" s="617">
        <f>+CF!BT26</f>
        <v>0</v>
      </c>
      <c r="BJ110" s="617">
        <f>+CF!BU26</f>
        <v>0</v>
      </c>
      <c r="BK110" s="617">
        <f>+CF!BV26</f>
        <v>0</v>
      </c>
      <c r="BL110" s="617">
        <f>+CF!BW26</f>
        <v>0</v>
      </c>
      <c r="BM110" s="617">
        <f>+CF!BX26</f>
        <v>0</v>
      </c>
      <c r="BN110" s="617">
        <f>+CF!BY26</f>
        <v>0</v>
      </c>
      <c r="BO110" s="617">
        <f>+CF!BZ26</f>
        <v>0</v>
      </c>
      <c r="BP110" s="617">
        <f>+CF!CA26</f>
        <v>0</v>
      </c>
      <c r="BQ110" s="617">
        <f>+CF!CB26</f>
        <v>0</v>
      </c>
      <c r="BR110" s="617">
        <f>+CF!CC26</f>
        <v>0</v>
      </c>
      <c r="BS110" s="617">
        <f>+CF!CD26</f>
        <v>-4.5474735088646412E-13</v>
      </c>
      <c r="BT110" s="617">
        <f>+CF!CE26</f>
        <v>0</v>
      </c>
      <c r="BU110" s="617">
        <f>+CF!CF26</f>
        <v>-4.5474735088646412E-13</v>
      </c>
      <c r="BV110" s="617">
        <f>+CF!CG26</f>
        <v>-4.5474735088646412E-13</v>
      </c>
      <c r="BW110" s="617">
        <f>+CF!CH26</f>
        <v>0</v>
      </c>
      <c r="BX110" s="617">
        <f>+CF!CI26</f>
        <v>0</v>
      </c>
      <c r="BY110" s="617">
        <f>+CF!CJ26</f>
        <v>0</v>
      </c>
      <c r="BZ110" s="617">
        <f>+CF!CK26</f>
        <v>0</v>
      </c>
      <c r="CA110" s="617">
        <f>+CF!CL26</f>
        <v>0</v>
      </c>
      <c r="CB110" s="617">
        <f>+CF!CM26</f>
        <v>0</v>
      </c>
      <c r="CC110" s="617">
        <f>+CF!CN26</f>
        <v>0</v>
      </c>
      <c r="CD110" s="617">
        <f>+CF!CO26</f>
        <v>0</v>
      </c>
      <c r="CE110" s="617">
        <f>+CF!CP26</f>
        <v>0</v>
      </c>
      <c r="CF110" s="617">
        <f>+CF!CQ26</f>
        <v>0</v>
      </c>
      <c r="CG110" s="617">
        <f>+CF!CR26</f>
        <v>-531.8892692370099</v>
      </c>
      <c r="CH110" s="617">
        <f>+CF!CS26</f>
        <v>0</v>
      </c>
    </row>
    <row r="111" spans="2:147">
      <c r="B111" s="549" t="s">
        <v>237</v>
      </c>
      <c r="D111" s="617">
        <f>+SUM(D106:D110)</f>
        <v>0</v>
      </c>
      <c r="E111" s="617">
        <f t="shared" ref="E111:AW111" si="45">+SUM(E106:E110)</f>
        <v>721.77440599537533</v>
      </c>
      <c r="F111" s="617">
        <f t="shared" si="45"/>
        <v>911.21338757284593</v>
      </c>
      <c r="G111" s="617">
        <f t="shared" si="45"/>
        <v>991.30726173828373</v>
      </c>
      <c r="H111" s="617">
        <f t="shared" si="45"/>
        <v>1068.7921555554813</v>
      </c>
      <c r="I111" s="617">
        <f t="shared" si="45"/>
        <v>1132.2033839506869</v>
      </c>
      <c r="J111" s="617">
        <f t="shared" si="45"/>
        <v>1201.9036238096387</v>
      </c>
      <c r="K111" s="617">
        <f t="shared" si="45"/>
        <v>1277.1938300195479</v>
      </c>
      <c r="L111" s="617">
        <f t="shared" si="45"/>
        <v>1356.5898488125922</v>
      </c>
      <c r="M111" s="617">
        <f t="shared" si="45"/>
        <v>1443.1383278478763</v>
      </c>
      <c r="N111" s="617">
        <f t="shared" si="45"/>
        <v>1531.6081256290183</v>
      </c>
      <c r="O111" s="617">
        <f t="shared" si="45"/>
        <v>1625.0698194928177</v>
      </c>
      <c r="P111" s="617">
        <f t="shared" si="45"/>
        <v>1723.6070057877891</v>
      </c>
      <c r="Q111" s="617">
        <f t="shared" si="45"/>
        <v>1823.684284502601</v>
      </c>
      <c r="R111" s="617">
        <f t="shared" si="45"/>
        <v>1929.8831423592369</v>
      </c>
      <c r="S111" s="617">
        <f t="shared" si="45"/>
        <v>2015.0831348053202</v>
      </c>
      <c r="T111" s="617">
        <f t="shared" si="45"/>
        <v>2100.7263193193694</v>
      </c>
      <c r="U111" s="617">
        <f t="shared" si="45"/>
        <v>2189.3352665725238</v>
      </c>
      <c r="V111" s="617">
        <f t="shared" si="45"/>
        <v>2283.1915293644174</v>
      </c>
      <c r="W111" s="617">
        <f t="shared" si="45"/>
        <v>2374.6968109092259</v>
      </c>
      <c r="X111" s="617">
        <f t="shared" si="45"/>
        <v>2467.5843377402834</v>
      </c>
      <c r="Y111" s="617">
        <f t="shared" si="45"/>
        <v>2563.4219078229362</v>
      </c>
      <c r="Z111" s="617">
        <f t="shared" si="45"/>
        <v>2658.9699135079914</v>
      </c>
      <c r="AA111" s="617">
        <f t="shared" si="45"/>
        <v>2747.8007799027887</v>
      </c>
      <c r="AB111" s="617">
        <f t="shared" si="45"/>
        <v>2853.521474848837</v>
      </c>
      <c r="AC111" s="617">
        <f t="shared" si="45"/>
        <v>2953.2205593199606</v>
      </c>
      <c r="AD111" s="617">
        <f t="shared" si="45"/>
        <v>3054.4344954178514</v>
      </c>
      <c r="AE111" s="617">
        <f t="shared" si="45"/>
        <v>3162.6742583167247</v>
      </c>
      <c r="AF111" s="617">
        <f t="shared" si="45"/>
        <v>3268.8815467868276</v>
      </c>
      <c r="AG111" s="617">
        <f t="shared" si="45"/>
        <v>3381.5872324215916</v>
      </c>
      <c r="AH111" s="617">
        <f t="shared" si="45"/>
        <v>3501.0942082884508</v>
      </c>
      <c r="AI111" s="617">
        <f t="shared" si="45"/>
        <v>3625.5446037779366</v>
      </c>
      <c r="AJ111" s="617">
        <f t="shared" si="45"/>
        <v>3759.0038559172158</v>
      </c>
      <c r="AK111" s="617">
        <f t="shared" si="45"/>
        <v>3888.9482019400011</v>
      </c>
      <c r="AL111" s="617">
        <f t="shared" si="45"/>
        <v>4027.0871147411522</v>
      </c>
      <c r="AM111" s="617">
        <f t="shared" si="45"/>
        <v>4154.172074776433</v>
      </c>
      <c r="AN111" s="617">
        <f t="shared" si="45"/>
        <v>4274.9142872094153</v>
      </c>
      <c r="AO111" s="617">
        <f t="shared" si="45"/>
        <v>4398.7240133742498</v>
      </c>
      <c r="AP111" s="617">
        <f t="shared" si="45"/>
        <v>4507.4210408770059</v>
      </c>
      <c r="AQ111" s="617">
        <f t="shared" si="45"/>
        <v>4632.3017760359262</v>
      </c>
      <c r="AR111" s="617">
        <f t="shared" si="45"/>
        <v>4768.9832780831766</v>
      </c>
      <c r="AS111" s="617">
        <f t="shared" si="45"/>
        <v>4909.6226456108725</v>
      </c>
      <c r="AT111" s="617">
        <f t="shared" si="45"/>
        <v>5054.3228945559613</v>
      </c>
      <c r="AU111" s="617">
        <f t="shared" si="45"/>
        <v>5209.3052407495188</v>
      </c>
      <c r="AV111" s="617">
        <f t="shared" si="45"/>
        <v>5360.7128656585755</v>
      </c>
      <c r="AW111" s="617">
        <f t="shared" si="45"/>
        <v>5516.2615674085264</v>
      </c>
      <c r="AX111" s="617">
        <f t="shared" ref="AX111" si="46">+SUM(AX106:AX110)</f>
        <v>5676.5465881078353</v>
      </c>
      <c r="AY111" s="617">
        <f t="shared" ref="AY111" si="47">+SUM(AY106:AY110)</f>
        <v>5841.9052236569614</v>
      </c>
      <c r="AZ111" s="617">
        <f t="shared" ref="AZ111" si="48">+SUM(AZ106:AZ110)</f>
        <v>6011.756463939123</v>
      </c>
      <c r="BA111" s="617">
        <f t="shared" ref="BA111" si="49">+SUM(BA106:BA110)</f>
        <v>6189.0011729241614</v>
      </c>
      <c r="BB111" s="617">
        <f t="shared" ref="BB111" si="50">+SUM(BB106:BB110)</f>
        <v>6372.1936183935222</v>
      </c>
      <c r="BC111" s="617">
        <f t="shared" ref="BC111" si="51">+SUM(BC106:BC110)</f>
        <v>6560.9304972149866</v>
      </c>
      <c r="BD111" s="617">
        <f t="shared" ref="BD111" si="52">+SUM(BD106:BD110)</f>
        <v>6754.534506207483</v>
      </c>
      <c r="BE111" s="617">
        <f t="shared" ref="BE111" si="53">+SUM(BE106:BE110)</f>
        <v>6953.7650963607057</v>
      </c>
      <c r="BF111" s="617">
        <f t="shared" ref="BF111" si="54">+SUM(BF106:BF110)</f>
        <v>7158.7635577157216</v>
      </c>
      <c r="BG111" s="617">
        <f t="shared" ref="BG111" si="55">+SUM(BG106:BG110)</f>
        <v>7369.9357588096655</v>
      </c>
      <c r="BH111" s="617">
        <f t="shared" ref="BH111" si="56">+SUM(BH106:BH110)</f>
        <v>7586.5186132115732</v>
      </c>
      <c r="BI111" s="617">
        <f t="shared" ref="BI111" si="57">+SUM(BI106:BI110)</f>
        <v>7809.3641152626142</v>
      </c>
      <c r="BJ111" s="617">
        <f t="shared" ref="BJ111" si="58">+SUM(BJ106:BJ110)</f>
        <v>8038.6278068274314</v>
      </c>
      <c r="BK111" s="617">
        <f t="shared" ref="BK111" si="59">+SUM(BK106:BK110)</f>
        <v>8274.7630720150082</v>
      </c>
      <c r="BL111" s="617">
        <f t="shared" ref="BL111" si="60">+SUM(BL106:BL110)</f>
        <v>8516.9026713827297</v>
      </c>
      <c r="BM111" s="617">
        <f t="shared" ref="BM111" si="61">+SUM(BM106:BM110)</f>
        <v>8765.9740299063451</v>
      </c>
      <c r="BN111" s="617">
        <f t="shared" ref="BN111" si="62">+SUM(BN106:BN110)</f>
        <v>9022.1456725341814</v>
      </c>
      <c r="BO111" s="617">
        <f t="shared" ref="BO111" si="63">+SUM(BO106:BO110)</f>
        <v>9285.9212824373808</v>
      </c>
      <c r="BP111" s="617">
        <f t="shared" ref="BP111" si="64">+SUM(BP106:BP110)</f>
        <v>9556.3166744855844</v>
      </c>
      <c r="BQ111" s="617">
        <f t="shared" ref="BQ111" si="65">+SUM(BQ106:BQ110)</f>
        <v>9834.4001189565242</v>
      </c>
      <c r="BR111" s="617">
        <f t="shared" ref="BR111" si="66">+SUM(BR106:BR110)</f>
        <v>10120.369564675166</v>
      </c>
      <c r="BS111" s="617">
        <f t="shared" ref="BS111" si="67">+SUM(BS106:BS110)</f>
        <v>10414.78729774963</v>
      </c>
      <c r="BT111" s="617">
        <f t="shared" ref="BT111" si="68">+SUM(BT106:BT110)</f>
        <v>10716.539454759482</v>
      </c>
      <c r="BU111" s="617">
        <f t="shared" ref="BU111" si="69">+SUM(BU106:BU110)</f>
        <v>11026.823769902954</v>
      </c>
      <c r="BV111" s="617">
        <f t="shared" ref="BV111" si="70">+SUM(BV106:BV110)</f>
        <v>11345.841728147496</v>
      </c>
      <c r="BW111" s="617">
        <f t="shared" ref="BW111" si="71">+SUM(BW106:BW110)</f>
        <v>11678.521877297755</v>
      </c>
      <c r="BX111" s="617">
        <f t="shared" ref="BX111" si="72">+SUM(BX106:BX110)</f>
        <v>12029.940730085509</v>
      </c>
      <c r="BY111" s="617">
        <f t="shared" ref="BY111" si="73">+SUM(BY106:BY110)</f>
        <v>12395.512615823163</v>
      </c>
      <c r="BZ111" s="617">
        <f t="shared" ref="BZ111" si="74">+SUM(BZ106:BZ110)</f>
        <v>12774.272576444167</v>
      </c>
      <c r="CA111" s="617">
        <f t="shared" ref="CA111" si="75">+SUM(CA106:CA110)</f>
        <v>13167.228537524388</v>
      </c>
      <c r="CB111" s="617">
        <f t="shared" ref="CB111" si="76">+SUM(CB106:CB110)</f>
        <v>13574.372076074922</v>
      </c>
      <c r="CC111" s="617">
        <f t="shared" ref="CC111" si="77">+SUM(CC106:CC110)</f>
        <v>13997.745473129884</v>
      </c>
      <c r="CD111" s="617">
        <f t="shared" ref="CD111" si="78">+SUM(CD106:CD110)</f>
        <v>14438.148556946871</v>
      </c>
      <c r="CE111" s="617">
        <f t="shared" ref="CE111" si="79">+SUM(CE106:CE110)</f>
        <v>14896.976494562166</v>
      </c>
      <c r="CF111" s="617">
        <f t="shared" ref="CF111" si="80">+SUM(CF106:CF110)</f>
        <v>15356.058431636044</v>
      </c>
      <c r="CG111" s="617">
        <f t="shared" ref="CG111" si="81">+SUM(CG106:CG110)</f>
        <v>19771.09219291031</v>
      </c>
      <c r="CH111" s="617">
        <f t="shared" ref="CH111" si="82">+SUM(CH106:CH110)</f>
        <v>0</v>
      </c>
    </row>
    <row r="112" spans="2:147">
      <c r="D112" s="551"/>
      <c r="I112" s="551"/>
      <c r="S112" s="551"/>
      <c r="AN112" s="551"/>
      <c r="AO112" s="551"/>
      <c r="AP112" s="551"/>
      <c r="AQ112" s="551"/>
      <c r="AR112" s="551"/>
      <c r="AS112" s="551"/>
      <c r="AT112" s="551"/>
      <c r="AU112" s="551"/>
      <c r="AV112" s="551"/>
      <c r="AW112" s="551"/>
      <c r="AX112" s="551"/>
      <c r="AY112" s="551"/>
      <c r="AZ112" s="551"/>
      <c r="BA112" s="551"/>
      <c r="BB112" s="551"/>
      <c r="BC112" s="551"/>
      <c r="BD112" s="551"/>
      <c r="BE112" s="551"/>
      <c r="BF112" s="551"/>
      <c r="BG112" s="551"/>
      <c r="BH112" s="551"/>
      <c r="BI112" s="551"/>
      <c r="BJ112" s="551"/>
      <c r="BK112" s="551"/>
      <c r="BL112" s="551"/>
      <c r="BM112" s="551"/>
      <c r="BN112" s="551"/>
      <c r="BO112" s="551"/>
      <c r="BP112" s="551"/>
      <c r="BQ112" s="551"/>
      <c r="BR112" s="551"/>
      <c r="BS112" s="551"/>
      <c r="BT112" s="551"/>
      <c r="BU112" s="551"/>
      <c r="BV112" s="551"/>
      <c r="BW112" s="551"/>
      <c r="BX112" s="551"/>
      <c r="BY112" s="551"/>
      <c r="BZ112" s="551"/>
      <c r="CA112" s="551"/>
      <c r="CB112" s="551"/>
      <c r="CC112" s="551"/>
      <c r="CD112" s="551"/>
      <c r="CE112" s="551"/>
      <c r="CF112" s="551"/>
      <c r="CG112" s="551"/>
      <c r="CH112" s="551"/>
    </row>
    <row r="113" spans="2:86">
      <c r="B113" s="618" t="s">
        <v>238</v>
      </c>
      <c r="D113" s="551"/>
      <c r="I113" s="551"/>
      <c r="S113" s="551"/>
      <c r="AN113" s="551"/>
      <c r="AO113" s="551"/>
      <c r="AP113" s="551"/>
      <c r="AQ113" s="551"/>
      <c r="AR113" s="551"/>
      <c r="AS113" s="551"/>
      <c r="AT113" s="551"/>
      <c r="AU113" s="551"/>
      <c r="AV113" s="551"/>
      <c r="AW113" s="551"/>
      <c r="AX113" s="551"/>
      <c r="AY113" s="551"/>
      <c r="AZ113" s="551"/>
      <c r="BA113" s="551"/>
      <c r="BB113" s="551"/>
      <c r="BC113" s="551"/>
      <c r="BD113" s="551"/>
      <c r="BE113" s="551"/>
      <c r="BF113" s="551"/>
      <c r="BG113" s="551"/>
      <c r="BH113" s="551"/>
      <c r="BI113" s="551"/>
      <c r="BJ113" s="551"/>
      <c r="BK113" s="551"/>
      <c r="BL113" s="551"/>
      <c r="BM113" s="551"/>
      <c r="BN113" s="551"/>
      <c r="BO113" s="551"/>
      <c r="BP113" s="551"/>
      <c r="BQ113" s="551"/>
      <c r="BR113" s="551"/>
      <c r="BS113" s="551"/>
      <c r="BT113" s="551"/>
      <c r="BU113" s="551"/>
      <c r="BV113" s="551"/>
      <c r="BW113" s="551"/>
      <c r="BX113" s="551"/>
      <c r="BY113" s="551"/>
      <c r="BZ113" s="551"/>
      <c r="CA113" s="551"/>
      <c r="CB113" s="551"/>
      <c r="CC113" s="551"/>
      <c r="CD113" s="551"/>
      <c r="CE113" s="551"/>
      <c r="CF113" s="551"/>
      <c r="CG113" s="551"/>
      <c r="CH113" s="551"/>
    </row>
    <row r="114" spans="2:86">
      <c r="B114" s="549" t="s">
        <v>115</v>
      </c>
      <c r="D114" s="549">
        <f>+CF!O36</f>
        <v>0</v>
      </c>
      <c r="E114" s="549">
        <f>+CF!P36</f>
        <v>800</v>
      </c>
      <c r="F114" s="549">
        <f>+CF!Q36</f>
        <v>282.39332989070459</v>
      </c>
      <c r="G114" s="549">
        <f>+CF!R36</f>
        <v>591.14074473160667</v>
      </c>
      <c r="H114" s="549">
        <f>+CF!S36</f>
        <v>1019.9780575368204</v>
      </c>
      <c r="I114" s="549">
        <f>+CF!T36</f>
        <v>762.58799659585679</v>
      </c>
      <c r="J114" s="549">
        <f>+CF!U36</f>
        <v>483.91040322369167</v>
      </c>
      <c r="K114" s="549">
        <f>+CF!V36</f>
        <v>756.23288393624762</v>
      </c>
      <c r="L114" s="549">
        <f>+CF!W36</f>
        <v>529.57784312716171</v>
      </c>
      <c r="M114" s="549">
        <f>+CF!X36</f>
        <v>907.11993558255392</v>
      </c>
      <c r="N114" s="549">
        <f>+CF!Y36</f>
        <v>770.00391825002748</v>
      </c>
      <c r="O114" s="549">
        <f>+CF!Z36</f>
        <v>434.10936531511089</v>
      </c>
      <c r="P114" s="549">
        <f>+CF!AA36</f>
        <v>848.68162221410603</v>
      </c>
      <c r="Q114" s="549">
        <f>+CF!AB36</f>
        <v>463.75722810902255</v>
      </c>
      <c r="R114" s="549">
        <f>+CF!AC36</f>
        <v>869.20565124378345</v>
      </c>
      <c r="S114" s="549">
        <f>+CF!AD36</f>
        <v>327.91923309040533</v>
      </c>
      <c r="T114" s="549">
        <f>+CF!AE36</f>
        <v>585.53301405113234</v>
      </c>
      <c r="U114" s="549">
        <f>+CF!AF36</f>
        <v>343.35280889555128</v>
      </c>
      <c r="V114" s="549">
        <f>+CF!AG36</f>
        <v>691.37177755656251</v>
      </c>
      <c r="W114" s="549">
        <f>+CF!AH36</f>
        <v>839.62671450143853</v>
      </c>
      <c r="X114" s="549">
        <f>+CF!AI36</f>
        <v>163.67426140341033</v>
      </c>
      <c r="Y114" s="549">
        <f>+CF!AJ36</f>
        <v>157.14674999928525</v>
      </c>
      <c r="Z114" s="549">
        <f>+CF!AK36</f>
        <v>167.26878829420667</v>
      </c>
      <c r="AA114" s="549">
        <f>+CF!AL36</f>
        <v>292.99710343087099</v>
      </c>
      <c r="AB114" s="549">
        <f>+CF!AM36</f>
        <v>479.02097516896902</v>
      </c>
      <c r="AC114" s="549">
        <f>+CF!AN36</f>
        <v>400</v>
      </c>
      <c r="AD114" s="549">
        <f>+CF!AO36</f>
        <v>0</v>
      </c>
      <c r="AE114" s="549">
        <f>+CF!AP36</f>
        <v>500</v>
      </c>
      <c r="AF114" s="549">
        <f>+CF!AQ36</f>
        <v>150</v>
      </c>
      <c r="AG114" s="549">
        <f>+CF!AR36</f>
        <v>500</v>
      </c>
      <c r="AH114" s="549">
        <f>+CF!AS36</f>
        <v>500</v>
      </c>
      <c r="AI114" s="549">
        <f>+CF!AT36</f>
        <v>0</v>
      </c>
      <c r="AJ114" s="549">
        <f>+CF!AU36</f>
        <v>800</v>
      </c>
      <c r="AK114" s="549">
        <f>+CF!AV36</f>
        <v>0</v>
      </c>
      <c r="AL114" s="549">
        <f>+CF!AW36</f>
        <v>0</v>
      </c>
      <c r="AM114" s="549">
        <f>+CF!AX36</f>
        <v>400</v>
      </c>
      <c r="AN114" s="549">
        <f>+CF!AY36</f>
        <v>200</v>
      </c>
      <c r="AO114" s="549">
        <f>+CF!AZ36</f>
        <v>0</v>
      </c>
      <c r="AP114" s="549">
        <f>+CF!BA36</f>
        <v>0</v>
      </c>
      <c r="AQ114" s="549">
        <f>+CF!BB36</f>
        <v>0</v>
      </c>
      <c r="AR114" s="549">
        <f>+CF!BC36</f>
        <v>0</v>
      </c>
      <c r="AS114" s="549">
        <f>+CF!BD36</f>
        <v>0</v>
      </c>
      <c r="AT114" s="549">
        <f>+CF!BE36</f>
        <v>0</v>
      </c>
      <c r="AU114" s="549">
        <f>+CF!BF36</f>
        <v>0</v>
      </c>
      <c r="AV114" s="549">
        <f>+CF!BG36</f>
        <v>0</v>
      </c>
      <c r="AW114" s="549">
        <f>+CF!BH36</f>
        <v>0</v>
      </c>
      <c r="AX114" s="549">
        <f>+CF!BI36</f>
        <v>0</v>
      </c>
      <c r="AY114" s="549">
        <f>+CF!BJ36</f>
        <v>0</v>
      </c>
      <c r="AZ114" s="549">
        <f>+CF!BK36</f>
        <v>0</v>
      </c>
      <c r="BA114" s="549">
        <f>+CF!BL36</f>
        <v>0</v>
      </c>
      <c r="BB114" s="549">
        <f>+CF!BM36</f>
        <v>0</v>
      </c>
      <c r="BC114" s="549">
        <f>+CF!BN36</f>
        <v>0</v>
      </c>
      <c r="BD114" s="549">
        <f>+CF!BO36</f>
        <v>0</v>
      </c>
      <c r="BE114" s="549">
        <f>+CF!BP36</f>
        <v>0</v>
      </c>
      <c r="BF114" s="549">
        <f>+CF!BQ36</f>
        <v>0</v>
      </c>
      <c r="BG114" s="549">
        <f>+CF!BR36</f>
        <v>0</v>
      </c>
      <c r="BH114" s="549">
        <f>+CF!BS36</f>
        <v>0</v>
      </c>
      <c r="BI114" s="549">
        <f>+CF!BT36</f>
        <v>0</v>
      </c>
      <c r="BJ114" s="549">
        <f>+CF!BU36</f>
        <v>0</v>
      </c>
      <c r="BK114" s="549">
        <f>+CF!BV36</f>
        <v>0</v>
      </c>
      <c r="BL114" s="549">
        <f>+CF!BW36</f>
        <v>0</v>
      </c>
      <c r="BM114" s="549">
        <f>+CF!BX36</f>
        <v>0</v>
      </c>
      <c r="BN114" s="549">
        <f>+CF!BY36</f>
        <v>0</v>
      </c>
      <c r="BO114" s="549">
        <f>+CF!BZ36</f>
        <v>0</v>
      </c>
      <c r="BP114" s="549">
        <f>+CF!CA36</f>
        <v>0</v>
      </c>
      <c r="BQ114" s="549">
        <f>+CF!CB36</f>
        <v>0</v>
      </c>
      <c r="BR114" s="549">
        <f>+CF!CC36</f>
        <v>0</v>
      </c>
      <c r="BS114" s="549">
        <f>+CF!CD36</f>
        <v>0</v>
      </c>
      <c r="BT114" s="549">
        <f>+CF!CE36</f>
        <v>0</v>
      </c>
      <c r="BU114" s="549">
        <f>+CF!CF36</f>
        <v>0</v>
      </c>
      <c r="BV114" s="549">
        <f>+CF!CG36</f>
        <v>0</v>
      </c>
      <c r="BW114" s="549">
        <f>+CF!CH36</f>
        <v>0</v>
      </c>
      <c r="BX114" s="549">
        <f>+CF!CI36</f>
        <v>0</v>
      </c>
      <c r="BY114" s="549">
        <f>+CF!CJ36</f>
        <v>0</v>
      </c>
      <c r="BZ114" s="549">
        <f>+CF!CK36</f>
        <v>0</v>
      </c>
      <c r="CA114" s="549">
        <f>+CF!CL36</f>
        <v>0</v>
      </c>
      <c r="CB114" s="549">
        <f>+CF!CM36</f>
        <v>0</v>
      </c>
      <c r="CC114" s="549">
        <f>+CF!CN36</f>
        <v>0</v>
      </c>
      <c r="CD114" s="549">
        <f>+CF!CO36</f>
        <v>0</v>
      </c>
      <c r="CE114" s="549">
        <f>+CF!CP36</f>
        <v>0</v>
      </c>
      <c r="CF114" s="549">
        <f>+CF!CQ36</f>
        <v>0</v>
      </c>
      <c r="CG114" s="549">
        <f>+CF!CR36</f>
        <v>0</v>
      </c>
      <c r="CH114" s="549">
        <f>+CF!CS36</f>
        <v>0</v>
      </c>
    </row>
    <row r="115" spans="2:86">
      <c r="B115" s="549" t="s">
        <v>234</v>
      </c>
      <c r="D115" s="617">
        <f>+SUM(CF!O37:O37)</f>
        <v>0</v>
      </c>
      <c r="E115" s="617">
        <f>+SUM(CF!P37:P37)</f>
        <v>-365.15158435353408</v>
      </c>
      <c r="F115" s="617">
        <f>+SUM(CF!Q37:Q37)</f>
        <v>-400.2316723005278</v>
      </c>
      <c r="G115" s="617">
        <f>+SUM(CF!R37:R37)</f>
        <v>-408.4212631507707</v>
      </c>
      <c r="H115" s="617">
        <f>+SUM(CF!S37:S37)</f>
        <v>-428.95965325813597</v>
      </c>
      <c r="I115" s="617">
        <f>+SUM(CF!T37:T37)</f>
        <v>-447.02829939796629</v>
      </c>
      <c r="J115" s="617">
        <f>+SUM(CF!U37:U37)</f>
        <v>-466.68887632391989</v>
      </c>
      <c r="K115" s="617">
        <f>+SUM(CF!V37:V37)</f>
        <v>-492.03694036132492</v>
      </c>
      <c r="L115" s="617">
        <f>+SUM(CF!W37:W37)</f>
        <v>-517.60833280925101</v>
      </c>
      <c r="M115" s="617">
        <f>+SUM(CF!X37:X37)</f>
        <v>-553.55037272864956</v>
      </c>
      <c r="N115" s="617">
        <f>+SUM(CF!Y37:Y37)</f>
        <v>-573.33150410715393</v>
      </c>
      <c r="O115" s="617">
        <f>+SUM(CF!Z37:Z37)</f>
        <v>-600.08285161208119</v>
      </c>
      <c r="P115" s="617">
        <f>+SUM(CF!AA37:AA37)</f>
        <v>-630.48781860961731</v>
      </c>
      <c r="Q115" s="617">
        <f>+SUM(CF!AB37:AB37)</f>
        <v>-649.42440950721675</v>
      </c>
      <c r="R115" s="617">
        <f>+SUM(CF!AC37:AC37)</f>
        <v>-673.41275682426908</v>
      </c>
      <c r="S115" s="617">
        <f>+SUM(CF!AD37:AD37)</f>
        <v>-683.04750348371385</v>
      </c>
      <c r="T115" s="617">
        <f>+SUM(CF!AE37:AE37)</f>
        <v>-702.18388806197447</v>
      </c>
      <c r="U115" s="617">
        <f>+SUM(CF!AF37:AF37)</f>
        <v>-721.05236758110618</v>
      </c>
      <c r="V115" s="617">
        <f>+SUM(CF!AG37:AG37)</f>
        <v>-746.89174109579096</v>
      </c>
      <c r="W115" s="617">
        <f>+SUM(CF!AH37:AH37)</f>
        <v>-750.08074152108281</v>
      </c>
      <c r="X115" s="617">
        <f>+SUM(CF!AI37:AI37)</f>
        <v>-762.88891794720348</v>
      </c>
      <c r="Y115" s="617">
        <f>+SUM(CF!AJ37:AJ37)</f>
        <v>-780.24610432165889</v>
      </c>
      <c r="Z115" s="617">
        <f>+SUM(CF!AK37:AK37)</f>
        <v>-781.08779004139035</v>
      </c>
      <c r="AA115" s="617">
        <f>+SUM(CF!AL37:AL37)</f>
        <v>-740.79297232428542</v>
      </c>
      <c r="AB115" s="617">
        <f>+SUM(CF!AM37:AM37)</f>
        <v>-750.08182371193493</v>
      </c>
      <c r="AC115" s="617">
        <f>+SUM(CF!AN37:AN37)</f>
        <v>-748.14960604733869</v>
      </c>
      <c r="AD115" s="617">
        <f>+SUM(CF!AO37:AO37)</f>
        <v>-749.46374363910434</v>
      </c>
      <c r="AE115" s="617">
        <f>+SUM(CF!AP37:AP37)</f>
        <v>-764.09709627631037</v>
      </c>
      <c r="AF115" s="617">
        <f>+SUM(CF!AQ37:AQ37)</f>
        <v>-758.14176528445364</v>
      </c>
      <c r="AG115" s="617">
        <f>+SUM(CF!AR37:AR37)</f>
        <v>-762.46837354904153</v>
      </c>
      <c r="AH115" s="617">
        <f>+SUM(CF!AS37:AS37)</f>
        <v>-768.86451939025847</v>
      </c>
      <c r="AI115" s="617">
        <f>+SUM(CF!AT37:AT37)</f>
        <v>-771.61374363910431</v>
      </c>
      <c r="AJ115" s="617">
        <f>+SUM(CF!AU37:AU37)</f>
        <v>-791.61374363910431</v>
      </c>
      <c r="AK115" s="617">
        <f>+SUM(CF!AV37:AV37)</f>
        <v>-779.61374363910431</v>
      </c>
      <c r="AL115" s="617">
        <f>+SUM(CF!AW37:AW37)</f>
        <v>-779.61374363910431</v>
      </c>
      <c r="AM115" s="617">
        <f>+SUM(CF!AX37:AX37)</f>
        <v>-790.87736088785698</v>
      </c>
      <c r="AN115" s="617">
        <f>+SUM(CF!AY37:AY37)</f>
        <v>-877.48055424065285</v>
      </c>
      <c r="AO115" s="617">
        <f>+SUM(CF!AZ37:AZ37)</f>
        <v>-784.33374363910434</v>
      </c>
      <c r="AP115" s="617">
        <f>+SUM(CF!BA37:BA37)</f>
        <v>-784.33374363910434</v>
      </c>
      <c r="AQ115" s="617">
        <f>+SUM(CF!BB37:BB37)</f>
        <v>-784.33374363910434</v>
      </c>
      <c r="AR115" s="617">
        <f>+SUM(CF!BC37:BC37)</f>
        <v>-784.33374363910434</v>
      </c>
      <c r="AS115" s="617">
        <f>+SUM(CF!BD37:BD37)</f>
        <v>-784.33374363910434</v>
      </c>
      <c r="AT115" s="617">
        <f>+SUM(CF!BE37:BE37)</f>
        <v>-784.33374363910434</v>
      </c>
      <c r="AU115" s="617">
        <f>+SUM(CF!BF37:BF37)</f>
        <v>-806.70685452524049</v>
      </c>
      <c r="AV115" s="617">
        <f>+SUM(CF!BG37:BG37)</f>
        <v>-797.56794441168154</v>
      </c>
      <c r="AW115" s="617">
        <f>+SUM(CF!BH37:BH37)</f>
        <v>-786.53178393234657</v>
      </c>
      <c r="AX115" s="617">
        <f>+SUM(CF!BI37:BI37)</f>
        <v>-773.42911047055873</v>
      </c>
      <c r="AY115" s="617">
        <f>+SUM(CF!BJ37:BJ37)</f>
        <v>-758.11121884628801</v>
      </c>
      <c r="AZ115" s="617">
        <f>+SUM(CF!BK37:BK37)</f>
        <v>-740.45867369496307</v>
      </c>
      <c r="BA115" s="617">
        <f>+SUM(CF!BL37:BL37)</f>
        <v>-728.65520749767654</v>
      </c>
      <c r="BB115" s="617">
        <f>+SUM(CF!BM37:BM37)</f>
        <v>-723.14187680716384</v>
      </c>
      <c r="BC115" s="617">
        <f>+SUM(CF!BN37:BN37)</f>
        <v>-716.07974365953021</v>
      </c>
      <c r="BD115" s="617">
        <f>+SUM(CF!BO37:BO37)</f>
        <v>-707.38443854245611</v>
      </c>
      <c r="BE115" s="617">
        <f>+SUM(CF!BP37:BP37)</f>
        <v>-696.93712913783088</v>
      </c>
      <c r="BF115" s="617">
        <f>+SUM(CF!BQ37:BQ37)</f>
        <v>-684.58142361507055</v>
      </c>
      <c r="BG115" s="617">
        <f>+SUM(CF!BR37:BR37)</f>
        <v>-670.17930981521158</v>
      </c>
      <c r="BH115" s="617">
        <f>+SUM(CF!BS37:BS37)</f>
        <v>-653.62102604422944</v>
      </c>
      <c r="BI115" s="617">
        <f>+SUM(CF!BT37:BT37)</f>
        <v>-634.75727391027431</v>
      </c>
      <c r="BJ115" s="617">
        <f>+SUM(CF!BU37:BU37)</f>
        <v>-613.39569252175568</v>
      </c>
      <c r="BK115" s="617">
        <f>+SUM(CF!BV37:BV37)</f>
        <v>-589.36383196029271</v>
      </c>
      <c r="BL115" s="617">
        <f>+SUM(CF!BW37:BW37)</f>
        <v>-562.52023663005252</v>
      </c>
      <c r="BM115" s="617">
        <f>+SUM(CF!BX37:BX37)</f>
        <v>-532.6780487495115</v>
      </c>
      <c r="BN115" s="617">
        <f>+SUM(CF!BY37:BY37)</f>
        <v>-499.60099130521252</v>
      </c>
      <c r="BO115" s="617">
        <f>+SUM(CF!BZ37:BZ37)</f>
        <v>-463.0742575583144</v>
      </c>
      <c r="BP115" s="617">
        <f>+SUM(CF!CA37:CA37)</f>
        <v>-422.91695286694426</v>
      </c>
      <c r="BQ115" s="617">
        <f>+SUM(CF!CB37:CB37)</f>
        <v>-378.89599170044346</v>
      </c>
      <c r="BR115" s="617">
        <f>+SUM(CF!CC37:CC37)</f>
        <v>-330.72151769363091</v>
      </c>
      <c r="BS115" s="617">
        <f>+SUM(CF!CD37:CD37)</f>
        <v>-278.12670086682471</v>
      </c>
      <c r="BT115" s="617">
        <f>+SUM(CF!CE37:CE37)</f>
        <v>-220.88170074992729</v>
      </c>
      <c r="BU115" s="617">
        <f>+SUM(CF!CF37:CF37)</f>
        <v>-158.69661921944248</v>
      </c>
      <c r="BV115" s="617">
        <f>+SUM(CF!CG37:CG37)</f>
        <v>-91.216277848268277</v>
      </c>
      <c r="BW115" s="617">
        <f>+SUM(CF!CH37:CH37)</f>
        <v>-28.059151976400326</v>
      </c>
      <c r="BX115" s="617">
        <f>+SUM(CF!CI37:CI37)</f>
        <v>-3.1832314562052491E-13</v>
      </c>
      <c r="BY115" s="617">
        <f>+SUM(CF!CJ37:CJ37)</f>
        <v>-3.1832314562052491E-13</v>
      </c>
      <c r="BZ115" s="617">
        <f>+SUM(CF!CK37:CK37)</f>
        <v>-3.1832314562052491E-13</v>
      </c>
      <c r="CA115" s="617">
        <f>+SUM(CF!CL37:CL37)</f>
        <v>-3.1832314562052491E-13</v>
      </c>
      <c r="CB115" s="617">
        <f>+SUM(CF!CM37:CM37)</f>
        <v>-3.1832314562052491E-13</v>
      </c>
      <c r="CC115" s="617">
        <f>+SUM(CF!CN37:CN37)</f>
        <v>-3.1832314562052491E-13</v>
      </c>
      <c r="CD115" s="617">
        <f>+SUM(CF!CO37:CO37)</f>
        <v>-3.1832314562052491E-13</v>
      </c>
      <c r="CE115" s="617">
        <f>+SUM(CF!CP37:CP37)</f>
        <v>-3.1832314562052491E-13</v>
      </c>
      <c r="CF115" s="617">
        <f>+SUM(CF!CQ37:CQ37)</f>
        <v>-3.1832314562052491E-13</v>
      </c>
      <c r="CG115" s="617">
        <f>+SUM(CF!CR37:CR37)</f>
        <v>-3.1832314562052491E-13</v>
      </c>
      <c r="CH115" s="617">
        <f>+SUM(CF!CS37:CS37)</f>
        <v>0</v>
      </c>
    </row>
    <row r="116" spans="2:86">
      <c r="B116" s="549" t="s">
        <v>111</v>
      </c>
      <c r="D116" s="549">
        <f>+CF!O38</f>
        <v>0</v>
      </c>
      <c r="E116" s="549">
        <f>+CF!P38</f>
        <v>-455.99089959073666</v>
      </c>
      <c r="F116" s="549">
        <f>+CF!Q38</f>
        <v>-18.226972932439399</v>
      </c>
      <c r="G116" s="549">
        <f>+CF!R38</f>
        <v>-318.97715134054835</v>
      </c>
      <c r="H116" s="549">
        <f>+CF!S38</f>
        <v>-739.57512349008903</v>
      </c>
      <c r="I116" s="549">
        <f>+CF!T38</f>
        <v>-320.56582361747786</v>
      </c>
      <c r="J116" s="549">
        <f>+CF!U38</f>
        <v>-21.413628530732019</v>
      </c>
      <c r="K116" s="549">
        <f>+CF!V38</f>
        <v>-272.31311773969225</v>
      </c>
      <c r="L116" s="549">
        <f>+CF!W38</f>
        <v>-23.242765934039909</v>
      </c>
      <c r="M116" s="549">
        <f>+CF!X38</f>
        <v>-377.33126335867212</v>
      </c>
      <c r="N116" s="549">
        <f>+CF!Y38</f>
        <v>-375.24021029455042</v>
      </c>
      <c r="O116" s="549">
        <f>+CF!Z38</f>
        <v>-26.323632355053459</v>
      </c>
      <c r="P116" s="549">
        <f>+CF!AA38</f>
        <v>-427.44430820922935</v>
      </c>
      <c r="Q116" s="549">
        <f>+CF!AB38</f>
        <v>-28.624607303419108</v>
      </c>
      <c r="R116" s="549">
        <f>+CF!AC38</f>
        <v>-419.71936075110222</v>
      </c>
      <c r="S116" s="549">
        <f>+CF!AD38</f>
        <v>-31.167822644688513</v>
      </c>
      <c r="T116" s="549">
        <f>+CF!AE38</f>
        <v>-282.52533147269781</v>
      </c>
      <c r="U116" s="549">
        <f>+CF!AF38</f>
        <v>-33.95695610533172</v>
      </c>
      <c r="V116" s="549">
        <f>+CF!AG38</f>
        <v>-375.45307572956028</v>
      </c>
      <c r="W116" s="549">
        <f>+CF!AH38</f>
        <v>-517.04764544154705</v>
      </c>
      <c r="X116" s="549">
        <f>+CF!AI38</f>
        <v>-38.700279756765859</v>
      </c>
      <c r="Y116" s="549">
        <f>+CF!AJ38</f>
        <v>-31.173079106751391</v>
      </c>
      <c r="Z116" s="549">
        <f>+CF!AK38</f>
        <v>-40.287431462589964</v>
      </c>
      <c r="AA116" s="549">
        <f>+CF!AL38</f>
        <v>-165</v>
      </c>
      <c r="AB116" s="549">
        <f>+CF!AM38</f>
        <v>-350</v>
      </c>
      <c r="AC116" s="549">
        <f>+CF!AN38</f>
        <v>-400</v>
      </c>
      <c r="AD116" s="549">
        <f>+CF!AO38</f>
        <v>0</v>
      </c>
      <c r="AE116" s="549">
        <f>+CF!AP38</f>
        <v>-500</v>
      </c>
      <c r="AF116" s="549">
        <f>+CF!AQ38</f>
        <v>-150</v>
      </c>
      <c r="AG116" s="549">
        <f>+CF!AR38</f>
        <v>-500</v>
      </c>
      <c r="AH116" s="549">
        <f>+CF!AS38</f>
        <v>-500</v>
      </c>
      <c r="AI116" s="549">
        <f>+CF!AT38</f>
        <v>0</v>
      </c>
      <c r="AJ116" s="549">
        <f>+CF!AU38</f>
        <v>-800</v>
      </c>
      <c r="AK116" s="549">
        <f>+CF!AV38</f>
        <v>0</v>
      </c>
      <c r="AL116" s="549">
        <f>+CF!AW38</f>
        <v>0</v>
      </c>
      <c r="AM116" s="549">
        <f>+CF!AX38</f>
        <v>-400</v>
      </c>
      <c r="AN116" s="549">
        <f>+CF!AY38</f>
        <v>-200</v>
      </c>
      <c r="AO116" s="549">
        <f>+CF!AZ38</f>
        <v>0</v>
      </c>
      <c r="AP116" s="549">
        <f>+CF!BA38</f>
        <v>0</v>
      </c>
      <c r="AQ116" s="549">
        <f>+CF!BB38</f>
        <v>0</v>
      </c>
      <c r="AR116" s="549">
        <f>+CF!BC38</f>
        <v>0</v>
      </c>
      <c r="AS116" s="549">
        <f>+CF!BD38</f>
        <v>0</v>
      </c>
      <c r="AT116" s="549">
        <f>+CF!BE38</f>
        <v>0</v>
      </c>
      <c r="AU116" s="549">
        <f>+CF!BF38</f>
        <v>-164.94663128743468</v>
      </c>
      <c r="AV116" s="549">
        <f>+CF!BG38</f>
        <v>-200.60977325492465</v>
      </c>
      <c r="AW116" s="549">
        <f>+CF!BH38</f>
        <v>-240.83664591847713</v>
      </c>
      <c r="AX116" s="549">
        <f>+CF!BI38</f>
        <v>-283.27029255303518</v>
      </c>
      <c r="AY116" s="549">
        <f>+CF!BJ38</f>
        <v>-329.44537241779381</v>
      </c>
      <c r="AZ116" s="549">
        <f>+CF!BK38</f>
        <v>-376.65643363520286</v>
      </c>
      <c r="BA116" s="549">
        <f>+CF!BL38</f>
        <v>-95.482214256260264</v>
      </c>
      <c r="BB116" s="549">
        <f>+CF!BM38</f>
        <v>-125.05101336424551</v>
      </c>
      <c r="BC116" s="549">
        <f>+CF!BN38</f>
        <v>-157.43431254109854</v>
      </c>
      <c r="BD116" s="549">
        <f>+CF!BO38</f>
        <v>-190.37789214186745</v>
      </c>
      <c r="BE116" s="549">
        <f>+CF!BP38</f>
        <v>-227.51448404314212</v>
      </c>
      <c r="BF116" s="549">
        <f>+CF!BQ38</f>
        <v>-266.71373686727037</v>
      </c>
      <c r="BG116" s="549">
        <f>+CF!BR38</f>
        <v>-309.37081512708909</v>
      </c>
      <c r="BH116" s="549">
        <f>+CF!BS38</f>
        <v>-352.96053571219448</v>
      </c>
      <c r="BI116" s="549">
        <f>+CF!BT38</f>
        <v>-401.58954964601327</v>
      </c>
      <c r="BJ116" s="549">
        <f>+CF!BU38</f>
        <v>-452.87370589473102</v>
      </c>
      <c r="BK116" s="549">
        <f>+CF!BV38</f>
        <v>-508.4007165637841</v>
      </c>
      <c r="BL116" s="549">
        <f>+CF!BW38</f>
        <v>-565.34309664582497</v>
      </c>
      <c r="BM116" s="549">
        <f>+CF!BX38</f>
        <v>-628.34441857581589</v>
      </c>
      <c r="BN116" s="549">
        <f>+CF!BY38</f>
        <v>-694.7378791961421</v>
      </c>
      <c r="BO116" s="549">
        <f>+CF!BZ38</f>
        <v>-766.33147067978132</v>
      </c>
      <c r="BP116" s="549">
        <f>+CF!CA38</f>
        <v>-839.96071697502634</v>
      </c>
      <c r="BQ116" s="549">
        <f>+CF!CB38</f>
        <v>-920.8777296850061</v>
      </c>
      <c r="BR116" s="549">
        <f>+CF!CC38</f>
        <v>-1006.1012305874948</v>
      </c>
      <c r="BS116" s="549">
        <f>+CF!CD38</f>
        <v>-1097.6914424847539</v>
      </c>
      <c r="BT116" s="549">
        <f>+CF!CE38</f>
        <v>-1192.1085621911438</v>
      </c>
      <c r="BU116" s="549">
        <f>+CF!CF38</f>
        <v>-1295.2946990282492</v>
      </c>
      <c r="BV116" s="549">
        <f>+CF!CG38</f>
        <v>-1403.9189558187177</v>
      </c>
      <c r="BW116" s="549">
        <f>+CF!CH38</f>
        <v>-1122.3660790560002</v>
      </c>
      <c r="BX116" s="549">
        <f>+CF!CI38</f>
        <v>0</v>
      </c>
      <c r="BY116" s="549">
        <f>+CF!CJ38</f>
        <v>0</v>
      </c>
      <c r="BZ116" s="549">
        <f>+CF!CK38</f>
        <v>0</v>
      </c>
      <c r="CA116" s="549">
        <f>+CF!CL38</f>
        <v>0</v>
      </c>
      <c r="CB116" s="549">
        <f>+CF!CM38</f>
        <v>0</v>
      </c>
      <c r="CC116" s="549">
        <f>+CF!CN38</f>
        <v>0</v>
      </c>
      <c r="CD116" s="549">
        <f>+CF!CO38</f>
        <v>0</v>
      </c>
      <c r="CE116" s="549">
        <f>+CF!CP38</f>
        <v>0</v>
      </c>
      <c r="CF116" s="549">
        <f>+CF!CQ38</f>
        <v>0</v>
      </c>
      <c r="CG116" s="549">
        <f>+CF!CR38</f>
        <v>0</v>
      </c>
      <c r="CH116" s="549">
        <f>+CF!CS38</f>
        <v>0</v>
      </c>
    </row>
    <row r="117" spans="2:86">
      <c r="B117" s="549" t="s">
        <v>110</v>
      </c>
      <c r="D117" s="549">
        <f>+CF!O34</f>
        <v>0</v>
      </c>
      <c r="E117" s="549">
        <f>+CF!P34</f>
        <v>20.25</v>
      </c>
      <c r="F117" s="549">
        <f>+CF!Q34</f>
        <v>25.370941353084522</v>
      </c>
      <c r="G117" s="549">
        <f>+CF!R34</f>
        <v>22.442320190089209</v>
      </c>
      <c r="H117" s="549">
        <f>+CF!S34</f>
        <v>19.727425363271351</v>
      </c>
      <c r="I117" s="549">
        <f>+CF!T34</f>
        <v>16.843416569761459</v>
      </c>
      <c r="J117" s="549">
        <f>+CF!U34</f>
        <v>17.591360319579724</v>
      </c>
      <c r="K117" s="549">
        <f>+CF!V34</f>
        <v>18.737868229683034</v>
      </c>
      <c r="L117" s="549">
        <f>+CF!W34</f>
        <v>20.260304238681325</v>
      </c>
      <c r="M117" s="549">
        <f>+CF!X34</f>
        <v>22.213849083021479</v>
      </c>
      <c r="N117" s="549">
        <f>+CF!Y34</f>
        <v>23.844549201239484</v>
      </c>
      <c r="O117" s="549">
        <f>+CF!Z34</f>
        <v>23.247468511304234</v>
      </c>
      <c r="P117" s="549">
        <f>+CF!AA34</f>
        <v>23.267376914975042</v>
      </c>
      <c r="Q117" s="549">
        <f>+CF!AB34</f>
        <v>23.920494874886362</v>
      </c>
      <c r="R117" s="549">
        <f>+CF!AC34</f>
        <v>25.454244778480781</v>
      </c>
      <c r="S117" s="549">
        <f>+CF!AD34</f>
        <v>27.881340442959413</v>
      </c>
      <c r="T117" s="549">
        <f>+CF!AE34</f>
        <v>27.87047059746001</v>
      </c>
      <c r="U117" s="549">
        <f>+CF!AF34</f>
        <v>28.343907872139379</v>
      </c>
      <c r="V117" s="549">
        <f>+CF!AG34</f>
        <v>29.350218535055735</v>
      </c>
      <c r="W117" s="549">
        <f>+CF!AH34</f>
        <v>30.83901816940952</v>
      </c>
      <c r="X117" s="549">
        <f>+CF!AI34</f>
        <v>33.198573775101089</v>
      </c>
      <c r="Y117" s="549">
        <f>+CF!AJ34</f>
        <v>32.304493997126009</v>
      </c>
      <c r="Z117" s="549">
        <f>+CF!AK34</f>
        <v>32.007546384556598</v>
      </c>
      <c r="AA117" s="549">
        <f>+CF!AL34</f>
        <v>32.619456162411502</v>
      </c>
      <c r="AB117" s="549">
        <f>+CF!AM34</f>
        <v>34.821416921052233</v>
      </c>
      <c r="AC117" s="549">
        <f>+CF!AN34</f>
        <v>37.965331095765976</v>
      </c>
      <c r="AD117" s="549">
        <f>+CF!AO34</f>
        <v>38.802350222882197</v>
      </c>
      <c r="AE117" s="549">
        <f>+CF!AP34</f>
        <v>39.753465291338728</v>
      </c>
      <c r="AF117" s="549">
        <f>+CF!AQ34</f>
        <v>40.613033893838008</v>
      </c>
      <c r="AG117" s="549">
        <f>+CF!AR34</f>
        <v>41.66475008672802</v>
      </c>
      <c r="AH117" s="549">
        <f>+CF!AS34</f>
        <v>42.747491197870239</v>
      </c>
      <c r="AI117" s="549">
        <f>+CF!AT34</f>
        <v>43.801268983510809</v>
      </c>
      <c r="AJ117" s="549">
        <f>+CF!AU34</f>
        <v>44.894703983896925</v>
      </c>
      <c r="AK117" s="549">
        <f>+CF!AV34</f>
        <v>45.756591867537502</v>
      </c>
      <c r="AL117" s="549">
        <f>+CF!AW34</f>
        <v>46.84009045066346</v>
      </c>
      <c r="AM117" s="549">
        <f>+CF!AX34</f>
        <v>47.956645229944918</v>
      </c>
      <c r="AN117" s="549">
        <f>+CF!AY34</f>
        <v>49.094359066807193</v>
      </c>
      <c r="AO117" s="549">
        <f>+CF!AZ34</f>
        <v>48.537080023649978</v>
      </c>
      <c r="AP117" s="549">
        <f>+CF!BA34</f>
        <v>49.82136258772335</v>
      </c>
      <c r="AQ117" s="549">
        <f>+CF!BB34</f>
        <v>50.729878254139152</v>
      </c>
      <c r="AR117" s="549">
        <f>+CF!BC34</f>
        <v>51.48663276548313</v>
      </c>
      <c r="AS117" s="549">
        <f>+CF!BD34</f>
        <v>53.346721147793723</v>
      </c>
      <c r="AT117" s="549">
        <f>+CF!BE34</f>
        <v>56.376304683128858</v>
      </c>
      <c r="AU117" s="549">
        <f>+CF!BF34</f>
        <v>60.644181042266268</v>
      </c>
      <c r="AV117" s="549">
        <f>+CF!BG34</f>
        <v>62.597790245653918</v>
      </c>
      <c r="AW117" s="549">
        <f>+CF!BH34</f>
        <v>65.297910455954892</v>
      </c>
      <c r="AX117" s="549">
        <f>+CF!BI34</f>
        <v>66.849419586471697</v>
      </c>
      <c r="AY117" s="549">
        <f>+CF!BJ34</f>
        <v>67.159136072401537</v>
      </c>
      <c r="AZ117" s="549">
        <f>+CF!BK34</f>
        <v>66.103993860318084</v>
      </c>
      <c r="BA117" s="549">
        <f>+CF!BL34</f>
        <v>63.59598906641348</v>
      </c>
      <c r="BB117" s="549">
        <f>+CF!BM34</f>
        <v>66.020451870912922</v>
      </c>
      <c r="BC117" s="549">
        <f>+CF!BN34</f>
        <v>68.554762217518331</v>
      </c>
      <c r="BD117" s="549">
        <f>+CF!BO34</f>
        <v>71.194901809674846</v>
      </c>
      <c r="BE117" s="549">
        <f>+CF!BP34</f>
        <v>73.967298451600385</v>
      </c>
      <c r="BF117" s="549">
        <f>+CF!BQ34</f>
        <v>76.841040902903146</v>
      </c>
      <c r="BG117" s="549">
        <f>+CF!BR34</f>
        <v>79.830300023341422</v>
      </c>
      <c r="BH117" s="549">
        <f>+CF!BS34</f>
        <v>82.916995759052412</v>
      </c>
      <c r="BI117" s="549">
        <f>+CF!BT34</f>
        <v>86.128916549291787</v>
      </c>
      <c r="BJ117" s="549">
        <f>+CF!BU34</f>
        <v>89.429146553516205</v>
      </c>
      <c r="BK117" s="549">
        <f>+CF!BV34</f>
        <v>92.831426768218677</v>
      </c>
      <c r="BL117" s="549">
        <f>+CF!BW34</f>
        <v>96.327193741614181</v>
      </c>
      <c r="BM117" s="549">
        <f>+CF!BX34</f>
        <v>100.051278079269</v>
      </c>
      <c r="BN117" s="549">
        <f>+CF!BY34</f>
        <v>103.96822535788894</v>
      </c>
      <c r="BO117" s="549">
        <f>+CF!BZ34</f>
        <v>108.09992522145909</v>
      </c>
      <c r="BP117" s="549">
        <f>+CF!CA34</f>
        <v>112.44343890437946</v>
      </c>
      <c r="BQ117" s="549">
        <f>+CF!CB34</f>
        <v>117.03941641253684</v>
      </c>
      <c r="BR117" s="549">
        <f>+CF!CC34</f>
        <v>121.79413244720014</v>
      </c>
      <c r="BS117" s="549">
        <f>+CF!CD34</f>
        <v>126.72704080778789</v>
      </c>
      <c r="BT117" s="549">
        <f>+CF!CE34</f>
        <v>131.82933664729586</v>
      </c>
      <c r="BU117" s="549">
        <f>+CF!CF34</f>
        <v>137.14101193195435</v>
      </c>
      <c r="BV117" s="549">
        <f>+CF!CG34</f>
        <v>142.60950571969516</v>
      </c>
      <c r="BW117" s="549">
        <f>+CF!CH34</f>
        <v>141.96811376487202</v>
      </c>
      <c r="BX117" s="549">
        <f>+CF!CI34</f>
        <v>142.35009694299211</v>
      </c>
      <c r="BY117" s="549">
        <f>+CF!CJ34</f>
        <v>159.48428261813581</v>
      </c>
      <c r="BZ117" s="549">
        <f>+CF!CK34</f>
        <v>170.15083556353915</v>
      </c>
      <c r="CA117" s="549">
        <f>+CF!CL34</f>
        <v>173.60297287934213</v>
      </c>
      <c r="CB117" s="549">
        <f>+CF!CM34</f>
        <v>164.82154210708947</v>
      </c>
      <c r="CC117" s="549">
        <f>+CF!CN34</f>
        <v>142.25424699502065</v>
      </c>
      <c r="CD117" s="549">
        <f>+CF!CO34</f>
        <v>104.23298276964863</v>
      </c>
      <c r="CE117" s="549">
        <f>+CF!CP34</f>
        <v>48.936756584133747</v>
      </c>
      <c r="CF117" s="549">
        <f>+CF!CQ34</f>
        <v>39.246315823856278</v>
      </c>
      <c r="CG117" s="549">
        <f>+CF!CR34</f>
        <v>37.755382062806902</v>
      </c>
      <c r="CH117" s="549">
        <f>+CF!CS34</f>
        <v>0</v>
      </c>
    </row>
    <row r="118" spans="2:86">
      <c r="B118" s="549" t="s">
        <v>235</v>
      </c>
      <c r="D118" s="619"/>
      <c r="E118" s="619">
        <f>+Fin!P27+Fin!P33</f>
        <v>8684.3095931166499</v>
      </c>
      <c r="F118" s="619">
        <f>+Fin!Q27+Fin!Q33</f>
        <v>8948.4759500749151</v>
      </c>
      <c r="G118" s="619">
        <f>+Fin!R27+Fin!R33</f>
        <v>9220.6395434659735</v>
      </c>
      <c r="H118" s="619">
        <f>+Fin!S27+Fin!S33</f>
        <v>9501.0424775127049</v>
      </c>
      <c r="I118" s="619">
        <f>+Fin!T27+Fin!T33</f>
        <v>9943.0646504910837</v>
      </c>
      <c r="J118" s="619">
        <f>+Fin!U27+Fin!U33</f>
        <v>10405.561425184042</v>
      </c>
      <c r="K118" s="619">
        <f>+Fin!V27+Fin!V33</f>
        <v>10889.481191380597</v>
      </c>
      <c r="L118" s="619">
        <f>+Fin!W27+Fin!W33</f>
        <v>11395.816268573719</v>
      </c>
      <c r="M118" s="619">
        <f>+Fin!X27+Fin!X33</f>
        <v>11925.604940797601</v>
      </c>
      <c r="N118" s="619">
        <f>+Fin!Y27+Fin!Y33</f>
        <v>12320.368648753078</v>
      </c>
      <c r="O118" s="619">
        <f>+Fin!Z27+Fin!Z33</f>
        <v>12728.154381713135</v>
      </c>
      <c r="P118" s="619">
        <f>+Fin!AA27+Fin!AA33</f>
        <v>13149.391695718012</v>
      </c>
      <c r="Q118" s="619">
        <f>+Fin!AB27+Fin!AB33</f>
        <v>13584.524316523615</v>
      </c>
      <c r="R118" s="619">
        <f>+Fin!AC27+Fin!AC33</f>
        <v>14034.010607016295</v>
      </c>
      <c r="S118" s="619">
        <f>+Fin!AD27+Fin!AD33</f>
        <v>14330.762017462013</v>
      </c>
      <c r="T118" s="619">
        <f>+Fin!AE27+Fin!AE33</f>
        <v>14633.769700040448</v>
      </c>
      <c r="U118" s="619">
        <f>+Fin!AF27+Fin!AF33</f>
        <v>14943.165552830669</v>
      </c>
      <c r="V118" s="619">
        <f>+Fin!AG27+Fin!AG33</f>
        <v>15259.08425465767</v>
      </c>
      <c r="W118" s="619">
        <f>+Fin!AH27+Fin!AH33</f>
        <v>15581.663323717561</v>
      </c>
      <c r="X118" s="619">
        <f>+Fin!AI27+Fin!AI33</f>
        <v>15706.637305364206</v>
      </c>
      <c r="Y118" s="619">
        <f>+Fin!AJ27+Fin!AJ33</f>
        <v>15832.610976256739</v>
      </c>
      <c r="Z118" s="619">
        <f>+Fin!AK27+Fin!AK33</f>
        <v>15959.592333088356</v>
      </c>
      <c r="AA118" s="619">
        <f>+Fin!AL27+Fin!AL33</f>
        <v>16087.589436519227</v>
      </c>
      <c r="AB118" s="619">
        <f>+Fin!AM27+Fin!AM33</f>
        <v>16216.610411688196</v>
      </c>
      <c r="AC118" s="619">
        <f>+Fin!AN27+Fin!AN33</f>
        <v>16216.610411688196</v>
      </c>
      <c r="AD118" s="619">
        <f>+Fin!AO27+Fin!AO33</f>
        <v>16216.610411688196</v>
      </c>
      <c r="AE118" s="619">
        <f>+Fin!AP27+Fin!AP33</f>
        <v>16216.610411688196</v>
      </c>
      <c r="AF118" s="619">
        <f>+Fin!AQ27+Fin!AQ33</f>
        <v>16216.610411688196</v>
      </c>
      <c r="AG118" s="619">
        <f>+Fin!AR27+Fin!AR33</f>
        <v>16216.610411688196</v>
      </c>
      <c r="AH118" s="619">
        <f>+Fin!AS27+Fin!AS33</f>
        <v>16216.610411688196</v>
      </c>
      <c r="AI118" s="619">
        <f>+Fin!AT27+Fin!AT33</f>
        <v>16216.610411688196</v>
      </c>
      <c r="AJ118" s="619">
        <f>+Fin!AU27+Fin!AU33</f>
        <v>16216.610411688196</v>
      </c>
      <c r="AK118" s="619">
        <f>+Fin!AV27+Fin!AV33</f>
        <v>16216.610411688196</v>
      </c>
      <c r="AL118" s="619">
        <f>+Fin!AW27+Fin!AW33</f>
        <v>16216.610411688196</v>
      </c>
      <c r="AM118" s="619">
        <f>+Fin!AX27+Fin!AX33</f>
        <v>16216.610411688196</v>
      </c>
      <c r="AN118" s="619">
        <f>+Fin!AY27+Fin!AY33</f>
        <v>16216.610411688196</v>
      </c>
      <c r="AO118" s="619">
        <f>+Fin!AZ27+Fin!AZ33</f>
        <v>16216.610411688196</v>
      </c>
      <c r="AP118" s="619">
        <f>+Fin!BA27+Fin!BA33</f>
        <v>16216.610411688196</v>
      </c>
      <c r="AQ118" s="619">
        <f>+Fin!BB27+Fin!BB33</f>
        <v>16216.610411688196</v>
      </c>
      <c r="AR118" s="619">
        <f>+Fin!BC27+Fin!BC33</f>
        <v>16216.610411688196</v>
      </c>
      <c r="AS118" s="619">
        <f>+Fin!BD27+Fin!BD33</f>
        <v>16216.610411688196</v>
      </c>
      <c r="AT118" s="619">
        <f>+Fin!BE27+Fin!BE33</f>
        <v>16216.610411688196</v>
      </c>
      <c r="AU118" s="619">
        <f>+Fin!BF27+Fin!BF33</f>
        <v>16051.663780400762</v>
      </c>
      <c r="AV118" s="619">
        <f>+Fin!BG27+Fin!BG33</f>
        <v>15851.054007145838</v>
      </c>
      <c r="AW118" s="619">
        <f>+Fin!BH27+Fin!BH33</f>
        <v>15610.217361227362</v>
      </c>
      <c r="AX118" s="619">
        <f>+Fin!BI27+Fin!BI33</f>
        <v>15326.947068674326</v>
      </c>
      <c r="AY118" s="619">
        <f>+Fin!BJ27+Fin!BJ33</f>
        <v>14997.501696256531</v>
      </c>
      <c r="AZ118" s="619">
        <f>+Fin!BK27+Fin!BK33</f>
        <v>14620.845262621329</v>
      </c>
      <c r="BA118" s="619">
        <f>+Fin!BL27+Fin!BL33</f>
        <v>14525.363048365069</v>
      </c>
      <c r="BB118" s="619">
        <f>+Fin!BM27+Fin!BM33</f>
        <v>14400.312035000823</v>
      </c>
      <c r="BC118" s="619">
        <f>+Fin!BN27+Fin!BN33</f>
        <v>14242.877722459725</v>
      </c>
      <c r="BD118" s="619">
        <f>+Fin!BO27+Fin!BO33</f>
        <v>14052.499830317858</v>
      </c>
      <c r="BE118" s="619">
        <f>+Fin!BP27+Fin!BP33</f>
        <v>13824.985346274716</v>
      </c>
      <c r="BF118" s="619">
        <f>+Fin!BQ27+Fin!BQ33</f>
        <v>13558.271609407446</v>
      </c>
      <c r="BG118" s="619">
        <f>+Fin!BR27+Fin!BR33</f>
        <v>13248.900794280356</v>
      </c>
      <c r="BH118" s="619">
        <f>+Fin!BS27+Fin!BS33</f>
        <v>12895.940258568162</v>
      </c>
      <c r="BI118" s="619">
        <f>+Fin!BT27+Fin!BT33</f>
        <v>12494.350708922149</v>
      </c>
      <c r="BJ118" s="619">
        <f>+Fin!BU27+Fin!BU33</f>
        <v>12041.477003027418</v>
      </c>
      <c r="BK118" s="619">
        <f>+Fin!BV27+Fin!BV33</f>
        <v>11533.076286463633</v>
      </c>
      <c r="BL118" s="619">
        <f>+Fin!BW27+Fin!BW33</f>
        <v>10967.733189817807</v>
      </c>
      <c r="BM118" s="619">
        <f>+Fin!BX27+Fin!BX33</f>
        <v>10339.388771241991</v>
      </c>
      <c r="BN118" s="619">
        <f>+Fin!BY27+Fin!BY33</f>
        <v>9644.6508920458491</v>
      </c>
      <c r="BO118" s="619">
        <f>+Fin!BZ27+Fin!BZ33</f>
        <v>8878.3194213660681</v>
      </c>
      <c r="BP118" s="619">
        <f>+Fin!CA27+Fin!CA33</f>
        <v>8038.358704391042</v>
      </c>
      <c r="BQ118" s="619">
        <f>+Fin!CB27+Fin!CB33</f>
        <v>7117.4809747060362</v>
      </c>
      <c r="BR118" s="619">
        <f>+Fin!CC27+Fin!CC33</f>
        <v>6111.3797441185416</v>
      </c>
      <c r="BS118" s="619">
        <f>+Fin!CD27+Fin!CD33</f>
        <v>5013.6883016337879</v>
      </c>
      <c r="BT118" s="619">
        <f>+Fin!CE27+Fin!CE33</f>
        <v>3821.579739442644</v>
      </c>
      <c r="BU118" s="619">
        <f>+Fin!CF27+Fin!CF33</f>
        <v>2526.2850404143946</v>
      </c>
      <c r="BV118" s="619">
        <f>+Fin!CG27+Fin!CG33</f>
        <v>1122.366084595677</v>
      </c>
      <c r="BW118" s="619">
        <f>+Fin!CH27+Fin!CH33</f>
        <v>5.5396767493220977E-6</v>
      </c>
      <c r="BX118" s="619">
        <f>+Fin!CI27+Fin!CI33</f>
        <v>5.5396767493220977E-6</v>
      </c>
      <c r="BY118" s="619">
        <f>+Fin!CJ27+Fin!CJ33</f>
        <v>5.5396767493220977E-6</v>
      </c>
      <c r="BZ118" s="619">
        <f>+Fin!CK27+Fin!CK33</f>
        <v>5.5396767493220977E-6</v>
      </c>
      <c r="CA118" s="619">
        <f>+Fin!CL27+Fin!CL33</f>
        <v>5.5396767493220977E-6</v>
      </c>
      <c r="CB118" s="619">
        <f>+Fin!CM27+Fin!CM33</f>
        <v>5.5396767493220977E-6</v>
      </c>
      <c r="CC118" s="619">
        <f>+Fin!CN27+Fin!CN33</f>
        <v>5.5396767493220977E-6</v>
      </c>
      <c r="CD118" s="619">
        <f>+Fin!CO27+Fin!CO33</f>
        <v>5.5396767493220977E-6</v>
      </c>
      <c r="CE118" s="619">
        <f>+Fin!CP27+Fin!CP33</f>
        <v>5.5396767493220977E-6</v>
      </c>
      <c r="CF118" s="619">
        <f>+Fin!CQ27+Fin!CQ33</f>
        <v>5.5396767493220977E-6</v>
      </c>
      <c r="CG118" s="619">
        <f>+Fin!CR27+Fin!CR33</f>
        <v>5.5396767493220977E-6</v>
      </c>
      <c r="CH118" s="619">
        <f>+Fin!CS27+Fin!CS33</f>
        <v>0</v>
      </c>
    </row>
    <row r="119" spans="2:86">
      <c r="D119" s="551"/>
      <c r="I119" s="551"/>
      <c r="S119" s="551"/>
      <c r="AN119" s="551"/>
      <c r="AO119" s="551"/>
      <c r="AP119" s="551"/>
      <c r="AQ119" s="551"/>
      <c r="AR119" s="551"/>
      <c r="AS119" s="551"/>
      <c r="AT119" s="551"/>
      <c r="AU119" s="551"/>
      <c r="AV119" s="551"/>
      <c r="AW119" s="551"/>
      <c r="AX119" s="551"/>
      <c r="AY119" s="551"/>
      <c r="AZ119" s="551"/>
      <c r="BA119" s="551"/>
      <c r="BB119" s="551"/>
      <c r="BC119" s="551"/>
      <c r="BD119" s="551"/>
      <c r="BE119" s="551"/>
      <c r="BF119" s="551"/>
      <c r="BG119" s="551"/>
      <c r="BH119" s="551"/>
      <c r="BI119" s="551"/>
      <c r="BJ119" s="551"/>
      <c r="BK119" s="551"/>
      <c r="BL119" s="551"/>
      <c r="BM119" s="551"/>
      <c r="BN119" s="551"/>
      <c r="BO119" s="551"/>
      <c r="BP119" s="551"/>
      <c r="BQ119" s="551"/>
      <c r="BR119" s="551"/>
      <c r="BS119" s="551"/>
      <c r="BT119" s="551"/>
      <c r="BU119" s="551"/>
      <c r="BV119" s="551"/>
      <c r="BW119" s="551"/>
      <c r="BX119" s="551"/>
      <c r="BY119" s="551"/>
      <c r="BZ119" s="551"/>
      <c r="CA119" s="551"/>
      <c r="CB119" s="551"/>
      <c r="CC119" s="551"/>
      <c r="CD119" s="551"/>
      <c r="CE119" s="551"/>
      <c r="CF119" s="551"/>
      <c r="CG119" s="551"/>
      <c r="CH119" s="551"/>
    </row>
    <row r="120" spans="2:86">
      <c r="D120" s="551"/>
      <c r="I120" s="551"/>
      <c r="S120" s="551"/>
      <c r="AN120" s="551"/>
      <c r="AO120" s="551"/>
      <c r="AP120" s="551"/>
      <c r="AQ120" s="551"/>
      <c r="AR120" s="551"/>
      <c r="AS120" s="551"/>
      <c r="AT120" s="551"/>
      <c r="AU120" s="551"/>
      <c r="AV120" s="551"/>
      <c r="AW120" s="551"/>
      <c r="AX120" s="551"/>
      <c r="AY120" s="551"/>
      <c r="AZ120" s="551"/>
      <c r="BA120" s="551"/>
      <c r="BB120" s="551"/>
      <c r="BC120" s="551"/>
      <c r="BD120" s="551"/>
      <c r="BE120" s="551"/>
      <c r="BF120" s="551"/>
      <c r="BG120" s="551"/>
      <c r="BH120" s="551"/>
      <c r="BI120" s="551"/>
      <c r="BJ120" s="551"/>
      <c r="BK120" s="551"/>
      <c r="BL120" s="551"/>
      <c r="BM120" s="551"/>
      <c r="BN120" s="551"/>
      <c r="BO120" s="551"/>
      <c r="BP120" s="551"/>
      <c r="BQ120" s="551"/>
      <c r="BR120" s="551"/>
      <c r="BS120" s="551"/>
      <c r="BT120" s="551"/>
      <c r="BU120" s="551"/>
      <c r="BV120" s="551"/>
      <c r="BW120" s="551"/>
      <c r="BX120" s="551"/>
      <c r="BY120" s="551"/>
      <c r="BZ120" s="551"/>
      <c r="CA120" s="551"/>
      <c r="CB120" s="551"/>
      <c r="CC120" s="551"/>
      <c r="CD120" s="551"/>
      <c r="CE120" s="551"/>
      <c r="CF120" s="551"/>
      <c r="CG120" s="551"/>
      <c r="CH120" s="551"/>
    </row>
    <row r="121" spans="2:86">
      <c r="B121" s="549" t="s">
        <v>239</v>
      </c>
      <c r="D121" s="620">
        <f>+CF!O44</f>
        <v>0</v>
      </c>
      <c r="E121" s="620">
        <f>+CF!P44</f>
        <v>-43.198745321290119</v>
      </c>
      <c r="F121" s="620">
        <f>+CF!Q44</f>
        <v>-19.618548090260333</v>
      </c>
      <c r="G121" s="620">
        <f>+CF!R44</f>
        <v>-15.382390189210525</v>
      </c>
      <c r="H121" s="620">
        <f>+CF!S44</f>
        <v>-5.1647247179852229</v>
      </c>
      <c r="I121" s="620">
        <f>+CF!T44</f>
        <v>-28.046213995939809</v>
      </c>
      <c r="J121" s="620">
        <f>+CF!U44</f>
        <v>-27.903223961098661</v>
      </c>
      <c r="K121" s="620">
        <f>+CF!V44</f>
        <v>-15.656741358926752</v>
      </c>
      <c r="L121" s="620">
        <f>+CF!W44</f>
        <v>-34.593499859924918</v>
      </c>
      <c r="M121" s="620">
        <f>+CF!X44</f>
        <v>-31.010257705814752</v>
      </c>
      <c r="N121" s="620">
        <f>+CF!Y44</f>
        <v>-13.61283208912846</v>
      </c>
      <c r="O121" s="620">
        <f>+CF!Z44</f>
        <v>-32.069774688230382</v>
      </c>
      <c r="P121" s="620">
        <f>+CF!AA44</f>
        <v>-1.6558970080781137</v>
      </c>
      <c r="Q121" s="620">
        <f>+CF!AB44</f>
        <v>-33.32407198382009</v>
      </c>
      <c r="R121" s="620">
        <f>+CF!AC44</f>
        <v>-18.843135488354847</v>
      </c>
      <c r="S121" s="620">
        <f>+CF!AD44</f>
        <v>-22.836306178538393</v>
      </c>
      <c r="T121" s="620">
        <f>+CF!AE44</f>
        <v>-9.8121455736671805</v>
      </c>
      <c r="U121" s="620">
        <f>+CF!AF44</f>
        <v>-25.868114661302798</v>
      </c>
      <c r="V121" s="620">
        <f>+CF!AG44</f>
        <v>-13.786799951449893</v>
      </c>
      <c r="W121" s="620">
        <f>+CF!AH44</f>
        <v>-25.082524397621228</v>
      </c>
      <c r="X121" s="620">
        <f>+CF!AI44</f>
        <v>-8.0205252850673787</v>
      </c>
      <c r="Y121" s="620">
        <f>+CF!AJ44</f>
        <v>-8.110388457337308</v>
      </c>
      <c r="Z121" s="620">
        <f>+CF!AK44</f>
        <v>37.46902184687292</v>
      </c>
      <c r="AA121" s="620">
        <f>+CF!AL44</f>
        <v>-6.0592833049960291</v>
      </c>
      <c r="AB121" s="620">
        <f>+CF!AM44</f>
        <v>-0.72613202019806522</v>
      </c>
      <c r="AC121" s="620">
        <f>+CF!AN44</f>
        <v>13.546000000000049</v>
      </c>
      <c r="AD121" s="620">
        <f>+CF!AO44</f>
        <v>-12.5</v>
      </c>
      <c r="AE121" s="620">
        <f>+CF!AP44</f>
        <v>11.309999999999945</v>
      </c>
      <c r="AF121" s="620">
        <f>+CF!AQ44</f>
        <v>-8.3400000000000318</v>
      </c>
      <c r="AG121" s="620">
        <f>+CF!AR44</f>
        <v>3.1800000000000637</v>
      </c>
      <c r="AH121" s="620">
        <f>+CF!AS44</f>
        <v>14.889999999999986</v>
      </c>
      <c r="AI121" s="620">
        <f>+CF!AT44</f>
        <v>-20</v>
      </c>
      <c r="AJ121" s="620">
        <f>+CF!AU44</f>
        <v>26.028745321290103</v>
      </c>
      <c r="AK121" s="620">
        <f>+CF!AV44</f>
        <v>0</v>
      </c>
      <c r="AL121" s="620">
        <f>+CF!AW44</f>
        <v>-10</v>
      </c>
      <c r="AM121" s="620">
        <f>+CF!AX44</f>
        <v>7.95799999999997</v>
      </c>
      <c r="AN121" s="620">
        <f>+CF!AY44</f>
        <v>7.4700000000000273</v>
      </c>
      <c r="AO121" s="620">
        <f>+CF!AZ44</f>
        <v>0</v>
      </c>
      <c r="AP121" s="620">
        <f>+CF!BA44</f>
        <v>0</v>
      </c>
      <c r="AQ121" s="620">
        <f>+CF!BB44</f>
        <v>0</v>
      </c>
      <c r="AR121" s="620">
        <f>+CF!BC44</f>
        <v>0</v>
      </c>
      <c r="AS121" s="620">
        <f>+CF!BD44</f>
        <v>0</v>
      </c>
      <c r="AT121" s="620">
        <f>+CF!BE44</f>
        <v>-187.31974217357083</v>
      </c>
      <c r="AU121" s="620">
        <f>+CF!BF44</f>
        <v>-26.524231853931042</v>
      </c>
      <c r="AV121" s="620">
        <f>+CF!BG44</f>
        <v>-29.190712184217546</v>
      </c>
      <c r="AW121" s="620">
        <f>+CF!BH44</f>
        <v>-29.3309731727702</v>
      </c>
      <c r="AX121" s="620">
        <f>+CF!BI44</f>
        <v>-30.857188240487858</v>
      </c>
      <c r="AY121" s="620">
        <f>+CF!BJ44</f>
        <v>-29.558516066084167</v>
      </c>
      <c r="AZ121" s="620">
        <f>+CF!BK44</f>
        <v>292.97768557622919</v>
      </c>
      <c r="BA121" s="620">
        <f>+CF!BL44</f>
        <v>-24.055468417472525</v>
      </c>
      <c r="BB121" s="620">
        <f>+CF!BM44</f>
        <v>-25.321166029219398</v>
      </c>
      <c r="BC121" s="620">
        <f>+CF!BN44</f>
        <v>-24.2482744836949</v>
      </c>
      <c r="BD121" s="620">
        <f>+CF!BO44</f>
        <v>-26.689282496649412</v>
      </c>
      <c r="BE121" s="620">
        <f>+CF!BP44</f>
        <v>-26.843547301367835</v>
      </c>
      <c r="BF121" s="620">
        <f>+CF!BQ44</f>
        <v>-28.254964459959865</v>
      </c>
      <c r="BG121" s="620">
        <f>+CF!BR44</f>
        <v>-27.031436814123253</v>
      </c>
      <c r="BH121" s="620">
        <f>+CF!BS44</f>
        <v>-29.765261799863538</v>
      </c>
      <c r="BI121" s="620">
        <f>+CF!BT44</f>
        <v>-29.92257486019912</v>
      </c>
      <c r="BJ121" s="620">
        <f>+CF!BU44</f>
        <v>-31.495150107590234</v>
      </c>
      <c r="BK121" s="620">
        <f>+CF!BV44</f>
        <v>-30.098784751800622</v>
      </c>
      <c r="BL121" s="620">
        <f>+CF!BW44</f>
        <v>-33.159134049449904</v>
      </c>
      <c r="BM121" s="620">
        <f>+CF!BX44</f>
        <v>-33.316403176027279</v>
      </c>
      <c r="BN121" s="620">
        <f>+CF!BY44</f>
        <v>-35.066857736740985</v>
      </c>
      <c r="BO121" s="620">
        <f>+CF!BZ44</f>
        <v>-33.471941603874939</v>
      </c>
      <c r="BP121" s="620">
        <f>+CF!CA44</f>
        <v>-36.896051543478961</v>
      </c>
      <c r="BQ121" s="620">
        <f>+CF!CB44</f>
        <v>-37.049026895676207</v>
      </c>
      <c r="BR121" s="620">
        <f>+CF!CC44</f>
        <v>-38.995395070452787</v>
      </c>
      <c r="BS121" s="620">
        <f>+CF!CD44</f>
        <v>-37.172119589492695</v>
      </c>
      <c r="BT121" s="620">
        <f>+CF!CE44</f>
        <v>-41.001055306620401</v>
      </c>
      <c r="BU121" s="620">
        <f>+CF!CF44</f>
        <v>-41.143915419294217</v>
      </c>
      <c r="BV121" s="620">
        <f>+CF!CG44</f>
        <v>344.71000263458541</v>
      </c>
      <c r="BW121" s="620">
        <f>+CF!CH44</f>
        <v>1150.4252310324002</v>
      </c>
      <c r="BX121" s="620">
        <f>+CF!CI44</f>
        <v>-3.1832314562052491E-13</v>
      </c>
      <c r="BY121" s="620">
        <f>+CF!CJ44</f>
        <v>0</v>
      </c>
      <c r="BZ121" s="620">
        <f>+CF!CK44</f>
        <v>0</v>
      </c>
      <c r="CA121" s="620">
        <f>+CF!CL44</f>
        <v>0</v>
      </c>
      <c r="CB121" s="620">
        <f>+CF!CM44</f>
        <v>0</v>
      </c>
      <c r="CC121" s="620">
        <f>+CF!CN44</f>
        <v>0</v>
      </c>
      <c r="CD121" s="620">
        <f>+CF!CO44</f>
        <v>0</v>
      </c>
      <c r="CE121" s="620">
        <f>+CF!CP44</f>
        <v>0</v>
      </c>
      <c r="CF121" s="620">
        <f>+CF!CQ44</f>
        <v>0</v>
      </c>
      <c r="CG121" s="620">
        <f>+CF!CR44</f>
        <v>3.1832314562052491E-13</v>
      </c>
      <c r="CH121" s="620">
        <f>+CF!CS44</f>
        <v>0</v>
      </c>
    </row>
    <row r="122" spans="2:86">
      <c r="B122" s="549" t="s">
        <v>242</v>
      </c>
      <c r="D122" s="621">
        <f>+CF!O42+CF!O43+CF!O45</f>
        <v>0</v>
      </c>
      <c r="E122" s="621">
        <f>+CF!P42+CF!P43+CF!P45</f>
        <v>-7.6999999999999886</v>
      </c>
      <c r="F122" s="621">
        <f>+CF!Q42+CF!Q43+CF!Q45</f>
        <v>-10.767729817451283</v>
      </c>
      <c r="G122" s="621">
        <f>+CF!R42+CF!R43+CF!R45</f>
        <v>-1.0882403172035282</v>
      </c>
      <c r="H122" s="621">
        <f>+CF!S42+CF!S43+CF!S45</f>
        <v>-9.625847038887656</v>
      </c>
      <c r="I122" s="621">
        <f>+CF!T42+CF!T43+CF!T45</f>
        <v>-10.412341971731507</v>
      </c>
      <c r="J122" s="621">
        <f>+CF!U42+CF!U43+CF!U45</f>
        <v>-8.8569425812980001</v>
      </c>
      <c r="K122" s="621">
        <f>+CF!V42+CF!V43+CF!V45</f>
        <v>-7.6319290938439366</v>
      </c>
      <c r="L122" s="621">
        <f>+CF!W42+CF!W43+CF!W45</f>
        <v>-5.7544365536288353</v>
      </c>
      <c r="M122" s="621">
        <f>+CF!X42+CF!X43+CF!X45</f>
        <v>-4.7876767242403275</v>
      </c>
      <c r="N122" s="621">
        <f>+CF!Y42+CF!Y43+CF!Y45</f>
        <v>-4.6979749377926225</v>
      </c>
      <c r="O122" s="621">
        <f>+CF!Z42+CF!Z43+CF!Z45</f>
        <v>-5.8926734967452745</v>
      </c>
      <c r="P122" s="621">
        <f>+CF!AA42+CF!AA43+CF!AA45</f>
        <v>-8.1312844568591345</v>
      </c>
      <c r="Q122" s="621">
        <f>+CF!AB42+CF!AB43+CF!AB45</f>
        <v>-9.2969476424170949</v>
      </c>
      <c r="R122" s="621">
        <f>+CF!AC42+CF!AC43+CF!AC45</f>
        <v>-9.2868805866070829</v>
      </c>
      <c r="S122" s="621">
        <f>+CF!AD42+CF!AD43+CF!AD45</f>
        <v>-8.7377892726675555</v>
      </c>
      <c r="T122" s="621">
        <f>+CF!AE42+CF!AE43+CF!AE45</f>
        <v>-9.7256136856266835</v>
      </c>
      <c r="U122" s="621">
        <f>+CF!AF42+CF!AF43+CF!AF45</f>
        <v>-10.274144845856583</v>
      </c>
      <c r="V122" s="621">
        <f>+CF!AG42+CF!AG43+CF!AG45</f>
        <v>-12.8410017360236</v>
      </c>
      <c r="W122" s="621">
        <f>+CF!AH42+CF!AH43+CF!AH45</f>
        <v>-13.008869358005569</v>
      </c>
      <c r="X122" s="621">
        <f>+CF!AI42+CF!AI43+CF!AI45</f>
        <v>-13.54081606717088</v>
      </c>
      <c r="Y122" s="621">
        <f>+CF!AJ42+CF!AJ43+CF!AJ45</f>
        <v>-14.134364004618291</v>
      </c>
      <c r="Z122" s="621">
        <f>+CF!AK42+CF!AK43+CF!AK45</f>
        <v>-16.402632690954505</v>
      </c>
      <c r="AA122" s="621">
        <f>+CF!AL42+CF!AL43+CF!AL45</f>
        <v>-12.6576188294205</v>
      </c>
      <c r="AB122" s="621">
        <f>+CF!AM42+CF!AM43+CF!AM45</f>
        <v>-11.617092051840245</v>
      </c>
      <c r="AC122" s="621">
        <f>+CF!AN42+CF!AN43+CF!AN45</f>
        <v>-11.583127198473164</v>
      </c>
      <c r="AD122" s="621">
        <f>+CF!AO42+CF!AO43+CF!AO45</f>
        <v>-11.616584692518643</v>
      </c>
      <c r="AE122" s="621">
        <f>+CF!AP42+CF!AP43+CF!AP45</f>
        <v>-13.853664873233299</v>
      </c>
      <c r="AF122" s="621">
        <f>+CF!AQ42+CF!AQ43+CF!AQ45</f>
        <v>-5.1446015715838627</v>
      </c>
      <c r="AG122" s="621">
        <f>+CF!AR42+CF!AR43+CF!AR45</f>
        <v>-15.392430616217027</v>
      </c>
      <c r="AH122" s="621">
        <f>+CF!AS42+CF!AS43+CF!AS45</f>
        <v>-16.184175403973256</v>
      </c>
      <c r="AI122" s="621">
        <f>+CF!AT42+CF!AT43+CF!AT45</f>
        <v>-15.530273994410805</v>
      </c>
      <c r="AJ122" s="621">
        <f>+CF!AU42+CF!AU43+CF!AU45</f>
        <v>-18.202227573418838</v>
      </c>
      <c r="AK122" s="621">
        <f>+CF!AV42+CF!AV43+CF!AV45</f>
        <v>-17.989530963715936</v>
      </c>
      <c r="AL122" s="621">
        <f>+CF!AW42+CF!AW43+CF!AW45</f>
        <v>-15.341575157140511</v>
      </c>
      <c r="AM122" s="621">
        <f>+CF!AX42+CF!AX43+CF!AX45</f>
        <v>-16.516166583272053</v>
      </c>
      <c r="AN122" s="621">
        <f>+CF!AY42+CF!AY43+CF!AY45</f>
        <v>-17.107746593496273</v>
      </c>
      <c r="AO122" s="621">
        <f>+CF!AZ42+CF!AZ43+CF!AZ45</f>
        <v>-22.329087386716708</v>
      </c>
      <c r="AP122" s="621">
        <f>+CF!BA42+CF!BA43+CF!BA45</f>
        <v>-19.839228215906331</v>
      </c>
      <c r="AQ122" s="621">
        <f>+CF!BB42+CF!BB43+CF!BB45</f>
        <v>-18.260601642541502</v>
      </c>
      <c r="AR122" s="621">
        <f>+CF!BC42+CF!BC43+CF!BC45</f>
        <v>-18.877813269579917</v>
      </c>
      <c r="AS122" s="621">
        <f>+CF!BD42+CF!BD43+CF!BD45</f>
        <v>-19.489633999845239</v>
      </c>
      <c r="AT122" s="621">
        <f>+CF!BE42+CF!BE43+CF!BE45</f>
        <v>-18.670083142135184</v>
      </c>
      <c r="AU122" s="621">
        <f>+CF!BF42+CF!BF43+CF!BF45</f>
        <v>-21.106741751293384</v>
      </c>
      <c r="AV122" s="621">
        <f>+CF!BG42+CF!BG43+CF!BG45</f>
        <v>-21.879233458888933</v>
      </c>
      <c r="AW122" s="621">
        <f>+CF!BH42+CF!BH43+CF!BH45</f>
        <v>-22.525811540875907</v>
      </c>
      <c r="AX122" s="621">
        <f>+CF!BI42+CF!BI43+CF!BI45</f>
        <v>-23.227620701930618</v>
      </c>
      <c r="AY122" s="621">
        <f>+CF!BJ42+CF!BJ43+CF!BJ45</f>
        <v>-23.840359035210383</v>
      </c>
      <c r="AZ122" s="621">
        <f>+CF!BK42+CF!BK43+CF!BK45</f>
        <v>-24.02608618657348</v>
      </c>
      <c r="BA122" s="621">
        <f>+CF!BL42+CF!BL43+CF!BL45</f>
        <v>-24.598994333140496</v>
      </c>
      <c r="BB122" s="621">
        <f>+CF!BM42+CF!BM43+CF!BM45</f>
        <v>-25.429877137131797</v>
      </c>
      <c r="BC122" s="621">
        <f>+CF!BN42+CF!BN43+CF!BN45</f>
        <v>-26.166103360289412</v>
      </c>
      <c r="BD122" s="621">
        <f>+CF!BO42+CF!BO43+CF!BO45</f>
        <v>-27.048314376511314</v>
      </c>
      <c r="BE122" s="621">
        <f>+CF!BP42+CF!BP43+CF!BP45</f>
        <v>-27.924158662048114</v>
      </c>
      <c r="BF122" s="621">
        <f>+CF!BQ42+CF!BQ43+CF!BQ45</f>
        <v>-28.875498477874942</v>
      </c>
      <c r="BG122" s="621">
        <f>+CF!BR42+CF!BR43+CF!BR45</f>
        <v>-29.720216437117074</v>
      </c>
      <c r="BH122" s="621">
        <f>+CF!BS42+CF!BS43+CF!BS45</f>
        <v>-30.730179752618994</v>
      </c>
      <c r="BI122" s="621">
        <f>+CF!BT42+CF!BT43+CF!BT45</f>
        <v>-31.733822823586337</v>
      </c>
      <c r="BJ122" s="621">
        <f>+CF!BU42+CF!BU43+CF!BU45</f>
        <v>-32.823396562849183</v>
      </c>
      <c r="BK122" s="621">
        <f>+CF!BV42+CF!BV43+CF!BV45</f>
        <v>-33.794749040262644</v>
      </c>
      <c r="BL122" s="621">
        <f>+CF!BW42+CF!BW43+CF!BW45</f>
        <v>-34.96023976361684</v>
      </c>
      <c r="BM122" s="621">
        <f>+CF!BX42+CF!BX43+CF!BX45</f>
        <v>-36.120225958083267</v>
      </c>
      <c r="BN122" s="621">
        <f>+CF!BY42+CF!BY43+CF!BY45</f>
        <v>-37.37869799489394</v>
      </c>
      <c r="BO122" s="621">
        <f>+CF!BZ42+CF!BZ43+CF!BZ45</f>
        <v>-38.505786468921912</v>
      </c>
      <c r="BP122" s="621">
        <f>+CF!CA42+CF!CA43+CF!CA45</f>
        <v>-39.845582899850655</v>
      </c>
      <c r="BQ122" s="621">
        <f>+CF!CB42+CF!CB43+CF!CB45</f>
        <v>-41.177089154353695</v>
      </c>
      <c r="BR122" s="621">
        <f>+CF!CC42+CF!CC43+CF!CC45</f>
        <v>-42.620731901717789</v>
      </c>
      <c r="BS122" s="621">
        <f>+CF!CD42+CF!CD43+CF!CD45</f>
        <v>-43.917648798365377</v>
      </c>
      <c r="BT122" s="621">
        <f>+CF!CE42+CF!CE43+CF!CE45</f>
        <v>-45.45548098790141</v>
      </c>
      <c r="BU122" s="621">
        <f>+CF!CF42+CF!CF43+CF!CF45</f>
        <v>-46.989282061919027</v>
      </c>
      <c r="BV122" s="621">
        <f>+CF!CG42+CF!CG43+CF!CG45</f>
        <v>-47.575527476385787</v>
      </c>
      <c r="BW122" s="621">
        <f>+CF!CH42+CF!CH43+CF!CH45</f>
        <v>22.536350189928058</v>
      </c>
      <c r="BX122" s="621">
        <f>+CF!CI42+CF!CI43+CF!CI45</f>
        <v>-47.006762293287238</v>
      </c>
      <c r="BY122" s="621">
        <f>+CF!CJ42+CF!CJ43+CF!CJ45</f>
        <v>-47.893242281343021</v>
      </c>
      <c r="BZ122" s="621">
        <f>+CF!CK42+CF!CK43+CF!CK45</f>
        <v>-48.848218345670944</v>
      </c>
      <c r="CA122" s="621">
        <f>+CF!CL42+CF!CL43+CF!CL45</f>
        <v>-49.265696797880878</v>
      </c>
      <c r="CB122" s="621">
        <f>+CF!CM42+CF!CM43+CF!CM45</f>
        <v>-49.858017872464643</v>
      </c>
      <c r="CC122" s="621">
        <f>+CF!CN42+CF!CN43+CF!CN45</f>
        <v>-50.309023553955569</v>
      </c>
      <c r="CD122" s="621">
        <f>+CF!CO42+CF!CO43+CF!CO45</f>
        <v>26.786232229811503</v>
      </c>
      <c r="CE122" s="621">
        <f>+CF!CP42+CF!CP43+CF!CP45</f>
        <v>23.939445275330996</v>
      </c>
      <c r="CF122" s="621">
        <f>+CF!CQ42+CF!CQ43+CF!CQ45</f>
        <v>74.546688052468795</v>
      </c>
      <c r="CG122" s="621">
        <f>+CF!CR42+CF!CR43+CF!CR45</f>
        <v>1817.7691031403449</v>
      </c>
      <c r="CH122" s="621">
        <f>+CF!CS42+CF!CS43+CF!CS45</f>
        <v>0</v>
      </c>
    </row>
    <row r="123" spans="2:86">
      <c r="D123" s="551"/>
      <c r="I123" s="551"/>
      <c r="S123" s="551"/>
      <c r="AN123" s="551"/>
      <c r="AO123" s="551"/>
      <c r="AP123" s="551"/>
      <c r="AQ123" s="551"/>
      <c r="AR123" s="551"/>
      <c r="AS123" s="551"/>
      <c r="AT123" s="551"/>
      <c r="AU123" s="551"/>
      <c r="AV123" s="551"/>
      <c r="AW123" s="551"/>
      <c r="AX123" s="551"/>
      <c r="AY123" s="551"/>
      <c r="AZ123" s="551"/>
      <c r="BA123" s="551"/>
      <c r="BB123" s="551"/>
      <c r="BC123" s="551"/>
      <c r="BD123" s="551"/>
      <c r="BE123" s="551"/>
      <c r="BF123" s="551"/>
      <c r="BG123" s="551"/>
      <c r="BH123" s="551"/>
      <c r="BI123" s="551"/>
      <c r="BJ123" s="551"/>
      <c r="BK123" s="551"/>
      <c r="BL123" s="551"/>
      <c r="BM123" s="551"/>
      <c r="BN123" s="551"/>
      <c r="BO123" s="551"/>
      <c r="BP123" s="551"/>
      <c r="BQ123" s="551"/>
      <c r="BR123" s="551"/>
      <c r="BS123" s="551"/>
      <c r="BT123" s="551"/>
      <c r="BU123" s="551"/>
      <c r="BV123" s="551"/>
      <c r="BW123" s="551"/>
      <c r="BX123" s="551"/>
      <c r="BY123" s="551"/>
      <c r="BZ123" s="551"/>
      <c r="CA123" s="551"/>
      <c r="CB123" s="551"/>
      <c r="CC123" s="551"/>
      <c r="CD123" s="551"/>
      <c r="CE123" s="551"/>
      <c r="CF123" s="551"/>
      <c r="CG123" s="551"/>
      <c r="CH123" s="551"/>
    </row>
    <row r="124" spans="2:86">
      <c r="B124" s="549" t="s">
        <v>246</v>
      </c>
      <c r="D124" s="622">
        <f>-SUM(CF!O49:O51)</f>
        <v>0</v>
      </c>
      <c r="E124" s="622">
        <f>-SUM(CF!P49:P51)</f>
        <v>885</v>
      </c>
      <c r="F124" s="622">
        <f>-SUM(CF!Q49:Q51)</f>
        <v>946.95007173343356</v>
      </c>
      <c r="G124" s="622">
        <f>-SUM(CF!R49:R51)</f>
        <v>1013.2366535095537</v>
      </c>
      <c r="H124" s="622">
        <f>-SUM(CF!S49:S51)</f>
        <v>1084.1633013828427</v>
      </c>
      <c r="I124" s="622">
        <f>-SUM(CF!T49:T51)</f>
        <v>1106.6434866099476</v>
      </c>
      <c r="J124" s="622">
        <f>-SUM(CF!U49:U51)</f>
        <v>1157.977486993093</v>
      </c>
      <c r="K124" s="622">
        <f>-SUM(CF!V49:V51)</f>
        <v>1211.6927236345471</v>
      </c>
      <c r="L124" s="622">
        <f>-SUM(CF!W49:W51)</f>
        <v>1267.8996552181366</v>
      </c>
      <c r="M124" s="622">
        <f>-SUM(CF!X49:X51)</f>
        <v>1360.0554705152294</v>
      </c>
      <c r="N124" s="622">
        <f>-SUM(CF!Y49:Y51)</f>
        <v>1406.7389131753432</v>
      </c>
      <c r="O124" s="622">
        <f>-SUM(CF!Z49:Z51)</f>
        <v>1455.0247491685573</v>
      </c>
      <c r="P124" s="622">
        <f>-SUM(CF!AA49:AA51)</f>
        <v>1504.9679801024577</v>
      </c>
      <c r="Q124" s="622">
        <f>-SUM(CF!AB49:AB51)</f>
        <v>1556.6254954961532</v>
      </c>
      <c r="R124" s="622">
        <f>-SUM(CF!AC49:AC51)</f>
        <v>1610.0561375821976</v>
      </c>
      <c r="S124" s="622">
        <f>-SUM(CF!AD49:AD51)</f>
        <v>1657.2118744852523</v>
      </c>
      <c r="T124" s="622">
        <f>-SUM(CF!AE49:AE51)</f>
        <v>1705.7487206993212</v>
      </c>
      <c r="U124" s="622">
        <f>-SUM(CF!AF49:AF51)</f>
        <v>1755.7071265079589</v>
      </c>
      <c r="V124" s="622">
        <f>-SUM(CF!AG49:AG51)</f>
        <v>1807.128726912995</v>
      </c>
      <c r="W124" s="622">
        <f>-SUM(CF!AH49:AH51)</f>
        <v>1860.0563763328664</v>
      </c>
      <c r="X124" s="622">
        <f>-SUM(CF!AI49:AI51)</f>
        <v>1907.5719641135788</v>
      </c>
      <c r="Y124" s="622">
        <f>-SUM(CF!AJ49:AJ51)</f>
        <v>1956.3013490194073</v>
      </c>
      <c r="Z124" s="622">
        <f>-SUM(CF!AK49:AK51)</f>
        <v>2006.2755377900294</v>
      </c>
      <c r="AA124" s="622">
        <f>-SUM(CF!AL49:AL51)</f>
        <v>2057.5263292397499</v>
      </c>
      <c r="AB124" s="622">
        <f>-SUM(CF!AM49:AM51)</f>
        <v>2110.0863344912354</v>
      </c>
      <c r="AC124" s="622">
        <f>-SUM(CF!AN49:AN51)</f>
        <v>2201.1853280125756</v>
      </c>
      <c r="AD124" s="622">
        <f>-SUM(CF!AO49:AO51)</f>
        <v>2296.217348578803</v>
      </c>
      <c r="AE124" s="622">
        <f>-SUM(CF!AP49:AP51)</f>
        <v>2395.3521972067883</v>
      </c>
      <c r="AF124" s="622">
        <f>-SUM(CF!AQ49:AQ51)</f>
        <v>2498.7670057517112</v>
      </c>
      <c r="AG124" s="622">
        <f>-SUM(CF!AR49:AR51)</f>
        <v>2606.6465534021654</v>
      </c>
      <c r="AH124" s="622">
        <f>-SUM(CF!AS49:AS51)</f>
        <v>2722.2882908140314</v>
      </c>
      <c r="AI124" s="622">
        <f>-SUM(CF!AT49:AT51)</f>
        <v>2843.0603791030348</v>
      </c>
      <c r="AJ124" s="622">
        <f>-SUM(CF!AU49:AU51)</f>
        <v>2969.190422079977</v>
      </c>
      <c r="AK124" s="622">
        <f>-SUM(CF!AV49:AV51)</f>
        <v>3100.9161210121347</v>
      </c>
      <c r="AL124" s="622">
        <f>-SUM(CF!AW49:AW51)</f>
        <v>3238.4857225886385</v>
      </c>
      <c r="AM124" s="622">
        <f>-SUM(CF!AX49:AX51)</f>
        <v>3354.3656672754096</v>
      </c>
      <c r="AN124" s="622">
        <f>-SUM(CF!AY49:AY51)</f>
        <v>3474.3920441934383</v>
      </c>
      <c r="AO124" s="622">
        <f>-SUM(CF!AZ49:AZ51)</f>
        <v>3598.7132215551442</v>
      </c>
      <c r="AP124" s="622">
        <f>-SUM(CF!BA49:BA51)</f>
        <v>3727.4828765048733</v>
      </c>
      <c r="AQ124" s="622">
        <f>-SUM(CF!BB49:BB51)</f>
        <v>3860.8601850838313</v>
      </c>
      <c r="AR124" s="622">
        <f>-SUM(CF!BC49:BC51)</f>
        <v>3943.1317480941425</v>
      </c>
      <c r="AS124" s="622">
        <f>-SUM(CF!BD49:BD51)</f>
        <v>4027.1564463529949</v>
      </c>
      <c r="AT124" s="622">
        <f>-SUM(CF!BE49:BE51)</f>
        <v>4112.9716376434089</v>
      </c>
      <c r="AU124" s="622">
        <f>-SUM(CF!BF49:BF51)</f>
        <v>4200.6154758101766</v>
      </c>
      <c r="AV124" s="622">
        <f>-SUM(CF!BG49:BG51)</f>
        <v>4290.1269277232423</v>
      </c>
      <c r="AW124" s="622">
        <f>-SUM(CF!BH49:BH51)</f>
        <v>4476.6155914887931</v>
      </c>
      <c r="AX124" s="622">
        <f>-SUM(CF!BI49:BI51)</f>
        <v>4671.2107803756217</v>
      </c>
      <c r="AY124" s="622">
        <f>-SUM(CF!BJ49:BJ51)</f>
        <v>4874.2648790714356</v>
      </c>
      <c r="AZ124" s="622">
        <f>-SUM(CF!BK49:BK51)</f>
        <v>5086.1455901672689</v>
      </c>
      <c r="BA124" s="622">
        <f>-SUM(CF!BL49:BL51)</f>
        <v>5307.2366000154743</v>
      </c>
      <c r="BB124" s="622">
        <f>-SUM(CF!BM49:BM51)</f>
        <v>5463.3056627679471</v>
      </c>
      <c r="BC124" s="622">
        <f>-SUM(CF!BN49:BN51)</f>
        <v>5623.9642236310492</v>
      </c>
      <c r="BD124" s="622">
        <f>-SUM(CF!BO49:BO51)</f>
        <v>5789.3472452459091</v>
      </c>
      <c r="BE124" s="622">
        <f>-SUM(CF!BP49:BP51)</f>
        <v>5959.5936590785814</v>
      </c>
      <c r="BF124" s="622">
        <f>-SUM(CF!BQ49:BQ51)</f>
        <v>6134.8464821306407</v>
      </c>
      <c r="BG124" s="622">
        <f>-SUM(CF!BR49:BR51)</f>
        <v>6315.8811471263671</v>
      </c>
      <c r="BH124" s="622">
        <f>-SUM(CF!BS49:BS51)</f>
        <v>6502.2580077296898</v>
      </c>
      <c r="BI124" s="622">
        <f>-SUM(CF!BT49:BT51)</f>
        <v>6694.134708079705</v>
      </c>
      <c r="BJ124" s="622">
        <f>-SUM(CF!BU49:BU51)</f>
        <v>6891.6735442744439</v>
      </c>
      <c r="BK124" s="622">
        <f>-SUM(CF!BV49:BV51)</f>
        <v>7095.0416016466606</v>
      </c>
      <c r="BL124" s="622">
        <f>-SUM(CF!BW49:BW51)</f>
        <v>7299.1623150380638</v>
      </c>
      <c r="BM124" s="622">
        <f>-SUM(CF!BX49:BX51)</f>
        <v>7509.1554768201495</v>
      </c>
      <c r="BN124" s="622">
        <f>-SUM(CF!BY49:BY51)</f>
        <v>7725.1900343257403</v>
      </c>
      <c r="BO124" s="622">
        <f>-SUM(CF!BZ49:BZ51)</f>
        <v>7947.4397954159022</v>
      </c>
      <c r="BP124" s="622">
        <f>-SUM(CF!CA49:CA51)</f>
        <v>8176.0835683148562</v>
      </c>
      <c r="BQ124" s="622">
        <f>-SUM(CF!CB49:CB51)</f>
        <v>8413.9300124657566</v>
      </c>
      <c r="BR124" s="622">
        <f>-SUM(CF!CC49:CC51)</f>
        <v>8658.6955310760295</v>
      </c>
      <c r="BS124" s="622">
        <f>-SUM(CF!CD49:CD51)</f>
        <v>8910.5814035532585</v>
      </c>
      <c r="BT124" s="622">
        <f>-SUM(CF!CE49:CE51)</f>
        <v>9169.7947646257271</v>
      </c>
      <c r="BU124" s="622">
        <f>-SUM(CF!CF49:CF51)</f>
        <v>9436.5487746766903</v>
      </c>
      <c r="BV124" s="622">
        <f>-SUM(CF!CG49:CG51)</f>
        <v>10025.385598517136</v>
      </c>
      <c r="BW124" s="622">
        <f>-SUM(CF!CH49:CH51)</f>
        <v>10650.96560181753</v>
      </c>
      <c r="BX124" s="622">
        <f>-SUM(CF!CI49:CI51)</f>
        <v>11315.581544103374</v>
      </c>
      <c r="BY124" s="622">
        <f>-SUM(CF!CJ49:CJ51)</f>
        <v>12021.669252166503</v>
      </c>
      <c r="BZ124" s="622">
        <f>-SUM(CF!CK49:CK51)</f>
        <v>12771.816547404609</v>
      </c>
      <c r="CA124" s="622">
        <f>-SUM(CF!CL49:CL51)</f>
        <v>13779.903050427796</v>
      </c>
      <c r="CB124" s="622">
        <f>-SUM(CF!CM49:CM51)</f>
        <v>14867.558375458846</v>
      </c>
      <c r="CC124" s="622">
        <f>-SUM(CF!CN49:CN51)</f>
        <v>16041.062933371957</v>
      </c>
      <c r="CD124" s="622">
        <f>-SUM(CF!CO49:CO51)</f>
        <v>17307.192851325086</v>
      </c>
      <c r="CE124" s="622">
        <f>-SUM(CF!CP49:CP51)</f>
        <v>15430.435274966772</v>
      </c>
      <c r="CF124" s="622">
        <f>-SUM(CF!CQ49:CQ51)</f>
        <v>15469.851435512368</v>
      </c>
      <c r="CG124" s="622">
        <f>-SUM(CF!CR49:CR51)</f>
        <v>21686.61667811346</v>
      </c>
      <c r="CH124" s="622">
        <f>-SUM(CF!CS49:CS51)</f>
        <v>0</v>
      </c>
    </row>
    <row r="125" spans="2:86">
      <c r="B125" s="549" t="s">
        <v>120</v>
      </c>
      <c r="C125" s="549">
        <v>375.778097521061</v>
      </c>
      <c r="D125" s="622">
        <f>+CF!O55</f>
        <v>764.10191108409549</v>
      </c>
      <c r="E125" s="622">
        <f>+CF!P55</f>
        <v>549.08508781390992</v>
      </c>
      <c r="F125" s="622">
        <f>+CF!Q55</f>
        <v>372.26775175643263</v>
      </c>
      <c r="G125" s="622">
        <f>+CF!R55</f>
        <v>220.05237990912553</v>
      </c>
      <c r="H125" s="622">
        <f>+CF!S55</f>
        <v>61.061368476758048</v>
      </c>
      <c r="I125" s="622">
        <f>+CF!T55</f>
        <v>60.000000000000114</v>
      </c>
      <c r="J125" s="622">
        <f>+CF!U55</f>
        <v>80.565228962768856</v>
      </c>
      <c r="K125" s="622">
        <f>+CF!V55</f>
        <v>133.3983589599128</v>
      </c>
      <c r="L125" s="622">
        <f>+CF!W55</f>
        <v>190.72766476336653</v>
      </c>
      <c r="M125" s="622">
        <f>+CF!X55</f>
        <v>236.46473624421185</v>
      </c>
      <c r="N125" s="622">
        <f>+CF!Y55</f>
        <v>188.29989472052864</v>
      </c>
      <c r="O125" s="622">
        <f>+CF!Z55</f>
        <v>151.33286671909366</v>
      </c>
      <c r="P125" s="622">
        <f>+CF!AA55</f>
        <v>174.20158324972238</v>
      </c>
      <c r="Q125" s="622">
        <f>+CF!AB55</f>
        <v>208.26805880320592</v>
      </c>
      <c r="R125" s="622">
        <f>+CF!AC55</f>
        <v>301.49282595217585</v>
      </c>
      <c r="S125" s="622">
        <f>+CF!AD55</f>
        <v>269.37523822599962</v>
      </c>
      <c r="T125" s="622">
        <f>+CF!AE55</f>
        <v>273.50934270067398</v>
      </c>
      <c r="U125" s="622">
        <f>+CF!AF55</f>
        <v>287.68261633933218</v>
      </c>
      <c r="V125" s="622">
        <f>+CF!AG55</f>
        <v>335.494796369548</v>
      </c>
      <c r="W125" s="622">
        <f>+CF!AH55</f>
        <v>415.38118289849865</v>
      </c>
      <c r="X125" s="622">
        <f>+CF!AI55</f>
        <v>349.11585264750681</v>
      </c>
      <c r="Y125" s="622">
        <f>+CF!AJ55</f>
        <v>312.02371955708088</v>
      </c>
      <c r="Z125" s="622">
        <f>+CF!AK55</f>
        <v>363.68559760574419</v>
      </c>
      <c r="AA125" s="622">
        <f>+CF!AL55</f>
        <v>455.0667334033634</v>
      </c>
      <c r="AB125" s="622">
        <f>+CF!AM55</f>
        <v>599.91921806701305</v>
      </c>
      <c r="AC125" s="622">
        <f>+CF!AN55</f>
        <v>643.73304722435216</v>
      </c>
      <c r="AD125" s="622">
        <f>+CF!AO55</f>
        <v>667.17221595465946</v>
      </c>
      <c r="AE125" s="622">
        <f>+CF!AP55</f>
        <v>707.60698120639074</v>
      </c>
      <c r="AF125" s="622">
        <f>+CF!AQ55</f>
        <v>746.70818927930816</v>
      </c>
      <c r="AG125" s="622">
        <f>+CF!AR55</f>
        <v>788.63281422020339</v>
      </c>
      <c r="AH125" s="622">
        <f>+CF!AS55</f>
        <v>840.02752809826063</v>
      </c>
      <c r="AI125" s="622">
        <f>+CF!AT55</f>
        <v>859.16900412315829</v>
      </c>
      <c r="AJ125" s="622">
        <f>+CF!AU55</f>
        <v>910.08991605306085</v>
      </c>
      <c r="AK125" s="622">
        <f>+CF!AV55</f>
        <v>946.27531424564415</v>
      </c>
      <c r="AL125" s="622">
        <f>+CF!AW55</f>
        <v>976.76147805257654</v>
      </c>
      <c r="AM125" s="622">
        <f>+CF!AX55</f>
        <v>1025.089003312416</v>
      </c>
      <c r="AN125" s="622">
        <f>+CF!AY55</f>
        <v>987.58730456105013</v>
      </c>
      <c r="AO125" s="622">
        <f>+CF!AZ55</f>
        <v>1029.4723453779843</v>
      </c>
      <c r="AP125" s="622">
        <f>+CF!BA55</f>
        <v>1055.0589004828298</v>
      </c>
      <c r="AQ125" s="622">
        <f>+CF!BB55</f>
        <v>1074.6360244074181</v>
      </c>
      <c r="AR125" s="622">
        <f>+CF!BC55</f>
        <v>1148.7626302532508</v>
      </c>
      <c r="AS125" s="622">
        <f>+CF!BD55</f>
        <v>1280.7521730199733</v>
      </c>
      <c r="AT125" s="622">
        <f>+CF!BE55</f>
        <v>1288.1561656608437</v>
      </c>
      <c r="AU125" s="622">
        <f>+CF!BF55</f>
        <v>1338.205652224553</v>
      </c>
      <c r="AV125" s="622">
        <f>+CF!BG55</f>
        <v>1422.1417170958284</v>
      </c>
      <c r="AW125" s="622">
        <f>+CF!BH55</f>
        <v>1447.8603889070455</v>
      </c>
      <c r="AX125" s="622">
        <f>+CF!BI55</f>
        <v>1409.2614042597197</v>
      </c>
      <c r="AY125" s="622">
        <f>+CF!BJ55</f>
        <v>1303.1054185522717</v>
      </c>
      <c r="AZ125" s="622">
        <f>+CF!BK55</f>
        <v>1446.6567782439342</v>
      </c>
      <c r="BA125" s="622">
        <f>+CF!BL55</f>
        <v>1519.2254557144861</v>
      </c>
      <c r="BB125" s="622">
        <f>+CF!BM55</f>
        <v>1595.189929873216</v>
      </c>
      <c r="BC125" s="622">
        <f>+CF!BN55</f>
        <v>1676.7825316300587</v>
      </c>
      <c r="BD125" s="622">
        <f>+CF!BO55</f>
        <v>1761.6647668438227</v>
      </c>
      <c r="BE125" s="622">
        <f>+CF!BP55</f>
        <v>1850.5841834331586</v>
      </c>
      <c r="BF125" s="622">
        <f>+CF!BQ55</f>
        <v>1942.9166765009668</v>
      </c>
      <c r="BG125" s="622">
        <f>+CF!BR55</f>
        <v>2040.4998100140647</v>
      </c>
      <c r="BH125" s="622">
        <f>+CF!BS55</f>
        <v>2140.6004079460927</v>
      </c>
      <c r="BI125" s="622">
        <f>+CF!BT55</f>
        <v>2243.9555104382207</v>
      </c>
      <c r="BJ125" s="622">
        <f>+CF!BU55</f>
        <v>2349.7509744577992</v>
      </c>
      <c r="BK125" s="622">
        <f>+CF!BV55</f>
        <v>2460.6457892782246</v>
      </c>
      <c r="BL125" s="622">
        <f>+CF!BW55</f>
        <v>2578.7306322755594</v>
      </c>
      <c r="BM125" s="622">
        <f>+CF!BX55</f>
        <v>2705.1413669815865</v>
      </c>
      <c r="BN125" s="622">
        <f>+CF!BY55</f>
        <v>2839.2808043149271</v>
      </c>
      <c r="BO125" s="622">
        <f>+CF!BZ55</f>
        <v>2984.4787602469714</v>
      </c>
      <c r="BP125" s="622">
        <f>+CF!CA55</f>
        <v>3137.5360010367785</v>
      </c>
      <c r="BQ125" s="622">
        <f>+CF!CB55</f>
        <v>3297.0456865046053</v>
      </c>
      <c r="BR125" s="622">
        <f>+CF!CC55</f>
        <v>3462.0749772976433</v>
      </c>
      <c r="BS125" s="622">
        <f>+CF!CD55</f>
        <v>3636.1000005623628</v>
      </c>
      <c r="BT125" s="622">
        <f>+CF!CE55</f>
        <v>3815.2272281078203</v>
      </c>
      <c r="BU125" s="622">
        <f>+CF!CF55</f>
        <v>4000.5187195371327</v>
      </c>
      <c r="BV125" s="622">
        <f>+CF!CG55</f>
        <v>4265.5835963784011</v>
      </c>
      <c r="BW125" s="622">
        <f>+CF!CH55</f>
        <v>5457.6443358134238</v>
      </c>
      <c r="BX125" s="622">
        <f>+CF!CI55</f>
        <v>6267.3468564452633</v>
      </c>
      <c r="BY125" s="622">
        <f>+CF!CJ55</f>
        <v>6752.7812604387182</v>
      </c>
      <c r="BZ125" s="622">
        <f>+CF!CK55</f>
        <v>6876.5399066961454</v>
      </c>
      <c r="CA125" s="622">
        <f>+CF!CL55</f>
        <v>6388.2026698741993</v>
      </c>
      <c r="CB125" s="622">
        <f>+CF!CM55</f>
        <v>5209.9798947249019</v>
      </c>
      <c r="CC125" s="622">
        <f>+CF!CN55</f>
        <v>3258.6076579238961</v>
      </c>
      <c r="CD125" s="622">
        <f>+CF!CO55</f>
        <v>520.58257854514159</v>
      </c>
      <c r="CE125" s="622">
        <f>+CF!CP55</f>
        <v>60</v>
      </c>
      <c r="CF125" s="622">
        <f>+CF!CQ55</f>
        <v>60</v>
      </c>
      <c r="CG125" s="622">
        <f>+CF!CR55</f>
        <v>0</v>
      </c>
      <c r="CH125" s="622">
        <f>+CF!CS55</f>
        <v>0</v>
      </c>
    </row>
    <row r="126" spans="2:86">
      <c r="D126" s="549">
        <f>+D125-C125</f>
        <v>388.32381356303449</v>
      </c>
      <c r="E126" s="549">
        <f t="shared" ref="E126:AW126" si="83">+E125-D125</f>
        <v>-215.01682327018557</v>
      </c>
      <c r="F126" s="549">
        <f t="shared" si="83"/>
        <v>-176.81733605747729</v>
      </c>
      <c r="G126" s="549">
        <f t="shared" si="83"/>
        <v>-152.2153718473071</v>
      </c>
      <c r="H126" s="549">
        <f t="shared" si="83"/>
        <v>-158.99101143236749</v>
      </c>
      <c r="I126" s="549">
        <f t="shared" si="83"/>
        <v>-1.0613684767579343</v>
      </c>
      <c r="J126" s="549">
        <f t="shared" si="83"/>
        <v>20.565228962768742</v>
      </c>
      <c r="K126" s="549">
        <f t="shared" si="83"/>
        <v>52.833129997143942</v>
      </c>
      <c r="L126" s="549">
        <f t="shared" si="83"/>
        <v>57.329305803453735</v>
      </c>
      <c r="M126" s="549">
        <f t="shared" si="83"/>
        <v>45.737071480845316</v>
      </c>
      <c r="N126" s="549">
        <f t="shared" si="83"/>
        <v>-48.164841523683208</v>
      </c>
      <c r="O126" s="549">
        <f t="shared" si="83"/>
        <v>-36.967028001434983</v>
      </c>
      <c r="P126" s="549">
        <f t="shared" si="83"/>
        <v>22.868716530628717</v>
      </c>
      <c r="Q126" s="549">
        <f t="shared" si="83"/>
        <v>34.066475553483542</v>
      </c>
      <c r="R126" s="549">
        <f t="shared" si="83"/>
        <v>93.224767148969931</v>
      </c>
      <c r="S126" s="549">
        <f t="shared" si="83"/>
        <v>-32.117587726176225</v>
      </c>
      <c r="T126" s="549">
        <f t="shared" si="83"/>
        <v>4.1341044746743592</v>
      </c>
      <c r="U126" s="549">
        <f t="shared" si="83"/>
        <v>14.173273638658202</v>
      </c>
      <c r="V126" s="549">
        <f t="shared" si="83"/>
        <v>47.812180030215814</v>
      </c>
      <c r="W126" s="549">
        <f t="shared" si="83"/>
        <v>79.886386528950652</v>
      </c>
      <c r="X126" s="549">
        <f t="shared" si="83"/>
        <v>-66.265330250991838</v>
      </c>
      <c r="Y126" s="549">
        <f t="shared" si="83"/>
        <v>-37.092133090425932</v>
      </c>
      <c r="Z126" s="549">
        <f t="shared" si="83"/>
        <v>51.661878048663311</v>
      </c>
      <c r="AA126" s="549">
        <f t="shared" si="83"/>
        <v>91.381135797619208</v>
      </c>
      <c r="AB126" s="549">
        <f t="shared" si="83"/>
        <v>144.85248466364965</v>
      </c>
      <c r="AC126" s="549">
        <f t="shared" si="83"/>
        <v>43.813829157339114</v>
      </c>
      <c r="AD126" s="549">
        <f t="shared" si="83"/>
        <v>23.439168730307301</v>
      </c>
      <c r="AE126" s="549">
        <f t="shared" si="83"/>
        <v>40.434765251731278</v>
      </c>
      <c r="AF126" s="549">
        <f t="shared" si="83"/>
        <v>39.101208072917416</v>
      </c>
      <c r="AG126" s="549">
        <f t="shared" si="83"/>
        <v>41.924624940895228</v>
      </c>
      <c r="AH126" s="549">
        <f t="shared" si="83"/>
        <v>51.394713878057246</v>
      </c>
      <c r="AI126" s="549">
        <f t="shared" si="83"/>
        <v>19.141476024897656</v>
      </c>
      <c r="AJ126" s="549">
        <f t="shared" si="83"/>
        <v>50.920911929902559</v>
      </c>
      <c r="AK126" s="549">
        <f t="shared" si="83"/>
        <v>36.185398192583307</v>
      </c>
      <c r="AL126" s="549">
        <f t="shared" si="83"/>
        <v>30.486163806932382</v>
      </c>
      <c r="AM126" s="549">
        <f t="shared" si="83"/>
        <v>48.32752525983949</v>
      </c>
      <c r="AN126" s="549">
        <f t="shared" si="83"/>
        <v>-37.501698751365893</v>
      </c>
      <c r="AO126" s="549">
        <f t="shared" si="83"/>
        <v>41.885040816934179</v>
      </c>
      <c r="AP126" s="549">
        <f t="shared" si="83"/>
        <v>25.586555104845502</v>
      </c>
      <c r="AQ126" s="549">
        <f t="shared" si="83"/>
        <v>19.57712392458825</v>
      </c>
      <c r="AR126" s="549">
        <f t="shared" si="83"/>
        <v>74.126605845832728</v>
      </c>
      <c r="AS126" s="549">
        <f t="shared" si="83"/>
        <v>131.98954276672248</v>
      </c>
      <c r="AT126" s="549">
        <f t="shared" si="83"/>
        <v>7.4039926408704559</v>
      </c>
      <c r="AU126" s="549">
        <f t="shared" si="83"/>
        <v>50.049486563709252</v>
      </c>
      <c r="AV126" s="549">
        <f t="shared" si="83"/>
        <v>83.936064871275448</v>
      </c>
      <c r="AW126" s="549">
        <f t="shared" si="83"/>
        <v>25.718671811217064</v>
      </c>
      <c r="AX126" s="549">
        <f t="shared" ref="AX126" si="84">+AX125-AW125</f>
        <v>-38.598984647325778</v>
      </c>
      <c r="AY126" s="549">
        <f t="shared" ref="AY126" si="85">+AY125-AX125</f>
        <v>-106.15598570744805</v>
      </c>
      <c r="AZ126" s="549">
        <f t="shared" ref="AZ126" si="86">+AZ125-AY125</f>
        <v>143.55135969166258</v>
      </c>
      <c r="BA126" s="549">
        <f t="shared" ref="BA126" si="87">+BA125-AZ125</f>
        <v>72.568677470551847</v>
      </c>
      <c r="BB126" s="549">
        <f t="shared" ref="BB126" si="88">+BB125-BA125</f>
        <v>75.9644741587299</v>
      </c>
      <c r="BC126" s="549">
        <f t="shared" ref="BC126" si="89">+BC125-BB125</f>
        <v>81.592601756842669</v>
      </c>
      <c r="BD126" s="549">
        <f t="shared" ref="BD126" si="90">+BD125-BC125</f>
        <v>84.882235213764034</v>
      </c>
      <c r="BE126" s="549">
        <f t="shared" ref="BE126" si="91">+BE125-BD125</f>
        <v>88.919416589335924</v>
      </c>
      <c r="BF126" s="549">
        <f t="shared" ref="BF126" si="92">+BF125-BE125</f>
        <v>92.332493067808173</v>
      </c>
      <c r="BG126" s="549">
        <f t="shared" ref="BG126" si="93">+BG125-BF125</f>
        <v>97.583133513097891</v>
      </c>
      <c r="BH126" s="549">
        <f t="shared" ref="BH126" si="94">+BH125-BG125</f>
        <v>100.10059793202799</v>
      </c>
      <c r="BI126" s="549">
        <f t="shared" ref="BI126" si="95">+BI125-BH125</f>
        <v>103.35510249212803</v>
      </c>
      <c r="BJ126" s="549">
        <f t="shared" ref="BJ126" si="96">+BJ125-BI125</f>
        <v>105.7954640195785</v>
      </c>
      <c r="BK126" s="549">
        <f t="shared" ref="BK126" si="97">+BK125-BJ125</f>
        <v>110.89481482042538</v>
      </c>
      <c r="BL126" s="549">
        <f t="shared" ref="BL126" si="98">+BL125-BK125</f>
        <v>118.08484299733482</v>
      </c>
      <c r="BM126" s="549">
        <f t="shared" ref="BM126" si="99">+BM125-BL125</f>
        <v>126.41073470602714</v>
      </c>
      <c r="BN126" s="549">
        <f t="shared" ref="BN126" si="100">+BN125-BM125</f>
        <v>134.13943733334054</v>
      </c>
      <c r="BO126" s="549">
        <f t="shared" ref="BO126" si="101">+BO125-BN125</f>
        <v>145.19795593204435</v>
      </c>
      <c r="BP126" s="549">
        <f t="shared" ref="BP126" si="102">+BP125-BO125</f>
        <v>153.05724078980711</v>
      </c>
      <c r="BQ126" s="549">
        <f t="shared" ref="BQ126" si="103">+BQ125-BP125</f>
        <v>159.50968546782678</v>
      </c>
      <c r="BR126" s="549">
        <f t="shared" ref="BR126" si="104">+BR125-BQ125</f>
        <v>165.02929079303794</v>
      </c>
      <c r="BS126" s="549">
        <f t="shared" ref="BS126" si="105">+BS125-BR125</f>
        <v>174.02502326471949</v>
      </c>
      <c r="BT126" s="549">
        <f t="shared" ref="BT126" si="106">+BT125-BS125</f>
        <v>179.12722754545757</v>
      </c>
      <c r="BU126" s="549">
        <f t="shared" ref="BU126" si="107">+BU125-BT125</f>
        <v>185.29149142931237</v>
      </c>
      <c r="BV126" s="549">
        <f t="shared" ref="BV126" si="108">+BV125-BU125</f>
        <v>265.06487684126841</v>
      </c>
      <c r="BW126" s="549">
        <f t="shared" ref="BW126" si="109">+BW125-BV125</f>
        <v>1192.0607394350227</v>
      </c>
      <c r="BX126" s="549">
        <f t="shared" ref="BX126" si="110">+BX125-BW125</f>
        <v>809.70252063183943</v>
      </c>
      <c r="BY126" s="549">
        <f t="shared" ref="BY126" si="111">+BY125-BX125</f>
        <v>485.43440399345491</v>
      </c>
      <c r="BZ126" s="549">
        <f t="shared" ref="BZ126" si="112">+BZ125-BY125</f>
        <v>123.75864625742724</v>
      </c>
      <c r="CA126" s="549">
        <f t="shared" ref="CA126" si="113">+CA125-BZ125</f>
        <v>-488.33723682194614</v>
      </c>
      <c r="CB126" s="549">
        <f t="shared" ref="CB126" si="114">+CB125-CA125</f>
        <v>-1178.2227751492974</v>
      </c>
      <c r="CC126" s="549">
        <f t="shared" ref="CC126" si="115">+CC125-CB125</f>
        <v>-1951.3722368010058</v>
      </c>
      <c r="CD126" s="549">
        <f t="shared" ref="CD126" si="116">+CD125-CC125</f>
        <v>-2738.0250793787545</v>
      </c>
      <c r="CE126" s="549">
        <f t="shared" ref="CE126" si="117">+CE125-CD125</f>
        <v>-460.58257854514159</v>
      </c>
      <c r="CF126" s="549">
        <f t="shared" ref="CF126" si="118">+CF125-CE125</f>
        <v>0</v>
      </c>
      <c r="CG126" s="549">
        <f t="shared" ref="CG126" si="119">+CG125-CF125</f>
        <v>-60</v>
      </c>
      <c r="CH126" s="549">
        <f t="shared" ref="CH126" si="120">+CH125-CG125</f>
        <v>0</v>
      </c>
    </row>
    <row r="127" spans="2:86">
      <c r="D127" s="620"/>
      <c r="E127" s="620"/>
      <c r="F127" s="620"/>
      <c r="G127" s="620"/>
      <c r="H127" s="620"/>
      <c r="I127" s="620"/>
      <c r="J127" s="620"/>
      <c r="K127" s="620"/>
      <c r="L127" s="620"/>
      <c r="M127" s="620"/>
      <c r="N127" s="620"/>
      <c r="O127" s="620"/>
      <c r="P127" s="620"/>
      <c r="Q127" s="620"/>
      <c r="R127" s="620"/>
      <c r="S127" s="620"/>
      <c r="T127" s="620"/>
      <c r="U127" s="620"/>
      <c r="V127" s="620"/>
      <c r="W127" s="620"/>
      <c r="X127" s="620"/>
      <c r="Y127" s="620"/>
      <c r="Z127" s="620"/>
      <c r="AA127" s="620"/>
      <c r="AB127" s="620"/>
      <c r="AC127" s="620"/>
      <c r="AD127" s="620"/>
      <c r="AE127" s="620"/>
      <c r="AF127" s="620"/>
      <c r="AG127" s="620"/>
      <c r="AH127" s="620"/>
      <c r="AI127" s="620"/>
      <c r="AJ127" s="620"/>
      <c r="AK127" s="620"/>
      <c r="AL127" s="620"/>
      <c r="AM127" s="620"/>
      <c r="AN127" s="620"/>
      <c r="AO127" s="620"/>
      <c r="AP127" s="620"/>
      <c r="AQ127" s="620"/>
      <c r="AR127" s="620"/>
      <c r="AS127" s="620"/>
      <c r="AT127" s="620"/>
      <c r="AU127" s="620"/>
      <c r="AV127" s="620"/>
      <c r="AW127" s="620"/>
      <c r="AX127" s="620"/>
      <c r="AY127" s="620"/>
      <c r="AZ127" s="620"/>
      <c r="BA127" s="620"/>
      <c r="BB127" s="620"/>
      <c r="BC127" s="620"/>
      <c r="BD127" s="620"/>
      <c r="BE127" s="620"/>
      <c r="BF127" s="620"/>
      <c r="BG127" s="620"/>
      <c r="BH127" s="620"/>
      <c r="BI127" s="620"/>
      <c r="BJ127" s="620"/>
      <c r="BK127" s="620"/>
      <c r="BL127" s="620"/>
      <c r="BM127" s="620"/>
      <c r="BN127" s="620"/>
      <c r="BO127" s="620"/>
      <c r="BP127" s="620"/>
      <c r="BQ127" s="620"/>
      <c r="BR127" s="620"/>
      <c r="BS127" s="620"/>
      <c r="BT127" s="620"/>
      <c r="BU127" s="620"/>
      <c r="BV127" s="620"/>
      <c r="BW127" s="620"/>
      <c r="BX127" s="620"/>
      <c r="BY127" s="620"/>
      <c r="BZ127" s="620"/>
      <c r="CA127" s="620"/>
      <c r="CB127" s="620"/>
      <c r="CC127" s="620"/>
      <c r="CD127" s="620"/>
      <c r="CE127" s="620"/>
      <c r="CF127" s="620"/>
      <c r="CG127" s="620"/>
      <c r="CH127" s="620"/>
    </row>
    <row r="128" spans="2:86">
      <c r="D128" s="620"/>
      <c r="E128" s="620"/>
      <c r="F128" s="620"/>
      <c r="G128" s="620"/>
      <c r="H128" s="620"/>
      <c r="I128" s="620"/>
      <c r="J128" s="620"/>
      <c r="K128" s="620"/>
      <c r="L128" s="620"/>
      <c r="M128" s="620"/>
      <c r="N128" s="620"/>
      <c r="O128" s="620"/>
      <c r="P128" s="620"/>
      <c r="Q128" s="620"/>
      <c r="R128" s="620"/>
      <c r="S128" s="620"/>
      <c r="T128" s="620"/>
      <c r="U128" s="620"/>
      <c r="V128" s="620"/>
      <c r="W128" s="620"/>
      <c r="X128" s="620"/>
      <c r="Y128" s="620"/>
      <c r="Z128" s="620"/>
      <c r="AA128" s="620"/>
      <c r="AB128" s="620"/>
      <c r="AC128" s="620"/>
      <c r="AD128" s="620"/>
      <c r="AE128" s="620"/>
      <c r="AF128" s="620"/>
      <c r="AG128" s="620"/>
      <c r="AH128" s="620"/>
      <c r="AI128" s="620"/>
      <c r="AJ128" s="620"/>
      <c r="AK128" s="620"/>
      <c r="AL128" s="620"/>
      <c r="AM128" s="620"/>
      <c r="AN128" s="620"/>
      <c r="AO128" s="620"/>
      <c r="AP128" s="620"/>
      <c r="AQ128" s="620"/>
      <c r="AR128" s="620"/>
      <c r="AS128" s="620"/>
      <c r="AT128" s="620"/>
      <c r="AU128" s="620"/>
      <c r="AV128" s="620"/>
      <c r="AW128" s="620"/>
      <c r="AX128" s="620"/>
      <c r="AY128" s="620"/>
      <c r="AZ128" s="620"/>
      <c r="BA128" s="620"/>
      <c r="BB128" s="620"/>
      <c r="BC128" s="620"/>
      <c r="BD128" s="620"/>
      <c r="BE128" s="620"/>
      <c r="BF128" s="620"/>
      <c r="BG128" s="620"/>
      <c r="BH128" s="620"/>
      <c r="BI128" s="620"/>
      <c r="BJ128" s="620"/>
      <c r="BK128" s="620"/>
      <c r="BL128" s="620"/>
      <c r="BM128" s="620"/>
      <c r="BN128" s="620"/>
      <c r="BO128" s="620"/>
      <c r="BP128" s="620"/>
      <c r="BQ128" s="620"/>
      <c r="BR128" s="620"/>
      <c r="BS128" s="620"/>
      <c r="BT128" s="620"/>
      <c r="BU128" s="620"/>
      <c r="BV128" s="620"/>
      <c r="BW128" s="620"/>
      <c r="BX128" s="620"/>
      <c r="BY128" s="620"/>
      <c r="BZ128" s="620"/>
      <c r="CA128" s="620"/>
      <c r="CB128" s="620"/>
      <c r="CC128" s="620"/>
      <c r="CD128" s="620"/>
      <c r="CE128" s="620"/>
      <c r="CF128" s="620"/>
      <c r="CG128" s="620"/>
      <c r="CH128" s="620"/>
    </row>
    <row r="129" spans="2:86">
      <c r="B129" s="618"/>
      <c r="D129" s="620"/>
      <c r="E129" s="620"/>
      <c r="F129" s="620"/>
      <c r="G129" s="620"/>
      <c r="H129" s="620"/>
      <c r="I129" s="620"/>
      <c r="J129" s="620"/>
      <c r="K129" s="620"/>
      <c r="L129" s="620"/>
      <c r="M129" s="620"/>
      <c r="N129" s="620"/>
      <c r="O129" s="620"/>
      <c r="P129" s="620"/>
      <c r="Q129" s="620"/>
      <c r="R129" s="620"/>
      <c r="S129" s="620"/>
      <c r="T129" s="620"/>
      <c r="U129" s="620"/>
      <c r="V129" s="620"/>
      <c r="W129" s="620"/>
      <c r="X129" s="620"/>
      <c r="Y129" s="620"/>
      <c r="Z129" s="620"/>
      <c r="AA129" s="620"/>
      <c r="AB129" s="620"/>
      <c r="AC129" s="620"/>
      <c r="AD129" s="620"/>
      <c r="AE129" s="620"/>
      <c r="AF129" s="620"/>
      <c r="AG129" s="620"/>
      <c r="AH129" s="620"/>
      <c r="AI129" s="620"/>
      <c r="AJ129" s="620"/>
      <c r="AK129" s="620"/>
      <c r="AL129" s="620"/>
      <c r="AM129" s="620"/>
      <c r="AN129" s="620"/>
      <c r="AO129" s="620"/>
      <c r="AP129" s="620"/>
      <c r="AQ129" s="620"/>
      <c r="AR129" s="620"/>
      <c r="AS129" s="620"/>
      <c r="AT129" s="620"/>
      <c r="AU129" s="620"/>
      <c r="AV129" s="620"/>
      <c r="AW129" s="620"/>
      <c r="AX129" s="620"/>
      <c r="AY129" s="620"/>
      <c r="AZ129" s="620"/>
      <c r="BA129" s="620"/>
      <c r="BB129" s="620"/>
      <c r="BC129" s="620"/>
      <c r="BD129" s="620"/>
      <c r="BE129" s="620"/>
      <c r="BF129" s="620"/>
      <c r="BG129" s="620"/>
      <c r="BH129" s="620"/>
      <c r="BI129" s="620"/>
      <c r="BJ129" s="620"/>
      <c r="BK129" s="620"/>
      <c r="BL129" s="620"/>
      <c r="BM129" s="620"/>
      <c r="BN129" s="620"/>
      <c r="BO129" s="620"/>
      <c r="BP129" s="620"/>
      <c r="BQ129" s="620"/>
      <c r="BR129" s="620"/>
      <c r="BS129" s="620"/>
      <c r="BT129" s="620"/>
      <c r="BU129" s="620"/>
      <c r="BV129" s="620"/>
      <c r="BW129" s="620"/>
      <c r="BX129" s="620"/>
      <c r="BY129" s="620"/>
      <c r="BZ129" s="620"/>
      <c r="CA129" s="620"/>
      <c r="CB129" s="620"/>
      <c r="CC129" s="620"/>
      <c r="CD129" s="620"/>
      <c r="CE129" s="620"/>
      <c r="CF129" s="620"/>
      <c r="CG129" s="620"/>
      <c r="CH129" s="620"/>
    </row>
    <row r="130" spans="2:86">
      <c r="D130" s="623"/>
      <c r="E130" s="623"/>
      <c r="F130" s="623"/>
      <c r="G130" s="623"/>
      <c r="H130" s="623"/>
      <c r="I130" s="623"/>
      <c r="J130" s="623"/>
      <c r="K130" s="623"/>
      <c r="L130" s="623"/>
      <c r="M130" s="623"/>
      <c r="N130" s="623"/>
      <c r="O130" s="623"/>
      <c r="P130" s="623"/>
      <c r="Q130" s="623"/>
      <c r="R130" s="623"/>
      <c r="S130" s="623"/>
      <c r="T130" s="623"/>
      <c r="U130" s="623"/>
      <c r="V130" s="623"/>
      <c r="W130" s="623"/>
      <c r="X130" s="623"/>
      <c r="Y130" s="623"/>
      <c r="Z130" s="623"/>
      <c r="AA130" s="623"/>
      <c r="AB130" s="623"/>
      <c r="AC130" s="623"/>
      <c r="AD130" s="623"/>
      <c r="AE130" s="623"/>
      <c r="AF130" s="623"/>
      <c r="AG130" s="623"/>
      <c r="AH130" s="623"/>
      <c r="AI130" s="623"/>
      <c r="AJ130" s="623"/>
      <c r="AK130" s="623"/>
      <c r="AL130" s="623"/>
      <c r="AM130" s="623"/>
      <c r="AN130" s="623"/>
      <c r="AO130" s="623"/>
      <c r="AP130" s="623"/>
      <c r="AQ130" s="623"/>
      <c r="AR130" s="623"/>
      <c r="AS130" s="623"/>
      <c r="AT130" s="623"/>
      <c r="AU130" s="623"/>
      <c r="AV130" s="623"/>
      <c r="AW130" s="623"/>
      <c r="AX130" s="623"/>
      <c r="AY130" s="623"/>
      <c r="AZ130" s="623"/>
      <c r="BA130" s="623"/>
      <c r="BB130" s="623"/>
      <c r="BC130" s="623"/>
      <c r="BD130" s="623"/>
      <c r="BE130" s="623"/>
      <c r="BF130" s="623"/>
      <c r="BG130" s="623"/>
      <c r="BH130" s="623"/>
      <c r="BI130" s="623"/>
      <c r="BJ130" s="623"/>
      <c r="BK130" s="623"/>
      <c r="BL130" s="623"/>
      <c r="BM130" s="623"/>
      <c r="BN130" s="623"/>
      <c r="BO130" s="623"/>
      <c r="BP130" s="623"/>
      <c r="BQ130" s="623"/>
      <c r="BR130" s="623"/>
      <c r="BS130" s="623"/>
      <c r="BT130" s="623"/>
      <c r="BU130" s="623"/>
      <c r="BV130" s="623"/>
      <c r="BW130" s="623"/>
      <c r="BX130" s="623"/>
      <c r="BY130" s="623"/>
      <c r="BZ130" s="623"/>
      <c r="CA130" s="623"/>
      <c r="CB130" s="623"/>
      <c r="CC130" s="623"/>
      <c r="CD130" s="623"/>
      <c r="CE130" s="623"/>
      <c r="CF130" s="623"/>
      <c r="CG130" s="623"/>
      <c r="CH130" s="623"/>
    </row>
    <row r="131" spans="2:86">
      <c r="D131" s="620"/>
      <c r="E131" s="620"/>
      <c r="F131" s="620"/>
      <c r="G131" s="620"/>
      <c r="H131" s="620"/>
      <c r="I131" s="620"/>
      <c r="J131" s="620"/>
      <c r="K131" s="620"/>
      <c r="L131" s="620"/>
      <c r="M131" s="620"/>
      <c r="N131" s="620"/>
      <c r="O131" s="620"/>
      <c r="P131" s="620"/>
      <c r="Q131" s="620"/>
      <c r="R131" s="620"/>
      <c r="S131" s="620"/>
      <c r="T131" s="620"/>
      <c r="U131" s="620"/>
      <c r="V131" s="620"/>
      <c r="W131" s="620"/>
      <c r="X131" s="620"/>
      <c r="Y131" s="620"/>
      <c r="Z131" s="620"/>
      <c r="AA131" s="620"/>
      <c r="AB131" s="620"/>
      <c r="AC131" s="620"/>
      <c r="AD131" s="620"/>
      <c r="AE131" s="620"/>
      <c r="AF131" s="620"/>
      <c r="AG131" s="620"/>
      <c r="AH131" s="620"/>
      <c r="AI131" s="620"/>
      <c r="AJ131" s="620"/>
      <c r="AK131" s="620"/>
      <c r="AL131" s="620"/>
      <c r="AM131" s="620"/>
      <c r="AN131" s="620"/>
      <c r="AO131" s="620"/>
      <c r="AP131" s="620"/>
      <c r="AQ131" s="620"/>
      <c r="AR131" s="620"/>
      <c r="AS131" s="620"/>
      <c r="AT131" s="620"/>
      <c r="AU131" s="620"/>
      <c r="AV131" s="620"/>
      <c r="AW131" s="620"/>
      <c r="AX131" s="620"/>
      <c r="AY131" s="620"/>
      <c r="AZ131" s="620"/>
      <c r="BA131" s="620"/>
      <c r="BB131" s="620"/>
      <c r="BC131" s="620"/>
      <c r="BD131" s="620"/>
      <c r="BE131" s="620"/>
      <c r="BF131" s="620"/>
      <c r="BG131" s="620"/>
      <c r="BH131" s="620"/>
      <c r="BI131" s="620"/>
      <c r="BJ131" s="620"/>
      <c r="BK131" s="620"/>
      <c r="BL131" s="620"/>
      <c r="BM131" s="620"/>
      <c r="BN131" s="620"/>
      <c r="BO131" s="620"/>
      <c r="BP131" s="620"/>
      <c r="BQ131" s="620"/>
      <c r="BR131" s="620"/>
      <c r="BS131" s="620"/>
      <c r="BT131" s="620"/>
      <c r="BU131" s="620"/>
      <c r="BV131" s="620"/>
      <c r="BW131" s="620"/>
      <c r="BX131" s="620"/>
      <c r="BY131" s="620"/>
      <c r="BZ131" s="620"/>
      <c r="CA131" s="620"/>
      <c r="CB131" s="620"/>
      <c r="CC131" s="620"/>
      <c r="CD131" s="620"/>
      <c r="CE131" s="620"/>
      <c r="CF131" s="620"/>
      <c r="CG131" s="620"/>
      <c r="CH131" s="620"/>
    </row>
    <row r="132" spans="2:86">
      <c r="D132" s="617"/>
      <c r="E132" s="617"/>
      <c r="F132" s="617"/>
      <c r="G132" s="617"/>
      <c r="H132" s="617"/>
      <c r="I132" s="617"/>
      <c r="J132" s="617"/>
      <c r="K132" s="617"/>
      <c r="L132" s="617"/>
      <c r="M132" s="617"/>
      <c r="N132" s="617"/>
      <c r="O132" s="617"/>
      <c r="P132" s="617"/>
      <c r="Q132" s="617"/>
      <c r="R132" s="617"/>
      <c r="S132" s="617"/>
      <c r="T132" s="617"/>
      <c r="U132" s="617"/>
      <c r="V132" s="617"/>
      <c r="W132" s="617"/>
      <c r="X132" s="617"/>
      <c r="Y132" s="617"/>
      <c r="Z132" s="617"/>
      <c r="AA132" s="617"/>
      <c r="AB132" s="617"/>
      <c r="AC132" s="617"/>
      <c r="AD132" s="617"/>
      <c r="AE132" s="617"/>
      <c r="AF132" s="617"/>
      <c r="AG132" s="617"/>
      <c r="AH132" s="617"/>
      <c r="AI132" s="617"/>
      <c r="AJ132" s="617"/>
      <c r="AK132" s="617"/>
      <c r="AL132" s="617"/>
      <c r="AM132" s="617"/>
      <c r="AN132" s="617"/>
      <c r="AO132" s="617"/>
      <c r="AP132" s="617"/>
      <c r="AQ132" s="617"/>
      <c r="AR132" s="617"/>
      <c r="AS132" s="617"/>
      <c r="AT132" s="617"/>
      <c r="AU132" s="617"/>
      <c r="AV132" s="617"/>
      <c r="AW132" s="617"/>
      <c r="AX132" s="617"/>
      <c r="AY132" s="617"/>
      <c r="AZ132" s="617"/>
      <c r="BA132" s="617"/>
      <c r="BB132" s="617"/>
      <c r="BC132" s="617"/>
      <c r="BD132" s="617"/>
      <c r="BE132" s="617"/>
      <c r="BF132" s="617"/>
      <c r="BG132" s="617"/>
      <c r="BH132" s="617"/>
      <c r="BI132" s="617"/>
      <c r="BJ132" s="617"/>
      <c r="BK132" s="617"/>
      <c r="BL132" s="617"/>
      <c r="BM132" s="617"/>
      <c r="BN132" s="617"/>
      <c r="BO132" s="617"/>
      <c r="BP132" s="617"/>
      <c r="BQ132" s="617"/>
      <c r="BR132" s="617"/>
      <c r="BS132" s="617"/>
      <c r="BT132" s="617"/>
      <c r="BU132" s="617"/>
      <c r="BV132" s="617"/>
      <c r="BW132" s="617"/>
      <c r="BX132" s="617"/>
      <c r="BY132" s="617"/>
      <c r="BZ132" s="617"/>
      <c r="CA132" s="617"/>
      <c r="CB132" s="617"/>
      <c r="CC132" s="617"/>
      <c r="CD132" s="617"/>
      <c r="CE132" s="617"/>
      <c r="CF132" s="617"/>
      <c r="CG132" s="617"/>
      <c r="CH132" s="617"/>
    </row>
    <row r="133" spans="2:86">
      <c r="D133" s="617"/>
      <c r="E133" s="617"/>
      <c r="F133" s="617"/>
      <c r="G133" s="617"/>
      <c r="H133" s="617"/>
      <c r="I133" s="617"/>
      <c r="J133" s="617"/>
      <c r="K133" s="617"/>
      <c r="L133" s="617"/>
      <c r="M133" s="617"/>
      <c r="N133" s="617"/>
      <c r="O133" s="617"/>
      <c r="P133" s="617"/>
      <c r="Q133" s="617"/>
      <c r="R133" s="617"/>
      <c r="S133" s="617"/>
      <c r="T133" s="617"/>
      <c r="U133" s="617"/>
      <c r="V133" s="617"/>
      <c r="W133" s="617"/>
      <c r="X133" s="617"/>
      <c r="Y133" s="617"/>
      <c r="Z133" s="617"/>
      <c r="AA133" s="617"/>
      <c r="AB133" s="617"/>
      <c r="AC133" s="617"/>
      <c r="AD133" s="617"/>
      <c r="AE133" s="617"/>
      <c r="AF133" s="617"/>
      <c r="AG133" s="617"/>
      <c r="AH133" s="617"/>
      <c r="AI133" s="617"/>
      <c r="AJ133" s="617"/>
      <c r="AK133" s="617"/>
      <c r="AL133" s="617"/>
      <c r="AM133" s="617"/>
      <c r="AN133" s="617"/>
      <c r="AO133" s="617"/>
      <c r="AP133" s="617"/>
      <c r="AQ133" s="617"/>
      <c r="AR133" s="617"/>
      <c r="AS133" s="617"/>
      <c r="AT133" s="617"/>
      <c r="AU133" s="617"/>
      <c r="AV133" s="617"/>
      <c r="AW133" s="617"/>
      <c r="AX133" s="617"/>
      <c r="AY133" s="617"/>
      <c r="AZ133" s="617"/>
      <c r="BA133" s="617"/>
      <c r="BB133" s="617"/>
      <c r="BC133" s="617"/>
      <c r="BD133" s="617"/>
      <c r="BE133" s="617"/>
      <c r="BF133" s="617"/>
      <c r="BG133" s="617"/>
      <c r="BH133" s="617"/>
      <c r="BI133" s="617"/>
      <c r="BJ133" s="617"/>
      <c r="BK133" s="617"/>
      <c r="BL133" s="617"/>
      <c r="BM133" s="617"/>
      <c r="BN133" s="617"/>
      <c r="BO133" s="617"/>
      <c r="BP133" s="617"/>
      <c r="BQ133" s="617"/>
      <c r="BR133" s="617"/>
      <c r="BS133" s="617"/>
      <c r="BT133" s="617"/>
      <c r="BU133" s="617"/>
      <c r="BV133" s="617"/>
      <c r="BW133" s="617"/>
      <c r="BX133" s="617"/>
      <c r="BY133" s="617"/>
      <c r="BZ133" s="617"/>
      <c r="CA133" s="617"/>
      <c r="CB133" s="617"/>
      <c r="CC133" s="617"/>
      <c r="CD133" s="617"/>
      <c r="CE133" s="617"/>
      <c r="CF133" s="617"/>
      <c r="CG133" s="617"/>
      <c r="CH133" s="617"/>
    </row>
    <row r="134" spans="2:86">
      <c r="D134" s="617"/>
      <c r="E134" s="617"/>
      <c r="F134" s="617"/>
      <c r="G134" s="617"/>
      <c r="H134" s="617"/>
      <c r="I134" s="617"/>
      <c r="J134" s="617"/>
      <c r="K134" s="617"/>
      <c r="L134" s="617"/>
      <c r="M134" s="617"/>
      <c r="N134" s="617"/>
      <c r="O134" s="617"/>
      <c r="P134" s="617"/>
      <c r="Q134" s="617"/>
      <c r="R134" s="617"/>
      <c r="S134" s="617"/>
      <c r="T134" s="617"/>
      <c r="U134" s="617"/>
      <c r="V134" s="617"/>
      <c r="W134" s="617"/>
      <c r="X134" s="617"/>
      <c r="Y134" s="617"/>
      <c r="Z134" s="617"/>
      <c r="AA134" s="617"/>
      <c r="AB134" s="617"/>
      <c r="AC134" s="617"/>
      <c r="AD134" s="617"/>
      <c r="AE134" s="617"/>
      <c r="AF134" s="617"/>
      <c r="AG134" s="617"/>
      <c r="AH134" s="617"/>
      <c r="AI134" s="617"/>
      <c r="AJ134" s="617"/>
      <c r="AK134" s="617"/>
      <c r="AL134" s="617"/>
      <c r="AM134" s="617"/>
      <c r="AN134" s="617"/>
      <c r="AO134" s="617"/>
      <c r="AP134" s="617"/>
      <c r="AQ134" s="617"/>
      <c r="AR134" s="617"/>
      <c r="AS134" s="617"/>
      <c r="AT134" s="617"/>
      <c r="AU134" s="617"/>
      <c r="AV134" s="617"/>
      <c r="AW134" s="617"/>
      <c r="AX134" s="617"/>
      <c r="AY134" s="617"/>
      <c r="AZ134" s="617"/>
      <c r="BA134" s="617"/>
      <c r="BB134" s="617"/>
      <c r="BC134" s="617"/>
      <c r="BD134" s="617"/>
      <c r="BE134" s="617"/>
      <c r="BF134" s="617"/>
      <c r="BG134" s="617"/>
      <c r="BH134" s="617"/>
      <c r="BI134" s="617"/>
      <c r="BJ134" s="617"/>
      <c r="BK134" s="617"/>
      <c r="BL134" s="617"/>
      <c r="BM134" s="617"/>
      <c r="BN134" s="617"/>
      <c r="BO134" s="617"/>
      <c r="BP134" s="617"/>
      <c r="BQ134" s="617"/>
      <c r="BR134" s="617"/>
      <c r="BS134" s="617"/>
      <c r="BT134" s="617"/>
      <c r="BU134" s="617"/>
      <c r="BV134" s="617"/>
      <c r="BW134" s="617"/>
      <c r="BX134" s="617"/>
      <c r="BY134" s="617"/>
      <c r="BZ134" s="617"/>
      <c r="CA134" s="617"/>
      <c r="CB134" s="617"/>
      <c r="CC134" s="617"/>
      <c r="CD134" s="617"/>
      <c r="CE134" s="617"/>
      <c r="CF134" s="617"/>
      <c r="CG134" s="617"/>
      <c r="CH134" s="617"/>
    </row>
    <row r="135" spans="2:86">
      <c r="D135" s="620"/>
      <c r="E135" s="620"/>
      <c r="F135" s="620"/>
      <c r="G135" s="620"/>
      <c r="H135" s="620"/>
      <c r="I135" s="620"/>
      <c r="J135" s="620"/>
      <c r="K135" s="620"/>
      <c r="L135" s="620"/>
      <c r="M135" s="620"/>
      <c r="N135" s="620"/>
      <c r="O135" s="620"/>
      <c r="P135" s="620"/>
      <c r="Q135" s="620"/>
      <c r="R135" s="620"/>
      <c r="S135" s="620"/>
      <c r="T135" s="620"/>
      <c r="U135" s="620"/>
      <c r="V135" s="620"/>
      <c r="W135" s="620"/>
      <c r="X135" s="620"/>
      <c r="Y135" s="620"/>
      <c r="Z135" s="620"/>
      <c r="AA135" s="620"/>
      <c r="AB135" s="620"/>
      <c r="AC135" s="620"/>
      <c r="AD135" s="620"/>
      <c r="AE135" s="620"/>
      <c r="AF135" s="620"/>
      <c r="AG135" s="620"/>
      <c r="AH135" s="620"/>
      <c r="AI135" s="620"/>
      <c r="AJ135" s="620"/>
      <c r="AK135" s="620"/>
      <c r="AL135" s="620"/>
      <c r="AM135" s="620"/>
      <c r="AN135" s="620"/>
      <c r="AO135" s="620"/>
      <c r="AP135" s="620"/>
      <c r="AQ135" s="620"/>
      <c r="AR135" s="620"/>
      <c r="AS135" s="620"/>
      <c r="AT135" s="620"/>
      <c r="AU135" s="620"/>
      <c r="AV135" s="620"/>
      <c r="AW135" s="620"/>
      <c r="AX135" s="620"/>
      <c r="AY135" s="620"/>
      <c r="AZ135" s="620"/>
      <c r="BA135" s="620"/>
      <c r="BB135" s="620"/>
      <c r="BC135" s="620"/>
      <c r="BD135" s="620"/>
      <c r="BE135" s="620"/>
      <c r="BF135" s="620"/>
      <c r="BG135" s="620"/>
      <c r="BH135" s="620"/>
      <c r="BI135" s="620"/>
      <c r="BJ135" s="620"/>
      <c r="BK135" s="620"/>
      <c r="BL135" s="620"/>
      <c r="BM135" s="620"/>
      <c r="BN135" s="620"/>
      <c r="BO135" s="620"/>
      <c r="BP135" s="620"/>
      <c r="BQ135" s="620"/>
      <c r="BR135" s="620"/>
      <c r="BS135" s="620"/>
      <c r="BT135" s="620"/>
      <c r="BU135" s="620"/>
      <c r="BV135" s="620"/>
      <c r="BW135" s="620"/>
      <c r="BX135" s="620"/>
      <c r="BY135" s="620"/>
      <c r="BZ135" s="620"/>
      <c r="CA135" s="620"/>
      <c r="CB135" s="620"/>
      <c r="CC135" s="620"/>
      <c r="CD135" s="620"/>
      <c r="CE135" s="620"/>
      <c r="CF135" s="620"/>
      <c r="CG135" s="620"/>
      <c r="CH135" s="620"/>
    </row>
    <row r="136" spans="2:86">
      <c r="B136" s="622"/>
      <c r="D136" s="623"/>
      <c r="E136" s="623"/>
      <c r="F136" s="623"/>
      <c r="G136" s="623"/>
      <c r="H136" s="623"/>
      <c r="I136" s="623"/>
      <c r="J136" s="623"/>
      <c r="K136" s="623"/>
      <c r="L136" s="623"/>
      <c r="M136" s="623"/>
      <c r="N136" s="623"/>
      <c r="O136" s="623"/>
      <c r="P136" s="623"/>
      <c r="Q136" s="623"/>
      <c r="R136" s="623"/>
      <c r="S136" s="623"/>
      <c r="T136" s="623"/>
      <c r="U136" s="623"/>
      <c r="V136" s="623"/>
      <c r="W136" s="623"/>
      <c r="X136" s="623"/>
      <c r="Y136" s="623"/>
      <c r="Z136" s="623"/>
      <c r="AA136" s="623"/>
      <c r="AB136" s="623"/>
      <c r="AC136" s="623"/>
      <c r="AD136" s="623"/>
      <c r="AE136" s="623"/>
      <c r="AF136" s="623"/>
      <c r="AG136" s="623"/>
      <c r="AH136" s="623"/>
      <c r="AI136" s="623"/>
      <c r="AJ136" s="623"/>
      <c r="AK136" s="623"/>
      <c r="AL136" s="623"/>
      <c r="AM136" s="623"/>
      <c r="AN136" s="623"/>
      <c r="AO136" s="623"/>
      <c r="AP136" s="623"/>
      <c r="AQ136" s="623"/>
      <c r="AR136" s="623"/>
      <c r="AS136" s="623"/>
      <c r="AT136" s="623"/>
      <c r="AU136" s="623"/>
      <c r="AV136" s="623"/>
      <c r="AW136" s="623"/>
      <c r="AX136" s="623"/>
      <c r="AY136" s="623"/>
      <c r="AZ136" s="623"/>
      <c r="BA136" s="623"/>
      <c r="BB136" s="623"/>
      <c r="BC136" s="623"/>
      <c r="BD136" s="623"/>
      <c r="BE136" s="623"/>
      <c r="BF136" s="623"/>
      <c r="BG136" s="623"/>
      <c r="BH136" s="623"/>
      <c r="BI136" s="623"/>
      <c r="BJ136" s="623"/>
      <c r="BK136" s="623"/>
      <c r="BL136" s="623"/>
      <c r="BM136" s="623"/>
      <c r="BN136" s="623"/>
      <c r="BO136" s="623"/>
      <c r="BP136" s="623"/>
      <c r="BQ136" s="623"/>
      <c r="BR136" s="623"/>
      <c r="BS136" s="623"/>
      <c r="BT136" s="623"/>
      <c r="BU136" s="623"/>
      <c r="BV136" s="623"/>
      <c r="BW136" s="623"/>
      <c r="BX136" s="623"/>
      <c r="BY136" s="623"/>
      <c r="BZ136" s="623"/>
      <c r="CA136" s="623"/>
      <c r="CB136" s="623"/>
      <c r="CC136" s="623"/>
      <c r="CD136" s="623"/>
      <c r="CE136" s="623"/>
      <c r="CF136" s="623"/>
      <c r="CG136" s="623"/>
      <c r="CH136" s="623"/>
    </row>
    <row r="137" spans="2:86">
      <c r="D137" s="624"/>
      <c r="E137" s="624"/>
      <c r="F137" s="624"/>
      <c r="G137" s="624"/>
      <c r="H137" s="624"/>
      <c r="I137" s="624"/>
      <c r="J137" s="624"/>
      <c r="K137" s="624"/>
      <c r="L137" s="624"/>
      <c r="M137" s="624"/>
      <c r="N137" s="624"/>
      <c r="O137" s="624"/>
      <c r="P137" s="624"/>
      <c r="Q137" s="624"/>
      <c r="R137" s="624"/>
      <c r="S137" s="624"/>
      <c r="T137" s="624"/>
      <c r="U137" s="624"/>
      <c r="V137" s="624"/>
      <c r="W137" s="624"/>
      <c r="X137" s="624"/>
      <c r="Y137" s="624"/>
      <c r="Z137" s="624"/>
      <c r="AA137" s="624"/>
      <c r="AB137" s="624"/>
      <c r="AC137" s="624"/>
      <c r="AD137" s="624"/>
      <c r="AE137" s="624"/>
      <c r="AF137" s="624"/>
      <c r="AG137" s="624"/>
      <c r="AH137" s="624"/>
      <c r="AI137" s="624"/>
      <c r="AJ137" s="624"/>
      <c r="AK137" s="624"/>
      <c r="AL137" s="624"/>
      <c r="AM137" s="624"/>
      <c r="AN137" s="624"/>
      <c r="AO137" s="624"/>
      <c r="AP137" s="624"/>
      <c r="AQ137" s="624"/>
      <c r="AR137" s="624"/>
      <c r="AS137" s="624"/>
      <c r="AT137" s="624"/>
      <c r="AU137" s="624"/>
      <c r="AV137" s="624"/>
      <c r="AW137" s="624"/>
      <c r="AX137" s="624"/>
      <c r="AY137" s="624"/>
      <c r="AZ137" s="624"/>
      <c r="BA137" s="624"/>
      <c r="BB137" s="624"/>
      <c r="BC137" s="624"/>
      <c r="BD137" s="624"/>
      <c r="BE137" s="624"/>
      <c r="BF137" s="624"/>
      <c r="BG137" s="624"/>
      <c r="BH137" s="624"/>
      <c r="BI137" s="624"/>
      <c r="BJ137" s="624"/>
      <c r="BK137" s="624"/>
      <c r="BL137" s="624"/>
      <c r="BM137" s="624"/>
      <c r="BN137" s="624"/>
      <c r="BO137" s="624"/>
      <c r="BP137" s="624"/>
      <c r="BQ137" s="624"/>
      <c r="BR137" s="624"/>
      <c r="BS137" s="624"/>
      <c r="BT137" s="624"/>
      <c r="BU137" s="624"/>
      <c r="BV137" s="624"/>
      <c r="BW137" s="624"/>
      <c r="BX137" s="624"/>
      <c r="BY137" s="624"/>
      <c r="BZ137" s="624"/>
      <c r="CA137" s="624"/>
      <c r="CB137" s="624"/>
      <c r="CC137" s="624"/>
      <c r="CD137" s="624"/>
      <c r="CE137" s="624"/>
      <c r="CF137" s="624"/>
      <c r="CG137" s="624"/>
      <c r="CH137" s="624"/>
    </row>
    <row r="138" spans="2:86">
      <c r="D138" s="551"/>
      <c r="I138" s="551"/>
      <c r="S138" s="551"/>
      <c r="AN138" s="551"/>
      <c r="AO138" s="551"/>
      <c r="AP138" s="551"/>
      <c r="AQ138" s="551"/>
      <c r="AR138" s="551"/>
      <c r="AS138" s="551"/>
      <c r="AT138" s="551"/>
      <c r="AU138" s="551"/>
      <c r="AV138" s="551"/>
      <c r="AW138" s="551"/>
      <c r="AX138" s="551"/>
      <c r="AY138" s="551"/>
      <c r="AZ138" s="551"/>
      <c r="BA138" s="551"/>
      <c r="BB138" s="551"/>
      <c r="BC138" s="551"/>
      <c r="BD138" s="551"/>
      <c r="BE138" s="551"/>
      <c r="BF138" s="551"/>
      <c r="BG138" s="551"/>
      <c r="BH138" s="551"/>
      <c r="BI138" s="551"/>
      <c r="BJ138" s="551"/>
      <c r="BK138" s="551"/>
      <c r="BL138" s="551"/>
      <c r="BM138" s="551"/>
      <c r="BN138" s="551"/>
      <c r="BO138" s="551"/>
      <c r="BP138" s="551"/>
      <c r="BQ138" s="551"/>
      <c r="BR138" s="551"/>
      <c r="BS138" s="551"/>
      <c r="BT138" s="551"/>
      <c r="BU138" s="551"/>
      <c r="BV138" s="551"/>
      <c r="BW138" s="551"/>
      <c r="BX138" s="551"/>
      <c r="BY138" s="551"/>
      <c r="BZ138" s="551"/>
      <c r="CA138" s="551"/>
      <c r="CB138" s="551"/>
      <c r="CC138" s="551"/>
      <c r="CD138" s="551"/>
      <c r="CE138" s="551"/>
      <c r="CF138" s="551"/>
      <c r="CG138" s="551"/>
      <c r="CH138" s="551"/>
    </row>
    <row r="139" spans="2:86">
      <c r="B139" s="625"/>
      <c r="D139" s="624"/>
      <c r="E139" s="624"/>
      <c r="F139" s="624"/>
      <c r="G139" s="624"/>
      <c r="H139" s="624"/>
      <c r="I139" s="624"/>
      <c r="J139" s="624"/>
      <c r="K139" s="624"/>
      <c r="L139" s="624"/>
      <c r="M139" s="624"/>
      <c r="N139" s="624"/>
      <c r="O139" s="624"/>
      <c r="P139" s="624"/>
      <c r="Q139" s="624"/>
      <c r="R139" s="624"/>
      <c r="S139" s="624"/>
      <c r="T139" s="624"/>
      <c r="U139" s="624"/>
      <c r="V139" s="624"/>
      <c r="W139" s="624"/>
      <c r="X139" s="624"/>
      <c r="Y139" s="624"/>
      <c r="Z139" s="624"/>
      <c r="AA139" s="624"/>
      <c r="AB139" s="624"/>
      <c r="AC139" s="624"/>
      <c r="AD139" s="624"/>
      <c r="AE139" s="624"/>
      <c r="AF139" s="624"/>
      <c r="AG139" s="624"/>
      <c r="AH139" s="624"/>
      <c r="AI139" s="624"/>
      <c r="AJ139" s="624"/>
      <c r="AK139" s="624"/>
      <c r="AL139" s="624"/>
      <c r="AM139" s="624"/>
      <c r="AN139" s="624"/>
      <c r="AO139" s="624"/>
      <c r="AP139" s="624"/>
      <c r="AQ139" s="624"/>
      <c r="AR139" s="624"/>
      <c r="AS139" s="624"/>
      <c r="AT139" s="624"/>
      <c r="AU139" s="624"/>
      <c r="AV139" s="624"/>
      <c r="AW139" s="624"/>
      <c r="AX139" s="624"/>
      <c r="AY139" s="624"/>
      <c r="AZ139" s="624"/>
      <c r="BA139" s="624"/>
      <c r="BB139" s="624"/>
      <c r="BC139" s="624"/>
      <c r="BD139" s="624"/>
      <c r="BE139" s="624"/>
      <c r="BF139" s="624"/>
      <c r="BG139" s="624"/>
      <c r="BH139" s="624"/>
      <c r="BI139" s="624"/>
      <c r="BJ139" s="624"/>
      <c r="BK139" s="624"/>
      <c r="BL139" s="624"/>
      <c r="BM139" s="624"/>
      <c r="BN139" s="624"/>
      <c r="BO139" s="624"/>
      <c r="BP139" s="624"/>
      <c r="BQ139" s="624"/>
      <c r="BR139" s="624"/>
      <c r="BS139" s="624"/>
      <c r="BT139" s="624"/>
      <c r="BU139" s="624"/>
      <c r="BV139" s="624"/>
      <c r="BW139" s="624"/>
      <c r="BX139" s="624"/>
      <c r="BY139" s="624"/>
      <c r="BZ139" s="624"/>
      <c r="CA139" s="624"/>
      <c r="CB139" s="624"/>
      <c r="CC139" s="624"/>
      <c r="CD139" s="624"/>
      <c r="CE139" s="624"/>
      <c r="CF139" s="624"/>
      <c r="CG139" s="624"/>
      <c r="CH139" s="624"/>
    </row>
    <row r="140" spans="2:86">
      <c r="D140" s="620"/>
      <c r="E140" s="620"/>
      <c r="F140" s="620"/>
      <c r="G140" s="620"/>
      <c r="H140" s="620"/>
      <c r="I140" s="620"/>
      <c r="J140" s="620"/>
      <c r="K140" s="620"/>
      <c r="L140" s="620"/>
      <c r="M140" s="620"/>
      <c r="N140" s="620"/>
      <c r="O140" s="620"/>
      <c r="P140" s="620"/>
      <c r="Q140" s="620"/>
      <c r="R140" s="620"/>
      <c r="S140" s="620"/>
      <c r="T140" s="620"/>
      <c r="U140" s="620"/>
      <c r="V140" s="620"/>
      <c r="W140" s="620"/>
      <c r="X140" s="620"/>
      <c r="Y140" s="620"/>
      <c r="Z140" s="620"/>
      <c r="AA140" s="620"/>
      <c r="AB140" s="620"/>
      <c r="AC140" s="620"/>
      <c r="AD140" s="620"/>
      <c r="AE140" s="620"/>
      <c r="AF140" s="620"/>
      <c r="AG140" s="620"/>
      <c r="AH140" s="620"/>
      <c r="AI140" s="620"/>
      <c r="AJ140" s="620"/>
      <c r="AK140" s="620"/>
      <c r="AL140" s="620"/>
      <c r="AM140" s="620"/>
      <c r="AN140" s="620"/>
      <c r="AO140" s="620"/>
      <c r="AP140" s="620"/>
      <c r="AQ140" s="620"/>
      <c r="AR140" s="620"/>
      <c r="AS140" s="620"/>
      <c r="AT140" s="620"/>
      <c r="AU140" s="620"/>
      <c r="AV140" s="620"/>
      <c r="AW140" s="620"/>
      <c r="AX140" s="620"/>
      <c r="AY140" s="620"/>
      <c r="AZ140" s="620"/>
      <c r="BA140" s="620"/>
      <c r="BB140" s="620"/>
      <c r="BC140" s="620"/>
      <c r="BD140" s="620"/>
      <c r="BE140" s="620"/>
      <c r="BF140" s="620"/>
      <c r="BG140" s="620"/>
      <c r="BH140" s="620"/>
      <c r="BI140" s="620"/>
      <c r="BJ140" s="620"/>
      <c r="BK140" s="620"/>
      <c r="BL140" s="620"/>
      <c r="BM140" s="620"/>
      <c r="BN140" s="620"/>
      <c r="BO140" s="620"/>
      <c r="BP140" s="620"/>
      <c r="BQ140" s="620"/>
      <c r="BR140" s="620"/>
      <c r="BS140" s="620"/>
      <c r="BT140" s="620"/>
      <c r="BU140" s="620"/>
      <c r="BV140" s="620"/>
      <c r="BW140" s="620"/>
      <c r="BX140" s="620"/>
      <c r="BY140" s="620"/>
      <c r="BZ140" s="620"/>
      <c r="CA140" s="620"/>
      <c r="CB140" s="620"/>
      <c r="CC140" s="620"/>
      <c r="CD140" s="620"/>
      <c r="CE140" s="620"/>
      <c r="CF140" s="620"/>
      <c r="CG140" s="620"/>
      <c r="CH140" s="620"/>
    </row>
    <row r="141" spans="2:86">
      <c r="D141" s="622"/>
      <c r="E141" s="622"/>
      <c r="F141" s="622"/>
      <c r="G141" s="622"/>
      <c r="H141" s="622"/>
      <c r="I141" s="622"/>
      <c r="J141" s="622"/>
      <c r="K141" s="622"/>
      <c r="L141" s="622"/>
      <c r="M141" s="622"/>
      <c r="N141" s="622"/>
      <c r="O141" s="622"/>
      <c r="P141" s="622"/>
      <c r="Q141" s="622"/>
      <c r="R141" s="622"/>
      <c r="S141" s="622"/>
      <c r="T141" s="622"/>
      <c r="U141" s="622"/>
      <c r="V141" s="622"/>
      <c r="W141" s="622"/>
      <c r="X141" s="622"/>
      <c r="Y141" s="622"/>
      <c r="Z141" s="622"/>
      <c r="AA141" s="622"/>
      <c r="AB141" s="622"/>
      <c r="AC141" s="622"/>
      <c r="AD141" s="622"/>
      <c r="AE141" s="622"/>
      <c r="AF141" s="622"/>
      <c r="AG141" s="622"/>
      <c r="AH141" s="622"/>
      <c r="AI141" s="622"/>
      <c r="AJ141" s="622"/>
      <c r="AK141" s="622"/>
      <c r="AL141" s="622"/>
      <c r="AM141" s="622"/>
      <c r="AN141" s="622"/>
      <c r="AO141" s="622"/>
      <c r="AP141" s="622"/>
      <c r="AQ141" s="622"/>
      <c r="AR141" s="622"/>
      <c r="AS141" s="622"/>
      <c r="AT141" s="622"/>
      <c r="AU141" s="622"/>
      <c r="AV141" s="622"/>
      <c r="AW141" s="622"/>
      <c r="AX141" s="622"/>
      <c r="AY141" s="622"/>
      <c r="AZ141" s="622"/>
      <c r="BA141" s="622"/>
      <c r="BB141" s="622"/>
      <c r="BC141" s="622"/>
      <c r="BD141" s="622"/>
      <c r="BE141" s="622"/>
      <c r="BF141" s="622"/>
      <c r="BG141" s="622"/>
      <c r="BH141" s="622"/>
      <c r="BI141" s="622"/>
      <c r="BJ141" s="622"/>
      <c r="BK141" s="622"/>
      <c r="BL141" s="622"/>
      <c r="BM141" s="622"/>
      <c r="BN141" s="622"/>
      <c r="BO141" s="622"/>
      <c r="BP141" s="622"/>
      <c r="BQ141" s="622"/>
      <c r="BR141" s="622"/>
      <c r="BS141" s="622"/>
      <c r="BT141" s="622"/>
      <c r="BU141" s="622"/>
      <c r="BV141" s="622"/>
      <c r="BW141" s="622"/>
      <c r="BX141" s="622"/>
      <c r="BY141" s="622"/>
      <c r="BZ141" s="622"/>
      <c r="CA141" s="622"/>
      <c r="CB141" s="622"/>
      <c r="CC141" s="622"/>
      <c r="CD141" s="622"/>
      <c r="CE141" s="622"/>
      <c r="CF141" s="622"/>
      <c r="CG141" s="622"/>
      <c r="CH141" s="622"/>
    </row>
    <row r="142" spans="2:86">
      <c r="D142" s="626"/>
      <c r="E142" s="626"/>
      <c r="F142" s="626"/>
      <c r="G142" s="626"/>
      <c r="H142" s="626"/>
      <c r="I142" s="626"/>
      <c r="J142" s="626"/>
      <c r="K142" s="626"/>
      <c r="L142" s="626"/>
      <c r="M142" s="626"/>
      <c r="N142" s="626"/>
      <c r="O142" s="626"/>
      <c r="P142" s="626"/>
      <c r="Q142" s="626"/>
      <c r="R142" s="626"/>
      <c r="S142" s="626"/>
      <c r="T142" s="626"/>
      <c r="U142" s="626"/>
      <c r="V142" s="626"/>
      <c r="W142" s="626"/>
      <c r="X142" s="626"/>
      <c r="Y142" s="626"/>
      <c r="Z142" s="626"/>
      <c r="AA142" s="626"/>
      <c r="AB142" s="626"/>
      <c r="AC142" s="626"/>
      <c r="AD142" s="626"/>
      <c r="AE142" s="626"/>
      <c r="AF142" s="626"/>
      <c r="AG142" s="626"/>
      <c r="AH142" s="626"/>
      <c r="AI142" s="626"/>
      <c r="AJ142" s="626"/>
      <c r="AK142" s="626"/>
      <c r="AL142" s="626"/>
      <c r="AM142" s="626"/>
      <c r="AN142" s="626"/>
      <c r="AO142" s="626"/>
      <c r="AP142" s="626"/>
      <c r="AQ142" s="626"/>
      <c r="AR142" s="626"/>
      <c r="AS142" s="626"/>
      <c r="AT142" s="626"/>
      <c r="AU142" s="626"/>
      <c r="AV142" s="626"/>
      <c r="AW142" s="626"/>
      <c r="AX142" s="626"/>
      <c r="AY142" s="626"/>
      <c r="AZ142" s="626"/>
      <c r="BA142" s="626"/>
      <c r="BB142" s="626"/>
      <c r="BC142" s="626"/>
      <c r="BD142" s="626"/>
      <c r="BE142" s="626"/>
      <c r="BF142" s="626"/>
      <c r="BG142" s="626"/>
      <c r="BH142" s="626"/>
      <c r="BI142" s="626"/>
      <c r="BJ142" s="626"/>
      <c r="BK142" s="626"/>
      <c r="BL142" s="626"/>
      <c r="BM142" s="626"/>
      <c r="BN142" s="626"/>
      <c r="BO142" s="626"/>
      <c r="BP142" s="626"/>
      <c r="BQ142" s="626"/>
      <c r="BR142" s="626"/>
      <c r="BS142" s="626"/>
      <c r="BT142" s="626"/>
      <c r="BU142" s="626"/>
      <c r="BV142" s="626"/>
      <c r="BW142" s="626"/>
      <c r="BX142" s="626"/>
      <c r="BY142" s="626"/>
      <c r="BZ142" s="626"/>
      <c r="CA142" s="626"/>
      <c r="CB142" s="626"/>
      <c r="CC142" s="626"/>
      <c r="CD142" s="626"/>
      <c r="CE142" s="626"/>
      <c r="CF142" s="626"/>
      <c r="CG142" s="626"/>
      <c r="CH142" s="626"/>
    </row>
    <row r="143" spans="2:86">
      <c r="E143" s="549"/>
      <c r="F143" s="549"/>
      <c r="G143" s="549"/>
      <c r="H143" s="549"/>
      <c r="I143" s="549"/>
      <c r="J143" s="549"/>
      <c r="K143" s="549"/>
      <c r="L143" s="549"/>
      <c r="M143" s="549"/>
      <c r="N143" s="549"/>
      <c r="O143" s="549"/>
      <c r="P143" s="549"/>
      <c r="Q143" s="549"/>
      <c r="R143" s="549"/>
      <c r="S143" s="549"/>
      <c r="T143" s="549"/>
      <c r="U143" s="549"/>
      <c r="V143" s="549"/>
      <c r="W143" s="549"/>
      <c r="X143" s="549"/>
      <c r="Y143" s="549"/>
      <c r="Z143" s="549"/>
      <c r="AA143" s="549"/>
      <c r="AB143" s="549"/>
      <c r="AC143" s="549"/>
      <c r="AD143" s="549"/>
      <c r="AE143" s="549"/>
      <c r="AF143" s="549"/>
      <c r="AG143" s="549"/>
      <c r="AH143" s="549"/>
      <c r="AI143" s="549"/>
      <c r="AJ143" s="549"/>
      <c r="AK143" s="549"/>
      <c r="AL143" s="549"/>
      <c r="AN143" s="551"/>
      <c r="AO143" s="551"/>
      <c r="AP143" s="551"/>
      <c r="AQ143" s="551"/>
      <c r="AR143" s="551"/>
      <c r="AS143" s="551"/>
      <c r="AT143" s="551"/>
      <c r="AU143" s="551"/>
      <c r="AV143" s="551"/>
      <c r="AW143" s="551"/>
      <c r="AX143" s="551"/>
      <c r="AY143" s="551"/>
      <c r="AZ143" s="551"/>
      <c r="BA143" s="551"/>
      <c r="BB143" s="551"/>
      <c r="BC143" s="551"/>
      <c r="BD143" s="551"/>
      <c r="BE143" s="551"/>
      <c r="BF143" s="551"/>
      <c r="BG143" s="551"/>
      <c r="BH143" s="551"/>
      <c r="BI143" s="551"/>
      <c r="BJ143" s="551"/>
      <c r="BK143" s="551"/>
      <c r="BL143" s="551"/>
      <c r="BM143" s="551"/>
    </row>
    <row r="144" spans="2:86">
      <c r="D144" s="620"/>
      <c r="E144" s="627"/>
      <c r="F144" s="627"/>
      <c r="G144" s="627"/>
      <c r="H144" s="627"/>
      <c r="I144" s="627"/>
      <c r="J144" s="627"/>
      <c r="K144" s="627"/>
      <c r="L144" s="627"/>
      <c r="M144" s="627"/>
      <c r="N144" s="627"/>
      <c r="O144" s="627"/>
      <c r="P144" s="627"/>
      <c r="Q144" s="627"/>
      <c r="R144" s="627"/>
      <c r="S144" s="627"/>
      <c r="T144" s="627"/>
      <c r="U144" s="627"/>
      <c r="V144" s="627"/>
      <c r="W144" s="627"/>
      <c r="X144" s="627"/>
      <c r="Y144" s="627"/>
      <c r="Z144" s="627"/>
      <c r="AA144" s="627"/>
      <c r="AB144" s="627"/>
      <c r="AC144" s="627"/>
      <c r="AD144" s="627"/>
      <c r="AE144" s="627"/>
      <c r="AF144" s="627"/>
      <c r="AG144" s="627"/>
      <c r="AH144" s="627"/>
      <c r="AI144" s="627"/>
      <c r="AJ144" s="627"/>
      <c r="AK144" s="627"/>
      <c r="AL144" s="627"/>
      <c r="AN144" s="551"/>
      <c r="AO144" s="551"/>
      <c r="AP144" s="551"/>
      <c r="AQ144" s="551"/>
      <c r="AR144" s="551"/>
      <c r="AS144" s="551"/>
      <c r="AT144" s="551"/>
      <c r="AU144" s="551"/>
      <c r="AV144" s="551"/>
      <c r="AW144" s="551"/>
      <c r="AX144" s="551"/>
      <c r="AY144" s="551"/>
      <c r="AZ144" s="551"/>
      <c r="BA144" s="551"/>
      <c r="BB144" s="551"/>
      <c r="BC144" s="551"/>
      <c r="BD144" s="551"/>
      <c r="BE144" s="551"/>
      <c r="BF144" s="551"/>
      <c r="BG144" s="551"/>
      <c r="BH144" s="551"/>
      <c r="BI144" s="551"/>
      <c r="BJ144" s="551"/>
      <c r="BK144" s="551"/>
      <c r="BL144" s="551"/>
      <c r="BM144" s="551"/>
    </row>
    <row r="145" spans="4:65">
      <c r="D145" s="620"/>
      <c r="E145" s="620"/>
      <c r="F145" s="620"/>
      <c r="G145" s="620"/>
      <c r="H145" s="620"/>
      <c r="I145" s="620"/>
      <c r="J145" s="620"/>
      <c r="K145" s="620"/>
      <c r="L145" s="620"/>
      <c r="M145" s="620"/>
      <c r="N145" s="620"/>
      <c r="O145" s="620"/>
      <c r="P145" s="620"/>
      <c r="Q145" s="620"/>
      <c r="R145" s="620"/>
      <c r="S145" s="620"/>
      <c r="T145" s="620"/>
      <c r="U145" s="620"/>
      <c r="V145" s="620"/>
      <c r="W145" s="620"/>
      <c r="X145" s="620"/>
      <c r="Y145" s="620"/>
      <c r="Z145" s="620"/>
      <c r="AA145" s="620"/>
      <c r="AB145" s="620"/>
      <c r="AC145" s="620"/>
      <c r="AD145" s="620"/>
      <c r="AE145" s="620"/>
      <c r="AF145" s="620"/>
      <c r="AG145" s="620"/>
      <c r="AH145" s="620"/>
      <c r="AI145" s="620"/>
      <c r="AJ145" s="620"/>
      <c r="AK145" s="620"/>
      <c r="AL145" s="620"/>
      <c r="AN145" s="551"/>
      <c r="AO145" s="551"/>
      <c r="AP145" s="551"/>
      <c r="AQ145" s="551"/>
      <c r="AR145" s="551"/>
      <c r="AS145" s="551"/>
      <c r="AT145" s="551"/>
      <c r="AU145" s="551"/>
      <c r="AV145" s="551"/>
      <c r="AW145" s="551"/>
      <c r="AX145" s="551"/>
      <c r="AY145" s="551"/>
      <c r="AZ145" s="551"/>
      <c r="BA145" s="551"/>
      <c r="BB145" s="551"/>
      <c r="BC145" s="551"/>
      <c r="BD145" s="551"/>
      <c r="BE145" s="551"/>
      <c r="BF145" s="551"/>
      <c r="BG145" s="551"/>
      <c r="BH145" s="551"/>
      <c r="BI145" s="551"/>
      <c r="BJ145" s="551"/>
      <c r="BK145" s="551"/>
      <c r="BL145" s="551"/>
      <c r="BM145" s="551"/>
    </row>
    <row r="146" spans="4:65">
      <c r="D146" s="620"/>
      <c r="E146" s="627"/>
      <c r="F146" s="627"/>
      <c r="G146" s="627"/>
      <c r="H146" s="627"/>
      <c r="I146" s="628"/>
      <c r="J146" s="627"/>
      <c r="K146" s="627"/>
      <c r="L146" s="627"/>
      <c r="M146" s="627"/>
      <c r="N146" s="627"/>
      <c r="O146" s="627"/>
      <c r="P146" s="627"/>
      <c r="Q146" s="627"/>
      <c r="R146" s="627"/>
      <c r="S146" s="628"/>
      <c r="T146" s="627"/>
      <c r="U146" s="627"/>
      <c r="V146" s="627"/>
      <c r="W146" s="627"/>
      <c r="X146" s="627"/>
      <c r="Y146" s="627"/>
      <c r="Z146" s="627"/>
      <c r="AA146" s="627"/>
      <c r="AB146" s="627"/>
      <c r="AC146" s="627"/>
      <c r="AD146" s="627"/>
      <c r="AE146" s="627"/>
      <c r="AF146" s="627"/>
      <c r="AG146" s="627"/>
      <c r="AH146" s="627"/>
      <c r="AI146" s="627"/>
      <c r="AJ146" s="627"/>
      <c r="AK146" s="627"/>
      <c r="AL146" s="627"/>
      <c r="AN146" s="551"/>
      <c r="AO146" s="551"/>
      <c r="AP146" s="551"/>
      <c r="AQ146" s="551"/>
      <c r="AR146" s="551"/>
      <c r="AS146" s="551"/>
      <c r="AT146" s="551"/>
      <c r="AU146" s="551"/>
      <c r="AV146" s="551"/>
      <c r="AW146" s="551"/>
      <c r="AX146" s="551"/>
      <c r="AY146" s="551"/>
      <c r="AZ146" s="551"/>
      <c r="BA146" s="551"/>
      <c r="BB146" s="551"/>
      <c r="BC146" s="551"/>
      <c r="BD146" s="551"/>
      <c r="BE146" s="551"/>
      <c r="BF146" s="551"/>
      <c r="BG146" s="551"/>
      <c r="BH146" s="551"/>
      <c r="BI146" s="551"/>
      <c r="BJ146" s="551"/>
      <c r="BK146" s="551"/>
      <c r="BL146" s="551"/>
      <c r="BM146" s="551"/>
    </row>
    <row r="147" spans="4:65">
      <c r="D147" s="620"/>
      <c r="E147" s="627"/>
      <c r="F147" s="627"/>
      <c r="G147" s="627"/>
      <c r="H147" s="627"/>
      <c r="I147" s="628"/>
      <c r="J147" s="627"/>
      <c r="K147" s="627"/>
      <c r="L147" s="627"/>
      <c r="M147" s="627"/>
      <c r="N147" s="627"/>
      <c r="O147" s="627"/>
      <c r="P147" s="627"/>
      <c r="Q147" s="627"/>
      <c r="R147" s="627"/>
      <c r="S147" s="628"/>
      <c r="T147" s="627"/>
      <c r="U147" s="627"/>
      <c r="V147" s="627"/>
      <c r="W147" s="627"/>
      <c r="X147" s="627"/>
      <c r="Y147" s="627"/>
      <c r="Z147" s="627"/>
      <c r="AA147" s="627"/>
      <c r="AB147" s="627"/>
      <c r="AC147" s="627"/>
      <c r="AD147" s="627"/>
      <c r="AE147" s="627"/>
      <c r="AF147" s="627"/>
      <c r="AG147" s="627"/>
      <c r="AH147" s="627"/>
      <c r="AI147" s="627"/>
      <c r="AJ147" s="627"/>
      <c r="AK147" s="627"/>
      <c r="AL147" s="627"/>
      <c r="AN147" s="551"/>
      <c r="AO147" s="551"/>
      <c r="AP147" s="551"/>
      <c r="AQ147" s="551"/>
      <c r="AR147" s="551"/>
      <c r="AS147" s="551"/>
      <c r="AT147" s="551"/>
      <c r="AU147" s="551"/>
      <c r="AV147" s="551"/>
      <c r="AW147" s="551"/>
      <c r="AX147" s="551"/>
      <c r="AY147" s="551"/>
      <c r="AZ147" s="551"/>
      <c r="BA147" s="551"/>
      <c r="BB147" s="551"/>
      <c r="BC147" s="551"/>
      <c r="BD147" s="551"/>
      <c r="BE147" s="551"/>
      <c r="BF147" s="551"/>
      <c r="BG147" s="551"/>
      <c r="BH147" s="551"/>
      <c r="BI147" s="551"/>
      <c r="BJ147" s="551"/>
      <c r="BK147" s="551"/>
      <c r="BL147" s="551"/>
      <c r="BM147" s="551"/>
    </row>
    <row r="148" spans="4:65">
      <c r="AN148" s="551"/>
      <c r="AO148" s="551"/>
      <c r="AP148" s="551"/>
      <c r="AQ148" s="551"/>
      <c r="AR148" s="551"/>
      <c r="AS148" s="551"/>
      <c r="AT148" s="551"/>
      <c r="AU148" s="551"/>
      <c r="AV148" s="551"/>
      <c r="AW148" s="551"/>
      <c r="AX148" s="551"/>
      <c r="AY148" s="551"/>
      <c r="AZ148" s="551"/>
      <c r="BA148" s="551"/>
      <c r="BB148" s="551"/>
      <c r="BC148" s="551"/>
      <c r="BD148" s="551"/>
      <c r="BE148" s="551"/>
      <c r="BF148" s="551"/>
      <c r="BG148" s="551"/>
      <c r="BH148" s="551"/>
      <c r="BI148" s="551"/>
      <c r="BJ148" s="551"/>
      <c r="BK148" s="551"/>
      <c r="BL148" s="551"/>
      <c r="BM148" s="551"/>
    </row>
    <row r="149" spans="4:65">
      <c r="AN149" s="551"/>
      <c r="AO149" s="551"/>
      <c r="AP149" s="551"/>
      <c r="AQ149" s="551"/>
      <c r="AR149" s="551"/>
      <c r="AS149" s="551"/>
      <c r="AT149" s="551"/>
      <c r="AU149" s="551"/>
      <c r="AV149" s="551"/>
      <c r="AW149" s="551"/>
      <c r="AX149" s="551"/>
      <c r="AY149" s="551"/>
      <c r="AZ149" s="551"/>
      <c r="BA149" s="551"/>
      <c r="BB149" s="551"/>
      <c r="BC149" s="551"/>
      <c r="BD149" s="551"/>
      <c r="BE149" s="551"/>
      <c r="BF149" s="551"/>
      <c r="BG149" s="551"/>
      <c r="BH149" s="551"/>
      <c r="BI149" s="551"/>
      <c r="BJ149" s="551"/>
      <c r="BK149" s="551"/>
      <c r="BL149" s="551"/>
      <c r="BM149" s="551"/>
    </row>
    <row r="150" spans="4:65">
      <c r="E150" s="549"/>
      <c r="F150" s="549"/>
      <c r="G150" s="549"/>
      <c r="H150" s="549"/>
      <c r="I150" s="549"/>
      <c r="J150" s="549"/>
      <c r="K150" s="549"/>
      <c r="L150" s="549"/>
      <c r="M150" s="549"/>
      <c r="N150" s="549"/>
      <c r="O150" s="549"/>
      <c r="P150" s="549"/>
      <c r="Q150" s="549"/>
      <c r="R150" s="549"/>
      <c r="S150" s="549"/>
      <c r="T150" s="549"/>
      <c r="U150" s="549"/>
      <c r="V150" s="549"/>
      <c r="W150" s="549"/>
      <c r="X150" s="549"/>
      <c r="Y150" s="549"/>
      <c r="Z150" s="549"/>
      <c r="AA150" s="549"/>
      <c r="AB150" s="549"/>
      <c r="AC150" s="549"/>
      <c r="AD150" s="549"/>
      <c r="AE150" s="549"/>
      <c r="AF150" s="549"/>
      <c r="AG150" s="549"/>
      <c r="AH150" s="549"/>
      <c r="AI150" s="549"/>
      <c r="AJ150" s="549"/>
      <c r="AK150" s="549"/>
      <c r="AL150" s="549"/>
      <c r="AN150" s="551"/>
      <c r="AO150" s="551"/>
      <c r="AP150" s="551"/>
      <c r="AQ150" s="551"/>
      <c r="AR150" s="551"/>
      <c r="AS150" s="551"/>
      <c r="AT150" s="551"/>
      <c r="AU150" s="551"/>
      <c r="AV150" s="551"/>
      <c r="AW150" s="551"/>
      <c r="AX150" s="551"/>
      <c r="AY150" s="551"/>
      <c r="AZ150" s="551"/>
      <c r="BA150" s="551"/>
      <c r="BB150" s="551"/>
      <c r="BC150" s="551"/>
      <c r="BD150" s="551"/>
      <c r="BE150" s="551"/>
      <c r="BF150" s="551"/>
      <c r="BG150" s="551"/>
      <c r="BH150" s="551"/>
      <c r="BI150" s="551"/>
      <c r="BJ150" s="551"/>
      <c r="BK150" s="551"/>
      <c r="BL150" s="551"/>
      <c r="BM150" s="551"/>
    </row>
    <row r="151" spans="4:65">
      <c r="E151" s="549"/>
      <c r="F151" s="549"/>
      <c r="G151" s="549"/>
      <c r="H151" s="549"/>
      <c r="I151" s="549"/>
      <c r="J151" s="549"/>
      <c r="K151" s="549"/>
      <c r="L151" s="549"/>
      <c r="M151" s="549"/>
      <c r="N151" s="549"/>
      <c r="O151" s="549"/>
      <c r="P151" s="549"/>
      <c r="Q151" s="549"/>
      <c r="R151" s="549"/>
      <c r="S151" s="549"/>
      <c r="T151" s="549"/>
      <c r="U151" s="549"/>
      <c r="V151" s="549"/>
      <c r="W151" s="549"/>
      <c r="X151" s="549"/>
      <c r="Y151" s="549"/>
      <c r="Z151" s="549"/>
      <c r="AA151" s="549"/>
      <c r="AB151" s="549"/>
      <c r="AC151" s="549"/>
      <c r="AD151" s="549"/>
      <c r="AE151" s="549"/>
      <c r="AF151" s="549"/>
      <c r="AG151" s="549"/>
      <c r="AH151" s="549"/>
      <c r="AI151" s="549"/>
      <c r="AJ151" s="549"/>
      <c r="AK151" s="549"/>
      <c r="AL151" s="549"/>
      <c r="AN151" s="551"/>
      <c r="AO151" s="551"/>
      <c r="AP151" s="551"/>
      <c r="AQ151" s="551"/>
      <c r="AR151" s="551"/>
      <c r="AS151" s="551"/>
      <c r="AT151" s="551"/>
      <c r="AU151" s="551"/>
      <c r="AV151" s="551"/>
      <c r="AW151" s="551"/>
      <c r="AX151" s="551"/>
      <c r="AY151" s="551"/>
      <c r="AZ151" s="551"/>
      <c r="BA151" s="551"/>
      <c r="BB151" s="551"/>
      <c r="BC151" s="551"/>
      <c r="BD151" s="551"/>
      <c r="BE151" s="551"/>
      <c r="BF151" s="551"/>
      <c r="BG151" s="551"/>
      <c r="BH151" s="551"/>
      <c r="BI151" s="551"/>
      <c r="BJ151" s="551"/>
      <c r="BK151" s="551"/>
      <c r="BL151" s="551"/>
      <c r="BM151" s="551"/>
    </row>
    <row r="152" spans="4:65">
      <c r="E152" s="549"/>
      <c r="F152" s="549"/>
      <c r="G152" s="549"/>
      <c r="H152" s="549"/>
      <c r="I152" s="549"/>
      <c r="J152" s="549"/>
      <c r="K152" s="549"/>
      <c r="L152" s="549"/>
      <c r="M152" s="549"/>
      <c r="N152" s="549"/>
      <c r="O152" s="549"/>
      <c r="P152" s="549"/>
      <c r="Q152" s="549"/>
      <c r="R152" s="549"/>
      <c r="S152" s="549"/>
      <c r="T152" s="549"/>
      <c r="U152" s="549"/>
      <c r="V152" s="549"/>
      <c r="W152" s="549"/>
      <c r="X152" s="549"/>
      <c r="Y152" s="549"/>
      <c r="Z152" s="549"/>
      <c r="AA152" s="549"/>
      <c r="AB152" s="549"/>
      <c r="AC152" s="549"/>
      <c r="AD152" s="549"/>
      <c r="AE152" s="549"/>
      <c r="AF152" s="549"/>
      <c r="AG152" s="549"/>
      <c r="AH152" s="549"/>
      <c r="AI152" s="549"/>
      <c r="AJ152" s="549"/>
      <c r="AK152" s="549"/>
      <c r="AL152" s="549"/>
      <c r="AN152" s="551"/>
      <c r="AO152" s="551"/>
      <c r="AP152" s="551"/>
      <c r="AQ152" s="551"/>
      <c r="AR152" s="551"/>
      <c r="AS152" s="551"/>
      <c r="AT152" s="551"/>
      <c r="AU152" s="551"/>
      <c r="AV152" s="551"/>
      <c r="AW152" s="551"/>
      <c r="AX152" s="551"/>
      <c r="AY152" s="551"/>
      <c r="AZ152" s="551"/>
      <c r="BA152" s="551"/>
      <c r="BB152" s="551"/>
      <c r="BC152" s="551"/>
      <c r="BD152" s="551"/>
      <c r="BE152" s="551"/>
      <c r="BF152" s="551"/>
      <c r="BG152" s="551"/>
      <c r="BH152" s="551"/>
      <c r="BI152" s="551"/>
      <c r="BJ152" s="551"/>
      <c r="BK152" s="551"/>
      <c r="BL152" s="551"/>
      <c r="BM152" s="551"/>
    </row>
    <row r="153" spans="4:65">
      <c r="E153" s="549"/>
      <c r="F153" s="549"/>
      <c r="G153" s="549"/>
      <c r="H153" s="549"/>
      <c r="I153" s="549"/>
      <c r="J153" s="549"/>
      <c r="K153" s="549"/>
      <c r="L153" s="549"/>
      <c r="M153" s="549"/>
      <c r="N153" s="549"/>
      <c r="O153" s="549"/>
      <c r="P153" s="549"/>
      <c r="Q153" s="549"/>
      <c r="R153" s="549"/>
      <c r="S153" s="549"/>
      <c r="T153" s="549"/>
      <c r="U153" s="549"/>
      <c r="V153" s="549"/>
      <c r="W153" s="549"/>
      <c r="X153" s="549"/>
      <c r="Y153" s="549"/>
      <c r="Z153" s="549"/>
      <c r="AA153" s="549"/>
      <c r="AB153" s="549"/>
      <c r="AC153" s="549"/>
      <c r="AD153" s="549"/>
      <c r="AE153" s="549"/>
      <c r="AF153" s="549"/>
      <c r="AG153" s="549"/>
      <c r="AH153" s="549"/>
      <c r="AI153" s="549"/>
      <c r="AJ153" s="549"/>
      <c r="AK153" s="549"/>
      <c r="AL153" s="549"/>
      <c r="AN153" s="551"/>
      <c r="AO153" s="551"/>
      <c r="AP153" s="551"/>
      <c r="AQ153" s="551"/>
      <c r="AR153" s="551"/>
      <c r="AS153" s="551"/>
      <c r="AT153" s="551"/>
      <c r="AU153" s="551"/>
      <c r="AV153" s="551"/>
      <c r="AW153" s="551"/>
      <c r="AX153" s="551"/>
      <c r="AY153" s="551"/>
      <c r="AZ153" s="551"/>
      <c r="BA153" s="551"/>
      <c r="BB153" s="551"/>
      <c r="BC153" s="551"/>
      <c r="BD153" s="551"/>
      <c r="BE153" s="551"/>
      <c r="BF153" s="551"/>
      <c r="BG153" s="551"/>
      <c r="BH153" s="551"/>
      <c r="BI153" s="551"/>
      <c r="BJ153" s="551"/>
      <c r="BK153" s="551"/>
      <c r="BL153" s="551"/>
      <c r="BM153" s="551"/>
    </row>
    <row r="154" spans="4:65">
      <c r="E154" s="549"/>
      <c r="F154" s="549"/>
      <c r="G154" s="549"/>
      <c r="H154" s="549"/>
      <c r="I154" s="549"/>
      <c r="J154" s="549"/>
      <c r="K154" s="549"/>
      <c r="L154" s="549"/>
      <c r="M154" s="549"/>
      <c r="N154" s="549"/>
      <c r="O154" s="549"/>
      <c r="P154" s="549"/>
      <c r="Q154" s="549"/>
      <c r="R154" s="549"/>
      <c r="S154" s="549"/>
      <c r="T154" s="549"/>
      <c r="U154" s="549"/>
      <c r="V154" s="549"/>
      <c r="W154" s="549"/>
      <c r="X154" s="549"/>
      <c r="Y154" s="549"/>
      <c r="Z154" s="549"/>
      <c r="AA154" s="549"/>
      <c r="AB154" s="549"/>
      <c r="AC154" s="549"/>
      <c r="AD154" s="549"/>
      <c r="AE154" s="549"/>
      <c r="AF154" s="549"/>
      <c r="AG154" s="549"/>
      <c r="AH154" s="549"/>
      <c r="AI154" s="549"/>
      <c r="AJ154" s="549"/>
      <c r="AK154" s="549"/>
      <c r="AL154" s="549"/>
      <c r="AN154" s="551"/>
      <c r="AO154" s="551"/>
      <c r="AP154" s="551"/>
      <c r="AQ154" s="551"/>
      <c r="AR154" s="551"/>
      <c r="AS154" s="551"/>
      <c r="AT154" s="551"/>
      <c r="AU154" s="551"/>
      <c r="AV154" s="551"/>
      <c r="AW154" s="551"/>
      <c r="AX154" s="551"/>
      <c r="AY154" s="551"/>
      <c r="AZ154" s="551"/>
      <c r="BA154" s="551"/>
      <c r="BB154" s="551"/>
      <c r="BC154" s="551"/>
      <c r="BD154" s="551"/>
      <c r="BE154" s="551"/>
      <c r="BF154" s="551"/>
      <c r="BG154" s="551"/>
      <c r="BH154" s="551"/>
      <c r="BI154" s="551"/>
      <c r="BJ154" s="551"/>
      <c r="BK154" s="551"/>
      <c r="BL154" s="551"/>
      <c r="BM154" s="551"/>
    </row>
    <row r="155" spans="4:65">
      <c r="E155" s="549"/>
      <c r="F155" s="549"/>
      <c r="G155" s="549"/>
      <c r="H155" s="549"/>
      <c r="I155" s="549"/>
      <c r="J155" s="549"/>
      <c r="K155" s="549"/>
      <c r="L155" s="549"/>
      <c r="M155" s="549"/>
      <c r="N155" s="549"/>
      <c r="O155" s="549"/>
      <c r="P155" s="549"/>
      <c r="Q155" s="549"/>
      <c r="R155" s="549"/>
      <c r="S155" s="549"/>
      <c r="T155" s="549"/>
      <c r="U155" s="549"/>
      <c r="V155" s="549"/>
      <c r="W155" s="549"/>
      <c r="X155" s="549"/>
      <c r="Y155" s="549"/>
      <c r="Z155" s="549"/>
      <c r="AA155" s="549"/>
      <c r="AB155" s="549"/>
      <c r="AC155" s="549"/>
      <c r="AD155" s="549"/>
      <c r="AE155" s="549"/>
      <c r="AF155" s="549"/>
      <c r="AG155" s="549"/>
      <c r="AH155" s="549"/>
      <c r="AI155" s="549"/>
      <c r="AJ155" s="549"/>
      <c r="AK155" s="549"/>
      <c r="AL155" s="549"/>
      <c r="AN155" s="551"/>
      <c r="AO155" s="551"/>
      <c r="AP155" s="551"/>
      <c r="AQ155" s="551"/>
      <c r="AR155" s="551"/>
      <c r="AS155" s="551"/>
      <c r="AT155" s="551"/>
      <c r="AU155" s="551"/>
      <c r="AV155" s="551"/>
      <c r="AW155" s="551"/>
      <c r="AX155" s="551"/>
      <c r="AY155" s="551"/>
      <c r="AZ155" s="551"/>
      <c r="BA155" s="551"/>
      <c r="BB155" s="551"/>
      <c r="BC155" s="551"/>
      <c r="BD155" s="551"/>
      <c r="BE155" s="551"/>
      <c r="BF155" s="551"/>
      <c r="BG155" s="551"/>
      <c r="BH155" s="551"/>
      <c r="BI155" s="551"/>
      <c r="BJ155" s="551"/>
      <c r="BK155" s="551"/>
      <c r="BL155" s="551"/>
      <c r="BM155" s="551"/>
    </row>
    <row r="156" spans="4:65">
      <c r="AN156" s="551"/>
      <c r="AO156" s="551"/>
      <c r="AP156" s="551"/>
      <c r="AQ156" s="551"/>
      <c r="AR156" s="551"/>
      <c r="AS156" s="551"/>
      <c r="AT156" s="551"/>
      <c r="AU156" s="551"/>
      <c r="AV156" s="551"/>
      <c r="AW156" s="551"/>
      <c r="AX156" s="551"/>
      <c r="AY156" s="551"/>
      <c r="AZ156" s="551"/>
      <c r="BA156" s="551"/>
      <c r="BB156" s="551"/>
      <c r="BC156" s="551"/>
      <c r="BD156" s="551"/>
      <c r="BE156" s="551"/>
      <c r="BF156" s="551"/>
      <c r="BG156" s="551"/>
      <c r="BH156" s="551"/>
      <c r="BI156" s="551"/>
      <c r="BJ156" s="551"/>
      <c r="BK156" s="551"/>
      <c r="BL156" s="551"/>
      <c r="BM156" s="551"/>
    </row>
    <row r="157" spans="4:65">
      <c r="AN157" s="551"/>
      <c r="AO157" s="551"/>
      <c r="AP157" s="551"/>
      <c r="AQ157" s="551"/>
      <c r="AR157" s="551"/>
      <c r="AS157" s="551"/>
      <c r="AT157" s="551"/>
      <c r="AU157" s="551"/>
      <c r="AV157" s="551"/>
      <c r="AW157" s="551"/>
      <c r="AX157" s="551"/>
      <c r="AY157" s="551"/>
      <c r="AZ157" s="551"/>
      <c r="BA157" s="551"/>
      <c r="BB157" s="551"/>
      <c r="BC157" s="551"/>
      <c r="BD157" s="551"/>
      <c r="BE157" s="551"/>
      <c r="BF157" s="551"/>
      <c r="BG157" s="551"/>
      <c r="BH157" s="551"/>
      <c r="BI157" s="551"/>
      <c r="BJ157" s="551"/>
      <c r="BK157" s="551"/>
      <c r="BL157" s="551"/>
      <c r="BM157" s="551"/>
    </row>
    <row r="158" spans="4:65">
      <c r="E158" s="549"/>
      <c r="F158" s="549"/>
      <c r="G158" s="549"/>
      <c r="H158" s="549"/>
      <c r="I158" s="549"/>
      <c r="J158" s="549"/>
      <c r="K158" s="549"/>
      <c r="L158" s="549"/>
      <c r="M158" s="549"/>
      <c r="N158" s="549"/>
      <c r="O158" s="549"/>
      <c r="P158" s="549"/>
      <c r="Q158" s="549"/>
      <c r="R158" s="549"/>
      <c r="S158" s="549"/>
      <c r="T158" s="549"/>
      <c r="U158" s="549"/>
      <c r="V158" s="549"/>
      <c r="W158" s="549"/>
      <c r="X158" s="549"/>
      <c r="Y158" s="549"/>
      <c r="Z158" s="549"/>
      <c r="AA158" s="549"/>
      <c r="AB158" s="549"/>
      <c r="AC158" s="549"/>
      <c r="AD158" s="549"/>
      <c r="AE158" s="549"/>
      <c r="AF158" s="549"/>
      <c r="AG158" s="549"/>
      <c r="AH158" s="549"/>
      <c r="AI158" s="549"/>
      <c r="AJ158" s="549"/>
      <c r="AK158" s="549"/>
      <c r="AL158" s="549"/>
      <c r="AN158" s="551"/>
      <c r="AO158" s="551"/>
      <c r="AP158" s="551"/>
      <c r="AQ158" s="551"/>
      <c r="AR158" s="551"/>
      <c r="AS158" s="551"/>
      <c r="AT158" s="551"/>
      <c r="AU158" s="551"/>
      <c r="AV158" s="551"/>
      <c r="AW158" s="551"/>
      <c r="AX158" s="551"/>
      <c r="AY158" s="551"/>
      <c r="AZ158" s="551"/>
      <c r="BA158" s="551"/>
      <c r="BB158" s="551"/>
      <c r="BC158" s="551"/>
      <c r="BD158" s="551"/>
      <c r="BE158" s="551"/>
      <c r="BF158" s="551"/>
      <c r="BG158" s="551"/>
      <c r="BH158" s="551"/>
      <c r="BI158" s="551"/>
      <c r="BJ158" s="551"/>
      <c r="BK158" s="551"/>
      <c r="BL158" s="551"/>
      <c r="BM158" s="551"/>
    </row>
    <row r="159" spans="4:65">
      <c r="E159" s="549"/>
      <c r="F159" s="549"/>
      <c r="G159" s="549"/>
      <c r="H159" s="549"/>
      <c r="I159" s="549"/>
      <c r="J159" s="549"/>
      <c r="K159" s="549"/>
      <c r="L159" s="549"/>
      <c r="M159" s="549"/>
      <c r="N159" s="549"/>
      <c r="O159" s="549"/>
      <c r="P159" s="549"/>
      <c r="Q159" s="549"/>
      <c r="R159" s="549"/>
      <c r="S159" s="549"/>
      <c r="T159" s="549"/>
      <c r="U159" s="549"/>
      <c r="V159" s="549"/>
      <c r="W159" s="549"/>
      <c r="X159" s="549"/>
      <c r="Y159" s="549"/>
      <c r="Z159" s="549"/>
      <c r="AA159" s="549"/>
      <c r="AB159" s="549"/>
      <c r="AC159" s="549"/>
      <c r="AD159" s="549"/>
      <c r="AE159" s="549"/>
      <c r="AF159" s="549"/>
      <c r="AG159" s="549"/>
      <c r="AH159" s="549"/>
      <c r="AI159" s="549"/>
      <c r="AJ159" s="549"/>
      <c r="AK159" s="549"/>
      <c r="AL159" s="549"/>
      <c r="AN159" s="551"/>
      <c r="AO159" s="551"/>
      <c r="AP159" s="551"/>
      <c r="AQ159" s="551"/>
      <c r="AR159" s="551"/>
      <c r="AS159" s="551"/>
      <c r="AT159" s="551"/>
      <c r="AU159" s="551"/>
      <c r="AV159" s="551"/>
      <c r="AW159" s="551"/>
      <c r="AX159" s="551"/>
      <c r="AY159" s="551"/>
      <c r="AZ159" s="551"/>
      <c r="BA159" s="551"/>
      <c r="BB159" s="551"/>
      <c r="BC159" s="551"/>
      <c r="BD159" s="551"/>
      <c r="BE159" s="551"/>
      <c r="BF159" s="551"/>
      <c r="BG159" s="551"/>
      <c r="BH159" s="551"/>
      <c r="BI159" s="551"/>
      <c r="BJ159" s="551"/>
      <c r="BK159" s="551"/>
      <c r="BL159" s="551"/>
      <c r="BM159" s="551"/>
    </row>
    <row r="160" spans="4:65">
      <c r="E160" s="549"/>
      <c r="F160" s="549"/>
      <c r="G160" s="549"/>
      <c r="H160" s="549"/>
      <c r="I160" s="549"/>
      <c r="J160" s="549"/>
      <c r="K160" s="549"/>
      <c r="L160" s="549"/>
      <c r="M160" s="549"/>
      <c r="N160" s="549"/>
      <c r="O160" s="549"/>
      <c r="P160" s="549"/>
      <c r="Q160" s="549"/>
      <c r="R160" s="549"/>
      <c r="S160" s="549"/>
      <c r="T160" s="549"/>
      <c r="U160" s="549"/>
      <c r="V160" s="549"/>
      <c r="W160" s="549"/>
      <c r="X160" s="549"/>
      <c r="Y160" s="549"/>
      <c r="Z160" s="549"/>
      <c r="AA160" s="549"/>
      <c r="AB160" s="549"/>
      <c r="AC160" s="549"/>
      <c r="AD160" s="549"/>
      <c r="AE160" s="549"/>
      <c r="AF160" s="549"/>
      <c r="AG160" s="549"/>
      <c r="AH160" s="549"/>
      <c r="AI160" s="549"/>
      <c r="AJ160" s="549"/>
      <c r="AK160" s="549"/>
      <c r="AL160" s="549"/>
      <c r="AN160" s="551"/>
      <c r="AO160" s="551"/>
      <c r="AP160" s="551"/>
      <c r="AQ160" s="551"/>
      <c r="AR160" s="551"/>
      <c r="AS160" s="551"/>
      <c r="AT160" s="551"/>
      <c r="AU160" s="551"/>
      <c r="AV160" s="551"/>
      <c r="AW160" s="551"/>
      <c r="AX160" s="551"/>
      <c r="AY160" s="551"/>
      <c r="AZ160" s="551"/>
      <c r="BA160" s="551"/>
      <c r="BB160" s="551"/>
      <c r="BC160" s="551"/>
      <c r="BD160" s="551"/>
      <c r="BE160" s="551"/>
      <c r="BF160" s="551"/>
      <c r="BG160" s="551"/>
      <c r="BH160" s="551"/>
      <c r="BI160" s="551"/>
      <c r="BJ160" s="551"/>
      <c r="BK160" s="551"/>
      <c r="BL160" s="551"/>
      <c r="BM160" s="551"/>
    </row>
    <row r="161" spans="1:147">
      <c r="E161" s="549"/>
      <c r="F161" s="549"/>
      <c r="G161" s="549"/>
      <c r="H161" s="549"/>
      <c r="I161" s="549"/>
      <c r="J161" s="549"/>
      <c r="K161" s="549"/>
      <c r="L161" s="549"/>
      <c r="M161" s="549"/>
      <c r="N161" s="549"/>
      <c r="O161" s="549"/>
      <c r="P161" s="549"/>
      <c r="Q161" s="549"/>
      <c r="R161" s="549"/>
      <c r="S161" s="549"/>
      <c r="T161" s="549"/>
      <c r="U161" s="549"/>
      <c r="V161" s="549"/>
      <c r="W161" s="549"/>
      <c r="X161" s="549"/>
      <c r="Y161" s="549"/>
      <c r="Z161" s="549"/>
      <c r="AA161" s="549"/>
      <c r="AB161" s="549"/>
      <c r="AC161" s="549"/>
      <c r="AD161" s="549"/>
      <c r="AE161" s="549"/>
      <c r="AF161" s="549"/>
      <c r="AG161" s="549"/>
      <c r="AH161" s="549"/>
      <c r="AI161" s="549"/>
      <c r="AJ161" s="549"/>
      <c r="AK161" s="549"/>
      <c r="AL161" s="549"/>
      <c r="AN161" s="551"/>
      <c r="AO161" s="551"/>
      <c r="AP161" s="551"/>
      <c r="AQ161" s="551"/>
      <c r="AR161" s="551"/>
      <c r="AS161" s="551"/>
      <c r="AT161" s="551"/>
      <c r="AU161" s="551"/>
      <c r="AV161" s="551"/>
      <c r="AW161" s="551"/>
      <c r="AX161" s="551"/>
      <c r="AY161" s="551"/>
      <c r="AZ161" s="551"/>
      <c r="BA161" s="551"/>
      <c r="BB161" s="551"/>
      <c r="BC161" s="551"/>
      <c r="BD161" s="551"/>
      <c r="BE161" s="551"/>
      <c r="BF161" s="551"/>
      <c r="BG161" s="551"/>
      <c r="BH161" s="551"/>
      <c r="BI161" s="551"/>
      <c r="BJ161" s="551"/>
      <c r="BK161" s="551"/>
      <c r="BL161" s="551"/>
      <c r="BM161" s="551"/>
    </row>
    <row r="162" spans="1:147">
      <c r="E162" s="549"/>
      <c r="F162" s="549"/>
      <c r="G162" s="549"/>
      <c r="H162" s="549"/>
      <c r="I162" s="549"/>
      <c r="J162" s="549"/>
      <c r="K162" s="549"/>
      <c r="L162" s="549"/>
      <c r="M162" s="549"/>
      <c r="N162" s="549"/>
      <c r="O162" s="549"/>
      <c r="P162" s="549"/>
      <c r="Q162" s="549"/>
      <c r="R162" s="549"/>
      <c r="S162" s="549"/>
      <c r="T162" s="549"/>
      <c r="U162" s="549"/>
      <c r="V162" s="549"/>
      <c r="W162" s="549"/>
      <c r="X162" s="549"/>
      <c r="Y162" s="549"/>
      <c r="Z162" s="549"/>
      <c r="AA162" s="549"/>
      <c r="AB162" s="549"/>
      <c r="AC162" s="549"/>
      <c r="AD162" s="549"/>
      <c r="AE162" s="549"/>
      <c r="AF162" s="549"/>
      <c r="AG162" s="549"/>
      <c r="AH162" s="549"/>
      <c r="AI162" s="549"/>
      <c r="AJ162" s="549"/>
      <c r="AK162" s="549"/>
      <c r="AL162" s="549"/>
      <c r="AN162" s="551"/>
      <c r="AO162" s="551"/>
      <c r="AP162" s="551"/>
      <c r="AQ162" s="551"/>
      <c r="AR162" s="551"/>
      <c r="AS162" s="551"/>
      <c r="AT162" s="551"/>
      <c r="AU162" s="551"/>
      <c r="AV162" s="551"/>
      <c r="AW162" s="551"/>
      <c r="AX162" s="551"/>
      <c r="AY162" s="551"/>
      <c r="AZ162" s="551"/>
      <c r="BA162" s="551"/>
      <c r="BB162" s="551"/>
      <c r="BC162" s="551"/>
      <c r="BD162" s="551"/>
      <c r="BE162" s="551"/>
      <c r="BF162" s="551"/>
      <c r="BG162" s="551"/>
      <c r="BH162" s="551"/>
      <c r="BI162" s="551"/>
      <c r="BJ162" s="551"/>
      <c r="BK162" s="551"/>
      <c r="BL162" s="551"/>
      <c r="BM162" s="551"/>
    </row>
    <row r="164" spans="1:147">
      <c r="E164" s="549"/>
      <c r="F164" s="549"/>
      <c r="G164" s="549"/>
      <c r="H164" s="549"/>
      <c r="I164" s="549"/>
      <c r="J164" s="549"/>
      <c r="K164" s="549"/>
      <c r="L164" s="549"/>
      <c r="M164" s="549"/>
      <c r="N164" s="549"/>
      <c r="O164" s="549"/>
      <c r="P164" s="549"/>
      <c r="Q164" s="549"/>
      <c r="R164" s="549"/>
      <c r="S164" s="549"/>
      <c r="T164" s="549"/>
      <c r="U164" s="549"/>
      <c r="V164" s="549"/>
      <c r="W164" s="549"/>
      <c r="X164" s="549"/>
      <c r="Y164" s="549"/>
      <c r="Z164" s="549"/>
      <c r="AA164" s="549"/>
      <c r="AB164" s="549"/>
      <c r="AC164" s="549"/>
      <c r="AD164" s="549"/>
      <c r="AE164" s="549"/>
      <c r="AF164" s="549"/>
      <c r="AG164" s="549"/>
      <c r="AH164" s="549"/>
      <c r="AI164" s="549"/>
      <c r="AJ164" s="549"/>
      <c r="AK164" s="549"/>
      <c r="AL164" s="549"/>
    </row>
    <row r="165" spans="1:147">
      <c r="E165" s="549"/>
      <c r="F165" s="549"/>
      <c r="G165" s="549"/>
      <c r="H165" s="549"/>
      <c r="I165" s="549"/>
      <c r="J165" s="549"/>
      <c r="K165" s="549"/>
      <c r="L165" s="549"/>
      <c r="M165" s="549"/>
      <c r="N165" s="549"/>
      <c r="O165" s="549"/>
      <c r="P165" s="549"/>
      <c r="Q165" s="549"/>
      <c r="R165" s="549"/>
      <c r="S165" s="549"/>
      <c r="T165" s="549"/>
      <c r="U165" s="549"/>
      <c r="V165" s="549"/>
      <c r="W165" s="549"/>
      <c r="X165" s="549"/>
      <c r="Y165" s="549"/>
      <c r="Z165" s="549"/>
      <c r="AA165" s="549"/>
      <c r="AB165" s="549"/>
      <c r="AC165" s="549"/>
      <c r="AD165" s="549"/>
      <c r="AE165" s="549"/>
      <c r="AF165" s="549"/>
      <c r="AG165" s="549"/>
      <c r="AH165" s="549"/>
      <c r="AI165" s="549"/>
      <c r="AJ165" s="549"/>
      <c r="AK165" s="549"/>
      <c r="AL165" s="549"/>
    </row>
    <row r="166" spans="1:147">
      <c r="D166" s="629"/>
      <c r="E166" s="629"/>
      <c r="F166" s="629"/>
      <c r="G166" s="629"/>
      <c r="H166" s="629"/>
      <c r="I166" s="629"/>
      <c r="J166" s="629"/>
      <c r="K166" s="629"/>
      <c r="L166" s="629"/>
      <c r="M166" s="629"/>
      <c r="N166" s="629"/>
      <c r="O166" s="629"/>
      <c r="P166" s="629"/>
      <c r="Q166" s="629"/>
      <c r="R166" s="629"/>
      <c r="S166" s="629"/>
      <c r="T166" s="629"/>
      <c r="U166" s="629"/>
      <c r="V166" s="629"/>
      <c r="W166" s="629"/>
      <c r="X166" s="629"/>
      <c r="Y166" s="629"/>
      <c r="Z166" s="629"/>
      <c r="AA166" s="629"/>
      <c r="AB166" s="629"/>
      <c r="AC166" s="629"/>
      <c r="AD166" s="629"/>
      <c r="AE166" s="629"/>
      <c r="AF166" s="629"/>
      <c r="AG166" s="629"/>
      <c r="AH166" s="629"/>
      <c r="AI166" s="629"/>
      <c r="AJ166" s="629"/>
      <c r="AK166" s="629"/>
      <c r="AL166" s="629"/>
    </row>
    <row r="168" spans="1:147">
      <c r="E168" s="549"/>
      <c r="F168" s="549"/>
      <c r="G168" s="549"/>
      <c r="H168" s="549"/>
      <c r="I168" s="549"/>
      <c r="J168" s="549"/>
      <c r="K168" s="549"/>
      <c r="L168" s="549"/>
      <c r="M168" s="549"/>
      <c r="N168" s="549"/>
      <c r="O168" s="549"/>
      <c r="P168" s="549"/>
      <c r="Q168" s="549"/>
      <c r="R168" s="549"/>
      <c r="S168" s="549"/>
      <c r="T168" s="549"/>
      <c r="U168" s="549"/>
      <c r="V168" s="549"/>
      <c r="W168" s="549"/>
      <c r="X168" s="549"/>
      <c r="Y168" s="549"/>
      <c r="Z168" s="549"/>
      <c r="AA168" s="549"/>
      <c r="AB168" s="549"/>
      <c r="AC168" s="549"/>
      <c r="AD168" s="549"/>
      <c r="AE168" s="549"/>
      <c r="AF168" s="549"/>
      <c r="AG168" s="549"/>
      <c r="AH168" s="549"/>
      <c r="AI168" s="549"/>
      <c r="AJ168" s="549"/>
      <c r="AK168" s="549"/>
      <c r="AL168" s="549"/>
    </row>
    <row r="169" spans="1:147" s="551" customFormat="1">
      <c r="A169" s="549"/>
      <c r="B169" s="549"/>
      <c r="C169" s="549"/>
      <c r="D169" s="549"/>
      <c r="E169" s="549"/>
      <c r="F169" s="549"/>
      <c r="G169" s="549"/>
      <c r="H169" s="549"/>
      <c r="I169" s="549"/>
      <c r="J169" s="549"/>
      <c r="K169" s="549"/>
      <c r="L169" s="549"/>
      <c r="M169" s="549"/>
      <c r="N169" s="549"/>
      <c r="O169" s="549"/>
      <c r="P169" s="549"/>
      <c r="Q169" s="549"/>
      <c r="R169" s="549"/>
      <c r="S169" s="549"/>
      <c r="T169" s="549"/>
      <c r="U169" s="549"/>
      <c r="V169" s="549"/>
      <c r="W169" s="549"/>
      <c r="X169" s="549"/>
      <c r="Y169" s="549"/>
      <c r="Z169" s="549"/>
      <c r="AA169" s="549"/>
      <c r="AB169" s="549"/>
      <c r="AC169" s="549"/>
      <c r="AD169" s="549"/>
      <c r="AE169" s="549"/>
      <c r="AF169" s="549"/>
      <c r="AG169" s="549"/>
      <c r="AH169" s="549"/>
      <c r="AI169" s="549"/>
      <c r="AJ169" s="549"/>
      <c r="AK169" s="549"/>
      <c r="AL169" s="549"/>
      <c r="AN169" s="549"/>
      <c r="AO169" s="549"/>
      <c r="AP169" s="549"/>
      <c r="AQ169" s="549"/>
      <c r="AR169" s="549"/>
      <c r="AS169" s="549"/>
      <c r="AT169" s="549"/>
      <c r="AU169" s="549"/>
      <c r="AV169" s="549"/>
      <c r="AW169" s="549"/>
      <c r="AX169" s="549"/>
      <c r="AY169" s="549"/>
      <c r="AZ169" s="549"/>
      <c r="BA169" s="549"/>
      <c r="BB169" s="549"/>
      <c r="BC169" s="549"/>
      <c r="BD169" s="549"/>
      <c r="BE169" s="549"/>
      <c r="BF169" s="549"/>
      <c r="BG169" s="549"/>
      <c r="BH169" s="549"/>
      <c r="BI169" s="549"/>
      <c r="BJ169" s="549"/>
      <c r="BK169" s="549"/>
      <c r="BL169" s="549"/>
      <c r="BM169" s="549"/>
      <c r="BN169" s="549"/>
      <c r="BO169" s="549"/>
      <c r="BP169" s="549"/>
      <c r="BQ169" s="549"/>
      <c r="BR169" s="549"/>
      <c r="BS169" s="549"/>
      <c r="BT169" s="549"/>
      <c r="BU169" s="549"/>
      <c r="BV169" s="549"/>
      <c r="BW169" s="549"/>
      <c r="BX169" s="549"/>
      <c r="BY169" s="549"/>
      <c r="BZ169" s="549"/>
      <c r="CA169" s="549"/>
      <c r="CB169" s="549"/>
      <c r="CC169" s="549"/>
      <c r="CD169" s="549"/>
      <c r="CE169" s="549"/>
      <c r="CF169" s="549"/>
      <c r="CG169" s="549"/>
      <c r="CH169" s="549"/>
      <c r="CI169" s="549"/>
      <c r="CJ169" s="549"/>
      <c r="CK169" s="549"/>
      <c r="CL169" s="549"/>
      <c r="CM169" s="549"/>
      <c r="CN169" s="549"/>
      <c r="CO169" s="549"/>
      <c r="CP169" s="549"/>
      <c r="CQ169" s="549"/>
      <c r="CR169" s="549"/>
      <c r="CS169" s="549"/>
      <c r="CT169" s="549"/>
      <c r="CU169" s="549"/>
      <c r="CV169" s="549"/>
      <c r="CW169" s="549"/>
      <c r="CX169" s="549"/>
      <c r="CY169" s="549"/>
      <c r="CZ169" s="549"/>
      <c r="DA169" s="549"/>
      <c r="DB169" s="549"/>
      <c r="DC169" s="549"/>
      <c r="DD169" s="549"/>
      <c r="DE169" s="549"/>
      <c r="DF169" s="549"/>
      <c r="DG169" s="549"/>
      <c r="DH169" s="549"/>
      <c r="DI169" s="549"/>
      <c r="DJ169" s="549"/>
      <c r="DK169" s="549"/>
      <c r="DL169" s="549"/>
      <c r="DM169" s="549"/>
      <c r="DN169" s="549"/>
      <c r="DO169" s="549"/>
      <c r="DP169" s="549"/>
      <c r="DQ169" s="549"/>
      <c r="DR169" s="549"/>
      <c r="DS169" s="549"/>
      <c r="DT169" s="549"/>
      <c r="DU169" s="549"/>
      <c r="DV169" s="549"/>
      <c r="DW169" s="549"/>
      <c r="DX169" s="549"/>
      <c r="DY169" s="549"/>
      <c r="DZ169" s="549"/>
      <c r="EA169" s="549"/>
      <c r="EB169" s="549"/>
      <c r="EC169" s="549"/>
      <c r="ED169" s="549"/>
      <c r="EE169" s="549"/>
      <c r="EF169" s="549"/>
      <c r="EG169" s="549"/>
      <c r="EH169" s="549"/>
      <c r="EI169" s="549"/>
      <c r="EJ169" s="549"/>
      <c r="EK169" s="549"/>
      <c r="EL169" s="549"/>
      <c r="EM169" s="549"/>
      <c r="EN169" s="549"/>
      <c r="EO169" s="549"/>
      <c r="EP169" s="549"/>
      <c r="EQ169" s="549"/>
    </row>
    <row r="170" spans="1:147" s="551" customFormat="1">
      <c r="A170" s="549"/>
      <c r="B170" s="549"/>
      <c r="C170" s="549"/>
      <c r="D170" s="549"/>
      <c r="E170" s="549"/>
      <c r="F170" s="549"/>
      <c r="G170" s="549"/>
      <c r="H170" s="549"/>
      <c r="I170" s="549"/>
      <c r="J170" s="549"/>
      <c r="K170" s="549"/>
      <c r="L170" s="549"/>
      <c r="M170" s="549"/>
      <c r="N170" s="549"/>
      <c r="O170" s="549"/>
      <c r="P170" s="549"/>
      <c r="Q170" s="549"/>
      <c r="R170" s="549"/>
      <c r="S170" s="549"/>
      <c r="T170" s="549"/>
      <c r="U170" s="549"/>
      <c r="V170" s="549"/>
      <c r="W170" s="549"/>
      <c r="X170" s="549"/>
      <c r="Y170" s="549"/>
      <c r="Z170" s="549"/>
      <c r="AA170" s="549"/>
      <c r="AB170" s="549"/>
      <c r="AC170" s="549"/>
      <c r="AD170" s="549"/>
      <c r="AE170" s="549"/>
      <c r="AF170" s="549"/>
      <c r="AG170" s="549"/>
      <c r="AH170" s="549"/>
      <c r="AI170" s="549"/>
      <c r="AJ170" s="549"/>
      <c r="AK170" s="549"/>
      <c r="AL170" s="549"/>
      <c r="AN170" s="549"/>
      <c r="AO170" s="549"/>
      <c r="AP170" s="549"/>
      <c r="AQ170" s="549"/>
      <c r="AR170" s="549"/>
      <c r="AS170" s="549"/>
      <c r="AT170" s="549"/>
      <c r="AU170" s="549"/>
      <c r="AV170" s="549"/>
      <c r="AW170" s="549"/>
      <c r="AX170" s="549"/>
      <c r="AY170" s="549"/>
      <c r="AZ170" s="549"/>
      <c r="BA170" s="549"/>
      <c r="BB170" s="549"/>
      <c r="BC170" s="549"/>
      <c r="BD170" s="549"/>
      <c r="BE170" s="549"/>
      <c r="BF170" s="549"/>
      <c r="BG170" s="549"/>
      <c r="BH170" s="549"/>
      <c r="BI170" s="549"/>
      <c r="BJ170" s="549"/>
      <c r="BK170" s="549"/>
      <c r="BL170" s="549"/>
      <c r="BM170" s="549"/>
      <c r="BN170" s="549"/>
      <c r="BO170" s="549"/>
      <c r="BP170" s="549"/>
      <c r="BQ170" s="549"/>
      <c r="BR170" s="549"/>
      <c r="BS170" s="549"/>
      <c r="BT170" s="549"/>
      <c r="BU170" s="549"/>
      <c r="BV170" s="549"/>
      <c r="BW170" s="549"/>
      <c r="BX170" s="549"/>
      <c r="BY170" s="549"/>
      <c r="BZ170" s="549"/>
      <c r="CA170" s="549"/>
      <c r="CB170" s="549"/>
      <c r="CC170" s="549"/>
      <c r="CD170" s="549"/>
      <c r="CE170" s="549"/>
      <c r="CF170" s="549"/>
      <c r="CG170" s="549"/>
      <c r="CH170" s="549"/>
      <c r="CI170" s="549"/>
      <c r="CJ170" s="549"/>
      <c r="CK170" s="549"/>
      <c r="CL170" s="549"/>
      <c r="CM170" s="549"/>
      <c r="CN170" s="549"/>
      <c r="CO170" s="549"/>
      <c r="CP170" s="549"/>
      <c r="CQ170" s="549"/>
      <c r="CR170" s="549"/>
      <c r="CS170" s="549"/>
      <c r="CT170" s="549"/>
      <c r="CU170" s="549"/>
      <c r="CV170" s="549"/>
      <c r="CW170" s="549"/>
      <c r="CX170" s="549"/>
      <c r="CY170" s="549"/>
      <c r="CZ170" s="549"/>
      <c r="DA170" s="549"/>
      <c r="DB170" s="549"/>
      <c r="DC170" s="549"/>
      <c r="DD170" s="549"/>
      <c r="DE170" s="549"/>
      <c r="DF170" s="549"/>
      <c r="DG170" s="549"/>
      <c r="DH170" s="549"/>
      <c r="DI170" s="549"/>
      <c r="DJ170" s="549"/>
      <c r="DK170" s="549"/>
      <c r="DL170" s="549"/>
      <c r="DM170" s="549"/>
      <c r="DN170" s="549"/>
      <c r="DO170" s="549"/>
      <c r="DP170" s="549"/>
      <c r="DQ170" s="549"/>
      <c r="DR170" s="549"/>
      <c r="DS170" s="549"/>
      <c r="DT170" s="549"/>
      <c r="DU170" s="549"/>
      <c r="DV170" s="549"/>
      <c r="DW170" s="549"/>
      <c r="DX170" s="549"/>
      <c r="DY170" s="549"/>
      <c r="DZ170" s="549"/>
      <c r="EA170" s="549"/>
      <c r="EB170" s="549"/>
      <c r="EC170" s="549"/>
      <c r="ED170" s="549"/>
      <c r="EE170" s="549"/>
      <c r="EF170" s="549"/>
      <c r="EG170" s="549"/>
      <c r="EH170" s="549"/>
      <c r="EI170" s="549"/>
      <c r="EJ170" s="549"/>
      <c r="EK170" s="549"/>
      <c r="EL170" s="549"/>
      <c r="EM170" s="549"/>
      <c r="EN170" s="549"/>
      <c r="EO170" s="549"/>
      <c r="EP170" s="549"/>
      <c r="EQ170" s="549"/>
    </row>
  </sheetData>
  <sheetProtection algorithmName="SHA-512" hashValue="sUVb1OxN7jrXwc+MqGzPX3g9MWY3m1vDd1TG/8mNdgilwUsZfMq5p1RNpcfN6VfA/n1v9cLwMv7bL2kMQJ0mUQ==" saltValue="lXr3m4KoJdJlHwr4R1ekgw==" spinCount="100000" sheet="1" objects="1" scenarios="1"/>
  <mergeCells count="2">
    <mergeCell ref="C13:H13"/>
    <mergeCell ref="J13:O13"/>
  </mergeCells>
  <conditionalFormatting sqref="F4">
    <cfRule type="cellIs" dxfId="31" priority="1" stopIfTrue="1" operator="equal">
      <formula>0</formula>
    </cfRule>
    <cfRule type="cellIs" dxfId="30" priority="2" stopIfTrue="1" operator="equal">
      <formula>1</formula>
    </cfRule>
  </conditionalFormatting>
  <pageMargins left="0" right="0" top="0" bottom="0" header="0" footer="0"/>
  <pageSetup paperSize="9" scale="4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N260"/>
  <sheetViews>
    <sheetView showGridLines="0" view="pageBreakPreview" zoomScale="70" zoomScaleNormal="70" zoomScaleSheetLayoutView="70" workbookViewId="0">
      <pane xSplit="12" ySplit="6" topLeftCell="M7" activePane="bottomRight" state="frozen"/>
      <selection activeCell="O11" sqref="O11"/>
      <selection pane="topRight" activeCell="O11" sqref="O11"/>
      <selection pane="bottomLeft" activeCell="O11" sqref="O11"/>
      <selection pane="bottomRight" activeCell="G10" sqref="G10"/>
    </sheetView>
  </sheetViews>
  <sheetFormatPr baseColWidth="10" defaultColWidth="0" defaultRowHeight="12.75" outlineLevelRow="1"/>
  <cols>
    <col min="1" max="1" width="3.140625" style="47" customWidth="1"/>
    <col min="2" max="3" width="8.140625" style="47" customWidth="1"/>
    <col min="4" max="4" width="3.28515625" style="47" customWidth="1"/>
    <col min="5" max="5" width="9.28515625" style="47" customWidth="1"/>
    <col min="6" max="6" width="3.5703125" style="47" customWidth="1"/>
    <col min="7" max="7" width="19.5703125" style="47" customWidth="1"/>
    <col min="8" max="8" width="8.5703125" style="47" customWidth="1"/>
    <col min="9" max="9" width="7.42578125" style="47" customWidth="1"/>
    <col min="10" max="10" width="5.140625" style="47" customWidth="1"/>
    <col min="11" max="11" width="11.7109375" style="62" customWidth="1"/>
    <col min="12" max="12" width="12.42578125" style="47" customWidth="1"/>
    <col min="13" max="13" width="3.28515625" style="47" customWidth="1"/>
    <col min="14" max="16" width="12.42578125" style="47" customWidth="1"/>
    <col min="17" max="18" width="12.42578125" style="197" customWidth="1"/>
    <col min="19" max="19" width="12.42578125" style="197" hidden="1" customWidth="1"/>
    <col min="20" max="20" width="9.140625" style="197" hidden="1" customWidth="1"/>
    <col min="21" max="40" width="11.42578125" style="197" hidden="1" customWidth="1"/>
    <col min="41" max="16384" width="11.42578125" style="47" hidden="1"/>
  </cols>
  <sheetData>
    <row r="1" spans="1:40" s="197" customFormat="1">
      <c r="A1" s="199"/>
      <c r="B1" s="196"/>
      <c r="C1" s="196"/>
      <c r="D1" s="196"/>
      <c r="E1" s="196"/>
      <c r="F1" s="196"/>
      <c r="G1" s="196"/>
      <c r="H1" s="196"/>
      <c r="I1" s="196"/>
      <c r="J1" s="196"/>
      <c r="K1" s="200"/>
      <c r="L1" s="196"/>
      <c r="M1" s="196"/>
      <c r="N1" s="196"/>
      <c r="O1" s="196"/>
      <c r="P1" s="196"/>
    </row>
    <row r="2" spans="1:40" s="197" customFormat="1">
      <c r="A2" s="199"/>
      <c r="B2" s="201" t="s">
        <v>17</v>
      </c>
      <c r="D2" s="202"/>
      <c r="E2" s="202"/>
      <c r="F2" s="202"/>
      <c r="G2" s="202" t="s">
        <v>20</v>
      </c>
      <c r="H2" s="202"/>
      <c r="I2" s="202"/>
      <c r="J2" s="202"/>
      <c r="K2" s="203"/>
      <c r="L2" s="202"/>
      <c r="M2" s="202"/>
      <c r="N2" s="202"/>
      <c r="O2" s="202"/>
      <c r="P2" s="202"/>
    </row>
    <row r="3" spans="1:40" s="197" customFormat="1">
      <c r="A3" s="199"/>
      <c r="B3" s="201" t="s">
        <v>1</v>
      </c>
      <c r="D3" s="204"/>
      <c r="E3" s="204"/>
      <c r="F3" s="204"/>
      <c r="G3" s="204" t="s">
        <v>305</v>
      </c>
      <c r="H3" s="204"/>
      <c r="I3" s="204"/>
      <c r="J3" s="204"/>
      <c r="K3" s="203"/>
      <c r="L3" s="204"/>
      <c r="M3" s="204"/>
      <c r="N3" s="204"/>
      <c r="O3" s="204"/>
      <c r="P3" s="204"/>
    </row>
    <row r="4" spans="1:40" s="197" customFormat="1">
      <c r="A4" s="199"/>
      <c r="B4" s="195" t="s">
        <v>5</v>
      </c>
      <c r="D4" s="205"/>
      <c r="E4" s="205"/>
      <c r="F4" s="205"/>
      <c r="G4" s="200" t="str">
        <f>+Mac!G4</f>
        <v>0 of 6 checks fail</v>
      </c>
      <c r="H4" s="205"/>
      <c r="I4" s="205"/>
      <c r="J4" s="205"/>
      <c r="K4" s="203"/>
      <c r="L4" s="205"/>
      <c r="M4" s="205"/>
      <c r="N4" s="205"/>
      <c r="O4" s="205"/>
      <c r="P4" s="205"/>
    </row>
    <row r="5" spans="1:40" s="197" customFormat="1" ht="12.75" customHeight="1">
      <c r="A5" s="199"/>
      <c r="B5" s="201" t="s">
        <v>14</v>
      </c>
      <c r="D5" s="200"/>
      <c r="E5" s="200"/>
      <c r="F5" s="200"/>
      <c r="G5" s="200" t="str">
        <f>+INDEX(N5:Q6,1,Scenario)</f>
        <v>Base 
Case</v>
      </c>
      <c r="H5" s="200"/>
      <c r="I5" s="200"/>
      <c r="J5" s="200"/>
      <c r="K5" s="203"/>
      <c r="L5" s="200"/>
      <c r="M5" s="200"/>
      <c r="N5" s="779" t="s">
        <v>292</v>
      </c>
      <c r="O5" s="781" t="s">
        <v>341</v>
      </c>
      <c r="P5" s="782" t="s">
        <v>262</v>
      </c>
      <c r="Q5" s="782" t="s">
        <v>263</v>
      </c>
    </row>
    <row r="6" spans="1:40" s="197" customFormat="1">
      <c r="A6" s="199"/>
      <c r="B6" s="199"/>
      <c r="D6" s="200"/>
      <c r="E6" s="200"/>
      <c r="F6" s="200"/>
      <c r="G6" s="200"/>
      <c r="H6" s="200"/>
      <c r="I6" s="200"/>
      <c r="J6" s="200"/>
      <c r="K6" s="203"/>
      <c r="L6" s="200"/>
      <c r="M6" s="200"/>
      <c r="N6" s="780"/>
      <c r="O6" s="781"/>
      <c r="P6" s="782"/>
      <c r="Q6" s="782"/>
      <c r="R6" s="206"/>
      <c r="S6" s="206"/>
    </row>
    <row r="7" spans="1:40" s="197" customFormat="1">
      <c r="A7" s="199"/>
      <c r="B7" s="196"/>
      <c r="H7" s="196"/>
      <c r="I7" s="196"/>
      <c r="J7" s="196"/>
      <c r="K7" s="200"/>
      <c r="L7" s="199"/>
      <c r="M7" s="199"/>
      <c r="N7" s="199"/>
      <c r="O7" s="199"/>
      <c r="P7" s="723"/>
      <c r="Q7" s="688"/>
    </row>
    <row r="8" spans="1:40" s="197" customFormat="1" ht="13.5" thickBot="1">
      <c r="A8" s="199"/>
      <c r="B8" s="196"/>
      <c r="H8" s="196"/>
      <c r="I8" s="196"/>
      <c r="J8" s="196"/>
      <c r="K8" s="200"/>
      <c r="L8" s="199"/>
      <c r="M8" s="199"/>
      <c r="N8" s="199"/>
      <c r="O8" s="199"/>
      <c r="P8" s="723"/>
      <c r="Q8" s="688"/>
    </row>
    <row r="9" spans="1:40" s="197" customFormat="1" ht="13.5" thickBot="1">
      <c r="A9" s="199"/>
      <c r="B9" s="196" t="s">
        <v>264</v>
      </c>
      <c r="G9" s="739">
        <v>1</v>
      </c>
      <c r="H9" s="644" t="s">
        <v>294</v>
      </c>
      <c r="I9" s="196"/>
      <c r="J9" s="196"/>
      <c r="K9" s="200"/>
      <c r="L9" s="199"/>
      <c r="M9" s="199"/>
      <c r="N9" s="199"/>
      <c r="O9" s="199"/>
      <c r="P9" s="723"/>
      <c r="Q9" s="688"/>
    </row>
    <row r="10" spans="1:40" s="197" customFormat="1" ht="9" customHeight="1">
      <c r="A10" s="199"/>
      <c r="B10" s="196"/>
      <c r="C10" s="209"/>
      <c r="D10" s="206"/>
      <c r="E10" s="206"/>
      <c r="F10" s="206"/>
      <c r="H10" s="196"/>
      <c r="I10" s="196"/>
      <c r="J10" s="196"/>
      <c r="P10" s="688"/>
      <c r="Q10" s="724"/>
    </row>
    <row r="11" spans="1:40" s="210" customFormat="1" ht="12.75" customHeight="1">
      <c r="A11" s="211"/>
      <c r="B11" s="211"/>
      <c r="C11" s="211"/>
      <c r="D11" s="211"/>
      <c r="E11" s="211"/>
      <c r="F11" s="211"/>
      <c r="G11" s="211"/>
      <c r="H11" s="211"/>
      <c r="I11" s="211"/>
      <c r="J11" s="211"/>
      <c r="K11" s="212" t="s">
        <v>7</v>
      </c>
      <c r="L11" s="211" t="s">
        <v>8</v>
      </c>
      <c r="M11" s="211"/>
      <c r="N11" s="211"/>
      <c r="O11" s="211"/>
      <c r="P11" s="725"/>
      <c r="Q11" s="726"/>
    </row>
    <row r="12" spans="1:40" s="207" customFormat="1">
      <c r="A12" s="208"/>
      <c r="B12" s="208"/>
      <c r="C12" s="208"/>
      <c r="D12" s="208"/>
      <c r="E12" s="208"/>
      <c r="F12" s="208"/>
      <c r="G12" s="208"/>
      <c r="H12" s="208"/>
      <c r="I12" s="208"/>
      <c r="J12" s="208"/>
      <c r="K12" s="208"/>
      <c r="L12" s="208"/>
      <c r="M12" s="208"/>
      <c r="N12" s="208"/>
      <c r="O12" s="208"/>
      <c r="P12" s="727"/>
      <c r="Q12" s="724"/>
    </row>
    <row r="13" spans="1:40" s="198" customFormat="1">
      <c r="A13" s="214"/>
      <c r="B13" s="214"/>
      <c r="C13" s="214"/>
      <c r="D13" s="214"/>
      <c r="E13" s="214"/>
      <c r="F13" s="214"/>
      <c r="G13" s="214"/>
      <c r="H13" s="214"/>
      <c r="I13" s="214"/>
      <c r="J13" s="214"/>
      <c r="K13" s="214"/>
      <c r="L13" s="214"/>
      <c r="M13" s="214"/>
      <c r="N13" s="214"/>
      <c r="O13" s="214"/>
      <c r="P13" s="728"/>
      <c r="Q13" s="728"/>
      <c r="R13" s="208"/>
      <c r="S13" s="213"/>
      <c r="T13" s="213"/>
      <c r="U13" s="213"/>
      <c r="V13" s="213"/>
      <c r="W13" s="213"/>
      <c r="X13" s="213"/>
      <c r="Y13" s="213"/>
      <c r="Z13" s="213"/>
      <c r="AA13" s="213"/>
      <c r="AB13" s="213"/>
      <c r="AC13" s="213"/>
      <c r="AD13" s="213"/>
      <c r="AE13" s="213"/>
      <c r="AF13" s="213"/>
      <c r="AG13" s="213"/>
      <c r="AH13" s="213"/>
      <c r="AI13" s="213"/>
      <c r="AJ13" s="213"/>
      <c r="AK13" s="213"/>
      <c r="AL13" s="213"/>
      <c r="AM13" s="213"/>
      <c r="AN13" s="213"/>
    </row>
    <row r="14" spans="1:40" s="435" customFormat="1" ht="13.5" customHeight="1">
      <c r="A14" s="432"/>
      <c r="B14" s="432" t="s">
        <v>281</v>
      </c>
      <c r="C14" s="432"/>
      <c r="D14" s="432"/>
      <c r="E14" s="432"/>
      <c r="F14" s="432"/>
      <c r="G14" s="432"/>
      <c r="H14" s="432"/>
      <c r="I14" s="432"/>
      <c r="J14" s="432"/>
      <c r="K14" s="432"/>
      <c r="L14" s="432"/>
      <c r="M14" s="432"/>
      <c r="N14" s="432"/>
      <c r="O14" s="432"/>
      <c r="P14" s="729"/>
      <c r="Q14" s="729"/>
      <c r="R14" s="433"/>
      <c r="S14" s="434"/>
      <c r="T14" s="434"/>
      <c r="U14" s="434"/>
      <c r="V14" s="434"/>
      <c r="W14" s="434"/>
      <c r="X14" s="434"/>
      <c r="Y14" s="434"/>
      <c r="Z14" s="434"/>
      <c r="AA14" s="434"/>
      <c r="AB14" s="434"/>
      <c r="AC14" s="434"/>
      <c r="AD14" s="434"/>
      <c r="AE14" s="434"/>
      <c r="AF14" s="434"/>
      <c r="AG14" s="434"/>
      <c r="AH14" s="434"/>
      <c r="AI14" s="434"/>
      <c r="AJ14" s="434"/>
      <c r="AK14" s="434"/>
      <c r="AL14" s="434"/>
      <c r="AM14" s="434"/>
      <c r="AN14" s="434"/>
    </row>
    <row r="15" spans="1:40" s="198" customFormat="1" outlineLevel="1">
      <c r="A15" s="214"/>
      <c r="B15" s="214"/>
      <c r="C15" s="214"/>
      <c r="D15" s="214"/>
      <c r="E15" s="214"/>
      <c r="F15" s="214"/>
      <c r="G15" s="214"/>
      <c r="H15" s="214"/>
      <c r="I15" s="214"/>
      <c r="J15" s="214"/>
      <c r="K15" s="214"/>
      <c r="L15" s="214"/>
      <c r="M15" s="214"/>
      <c r="N15" s="214"/>
      <c r="O15" s="214"/>
      <c r="P15" s="728"/>
      <c r="Q15" s="728"/>
      <c r="R15" s="208"/>
      <c r="S15" s="213"/>
      <c r="T15" s="213"/>
      <c r="U15" s="213"/>
      <c r="V15" s="213"/>
      <c r="W15" s="213"/>
      <c r="X15" s="213"/>
      <c r="Y15" s="213"/>
      <c r="Z15" s="213"/>
      <c r="AA15" s="213"/>
      <c r="AB15" s="213"/>
      <c r="AC15" s="213"/>
      <c r="AD15" s="213"/>
      <c r="AE15" s="213"/>
      <c r="AF15" s="213"/>
      <c r="AG15" s="213"/>
      <c r="AH15" s="213"/>
      <c r="AI15" s="213"/>
      <c r="AJ15" s="213"/>
      <c r="AK15" s="213"/>
      <c r="AL15" s="213"/>
      <c r="AM15" s="213"/>
      <c r="AN15" s="213"/>
    </row>
    <row r="16" spans="1:40" s="198" customFormat="1" outlineLevel="1">
      <c r="A16" s="214"/>
      <c r="B16" s="198" t="s">
        <v>32</v>
      </c>
      <c r="C16"/>
      <c r="D16" s="47"/>
      <c r="E16" s="47"/>
      <c r="F16" s="47"/>
      <c r="G16" s="47"/>
      <c r="I16" s="214"/>
      <c r="J16" s="214"/>
      <c r="K16" s="512" t="s">
        <v>9</v>
      </c>
      <c r="L16" s="505">
        <v>72685</v>
      </c>
      <c r="M16" s="214"/>
      <c r="N16" s="214"/>
      <c r="O16" s="214"/>
      <c r="P16" s="728"/>
      <c r="Q16" s="728"/>
      <c r="R16" s="208"/>
      <c r="S16" s="213"/>
      <c r="T16" s="213"/>
      <c r="U16" s="213"/>
      <c r="V16" s="213"/>
      <c r="W16" s="213"/>
      <c r="X16" s="213"/>
      <c r="Y16" s="213"/>
      <c r="Z16" s="213"/>
      <c r="AA16" s="213"/>
      <c r="AB16" s="213"/>
      <c r="AC16" s="213"/>
      <c r="AD16" s="213"/>
      <c r="AE16" s="213"/>
      <c r="AF16" s="213"/>
      <c r="AG16" s="213"/>
      <c r="AH16" s="213"/>
      <c r="AI16" s="213"/>
      <c r="AJ16" s="213"/>
      <c r="AK16" s="213"/>
      <c r="AL16" s="213"/>
      <c r="AM16" s="213"/>
      <c r="AN16" s="213"/>
    </row>
    <row r="17" spans="1:40" s="198" customFormat="1" outlineLevel="1">
      <c r="A17" s="214"/>
      <c r="B17" s="433" t="s">
        <v>194</v>
      </c>
      <c r="C17" s="214"/>
      <c r="D17" s="214"/>
      <c r="E17" s="214"/>
      <c r="F17" s="214"/>
      <c r="G17" s="214"/>
      <c r="H17" s="214"/>
      <c r="I17" s="214"/>
      <c r="J17" s="214"/>
      <c r="K17" s="512" t="s">
        <v>9</v>
      </c>
      <c r="L17" s="505">
        <v>42735</v>
      </c>
      <c r="M17" s="505"/>
      <c r="N17" s="710"/>
      <c r="O17" s="711"/>
      <c r="P17" s="728"/>
      <c r="Q17" s="728"/>
      <c r="R17" s="208"/>
      <c r="S17" s="213"/>
      <c r="T17" s="213"/>
      <c r="U17" s="213"/>
      <c r="V17" s="213"/>
      <c r="W17" s="213"/>
      <c r="X17" s="213"/>
      <c r="Y17" s="213"/>
      <c r="Z17" s="213"/>
      <c r="AA17" s="213"/>
      <c r="AB17" s="213"/>
      <c r="AC17" s="213"/>
      <c r="AD17" s="213"/>
      <c r="AE17" s="213"/>
      <c r="AF17" s="213"/>
      <c r="AG17" s="213"/>
      <c r="AH17" s="213"/>
      <c r="AI17" s="213"/>
      <c r="AJ17" s="213"/>
      <c r="AK17" s="213"/>
      <c r="AL17" s="213"/>
      <c r="AM17" s="213"/>
      <c r="AN17" s="213"/>
    </row>
    <row r="18" spans="1:40" s="198" customFormat="1" outlineLevel="1">
      <c r="A18" s="214"/>
      <c r="B18" s="433" t="s">
        <v>261</v>
      </c>
      <c r="D18" s="214"/>
      <c r="E18" s="214"/>
      <c r="F18" s="214"/>
      <c r="G18" s="214"/>
      <c r="H18" s="214"/>
      <c r="I18" s="214"/>
      <c r="J18" s="214"/>
      <c r="K18" s="512" t="s">
        <v>15</v>
      </c>
      <c r="L18" s="504">
        <f>INDEX($N18:$Q18,1,Scenario)</f>
        <v>0.02</v>
      </c>
      <c r="M18" s="504"/>
      <c r="N18" s="712">
        <v>0.02</v>
      </c>
      <c r="O18" s="712">
        <v>0.02</v>
      </c>
      <c r="P18" s="730"/>
      <c r="Q18" s="730"/>
      <c r="R18" s="208"/>
      <c r="S18" s="213"/>
      <c r="T18" s="213"/>
      <c r="U18" s="213"/>
      <c r="V18" s="213"/>
      <c r="W18" s="213"/>
      <c r="X18" s="213"/>
      <c r="Y18" s="213"/>
      <c r="Z18" s="213"/>
      <c r="AA18" s="213"/>
      <c r="AB18" s="213"/>
      <c r="AC18" s="213"/>
      <c r="AD18" s="213"/>
      <c r="AE18" s="213"/>
      <c r="AF18" s="213"/>
      <c r="AG18" s="213"/>
      <c r="AH18" s="213"/>
      <c r="AI18" s="213"/>
      <c r="AJ18" s="213"/>
      <c r="AK18" s="213"/>
      <c r="AL18" s="213"/>
      <c r="AM18" s="213"/>
      <c r="AN18" s="213"/>
    </row>
    <row r="19" spans="1:40" s="198" customFormat="1" outlineLevel="1">
      <c r="A19" s="214"/>
      <c r="B19" s="433" t="s">
        <v>276</v>
      </c>
      <c r="D19" s="214"/>
      <c r="E19" s="214"/>
      <c r="F19" s="214"/>
      <c r="G19" s="214"/>
      <c r="H19" s="214"/>
      <c r="I19" s="214"/>
      <c r="J19" s="214"/>
      <c r="K19" s="512" t="s">
        <v>277</v>
      </c>
      <c r="L19" s="527">
        <f>INDEX($N19:$Q19,1,Scenario)</f>
        <v>1.50586</v>
      </c>
      <c r="M19" s="215"/>
      <c r="N19" s="713">
        <v>1.50586</v>
      </c>
      <c r="O19" s="713">
        <v>1.50586</v>
      </c>
      <c r="P19" s="730"/>
      <c r="Q19" s="730"/>
      <c r="R19" s="208"/>
      <c r="S19" s="213"/>
      <c r="T19" s="213"/>
      <c r="U19" s="213"/>
      <c r="V19" s="213"/>
      <c r="W19" s="213"/>
      <c r="X19" s="213"/>
      <c r="Y19" s="213"/>
      <c r="Z19" s="213"/>
      <c r="AA19" s="213"/>
      <c r="AB19" s="213"/>
      <c r="AC19" s="213"/>
      <c r="AD19" s="213"/>
      <c r="AE19" s="213"/>
      <c r="AF19" s="213"/>
      <c r="AG19" s="213"/>
      <c r="AH19" s="213"/>
      <c r="AI19" s="213"/>
      <c r="AJ19" s="213"/>
      <c r="AK19" s="213"/>
      <c r="AL19" s="213"/>
      <c r="AM19" s="213"/>
      <c r="AN19" s="213"/>
    </row>
    <row r="20" spans="1:40" s="198" customFormat="1" outlineLevel="1">
      <c r="A20" s="214"/>
      <c r="B20" s="433" t="s">
        <v>304</v>
      </c>
      <c r="D20" s="214"/>
      <c r="E20" s="214"/>
      <c r="F20" s="214"/>
      <c r="G20" s="214"/>
      <c r="H20" s="214"/>
      <c r="I20" s="214"/>
      <c r="J20" s="214"/>
      <c r="K20" s="512"/>
      <c r="L20" s="651">
        <v>2017</v>
      </c>
      <c r="M20" s="214"/>
      <c r="N20" s="711"/>
      <c r="O20" s="711"/>
      <c r="P20" s="728"/>
      <c r="Q20" s="728"/>
      <c r="R20" s="214"/>
      <c r="S20" s="213"/>
      <c r="T20" s="213"/>
      <c r="U20" s="213"/>
      <c r="V20" s="213"/>
      <c r="W20" s="213"/>
      <c r="X20" s="213"/>
      <c r="Y20" s="213"/>
      <c r="Z20" s="213"/>
      <c r="AA20" s="213"/>
      <c r="AB20" s="213"/>
      <c r="AC20" s="213"/>
      <c r="AD20" s="213"/>
      <c r="AE20" s="213"/>
      <c r="AF20" s="213"/>
      <c r="AG20" s="213"/>
      <c r="AH20" s="213"/>
      <c r="AI20" s="213"/>
      <c r="AJ20" s="213"/>
      <c r="AK20" s="213"/>
      <c r="AL20" s="213"/>
      <c r="AM20" s="213"/>
      <c r="AN20" s="213"/>
    </row>
    <row r="21" spans="1:40" s="198" customFormat="1">
      <c r="A21" s="214"/>
      <c r="B21" s="214"/>
      <c r="C21" s="214"/>
      <c r="D21" s="214"/>
      <c r="E21" s="214"/>
      <c r="F21" s="214"/>
      <c r="G21" s="214"/>
      <c r="H21" s="214"/>
      <c r="I21" s="214"/>
      <c r="J21" s="214"/>
      <c r="K21" s="214"/>
      <c r="L21" s="541"/>
      <c r="M21" s="214"/>
      <c r="N21" s="711"/>
      <c r="O21" s="711"/>
      <c r="P21" s="728"/>
      <c r="Q21" s="728"/>
      <c r="R21" s="208"/>
      <c r="S21" s="213"/>
      <c r="T21" s="213"/>
      <c r="U21" s="213"/>
      <c r="V21" s="213"/>
      <c r="W21" s="213"/>
      <c r="X21" s="213"/>
      <c r="Y21" s="213"/>
      <c r="Z21" s="213"/>
      <c r="AA21" s="213"/>
      <c r="AB21" s="213"/>
      <c r="AC21" s="213"/>
      <c r="AD21" s="213"/>
      <c r="AE21" s="213"/>
      <c r="AF21" s="213"/>
      <c r="AG21" s="213"/>
      <c r="AH21" s="213"/>
      <c r="AI21" s="213"/>
      <c r="AJ21" s="213"/>
      <c r="AK21" s="213"/>
      <c r="AL21" s="213"/>
      <c r="AM21" s="213"/>
      <c r="AN21" s="213"/>
    </row>
    <row r="22" spans="1:40" s="435" customFormat="1" ht="13.5" customHeight="1">
      <c r="A22" s="432"/>
      <c r="B22" s="432" t="s">
        <v>260</v>
      </c>
      <c r="C22" s="432"/>
      <c r="D22" s="432"/>
      <c r="E22" s="432"/>
      <c r="F22" s="432"/>
      <c r="G22" s="432"/>
      <c r="H22" s="432"/>
      <c r="I22" s="432"/>
      <c r="J22" s="432"/>
      <c r="K22" s="432"/>
      <c r="L22" s="432"/>
      <c r="M22" s="432"/>
      <c r="N22" s="714"/>
      <c r="O22" s="714"/>
      <c r="P22" s="729"/>
      <c r="Q22" s="729"/>
      <c r="R22" s="433"/>
      <c r="S22" s="434"/>
      <c r="T22" s="434"/>
      <c r="U22" s="434"/>
      <c r="V22" s="434"/>
      <c r="W22" s="434"/>
      <c r="X22" s="434"/>
      <c r="Y22" s="434"/>
      <c r="Z22" s="434"/>
      <c r="AA22" s="434"/>
      <c r="AB22" s="434"/>
      <c r="AC22" s="434"/>
      <c r="AD22" s="434"/>
      <c r="AE22" s="434"/>
      <c r="AF22" s="434"/>
      <c r="AG22" s="434"/>
      <c r="AH22" s="434"/>
      <c r="AI22" s="434"/>
      <c r="AJ22" s="434"/>
      <c r="AK22" s="434"/>
      <c r="AL22" s="434"/>
      <c r="AM22" s="434"/>
      <c r="AN22" s="434"/>
    </row>
    <row r="23" spans="1:40" s="198" customFormat="1" ht="13.5" customHeight="1" outlineLevel="1">
      <c r="A23" s="215"/>
      <c r="B23" s="215"/>
      <c r="C23" s="215"/>
      <c r="D23" s="215"/>
      <c r="E23" s="215"/>
      <c r="F23" s="215"/>
      <c r="G23" s="215"/>
      <c r="H23" s="215"/>
      <c r="I23" s="215"/>
      <c r="J23" s="215"/>
      <c r="K23" s="215"/>
      <c r="L23" s="542"/>
      <c r="M23" s="215"/>
      <c r="N23" s="715"/>
      <c r="O23" s="715"/>
      <c r="P23" s="731"/>
      <c r="Q23" s="731"/>
      <c r="R23" s="208"/>
      <c r="S23" s="213"/>
      <c r="T23" s="213"/>
      <c r="U23" s="213"/>
      <c r="V23" s="213"/>
      <c r="W23" s="213"/>
      <c r="X23" s="213"/>
      <c r="Y23" s="213"/>
      <c r="Z23" s="213"/>
      <c r="AA23" s="213"/>
      <c r="AB23" s="213"/>
      <c r="AC23" s="213"/>
      <c r="AD23" s="213"/>
      <c r="AE23" s="213"/>
      <c r="AF23" s="213"/>
      <c r="AG23" s="213"/>
      <c r="AH23" s="213"/>
      <c r="AI23" s="213"/>
      <c r="AJ23" s="213"/>
      <c r="AK23" s="213"/>
      <c r="AL23" s="213"/>
      <c r="AM23" s="213"/>
      <c r="AN23" s="213"/>
    </row>
    <row r="24" spans="1:40" s="198" customFormat="1" ht="13.5" customHeight="1" outlineLevel="1">
      <c r="A24" s="215"/>
      <c r="B24" s="509" t="s">
        <v>14</v>
      </c>
      <c r="C24" s="215"/>
      <c r="D24" s="215"/>
      <c r="E24" s="215"/>
      <c r="F24" s="215"/>
      <c r="G24" s="215"/>
      <c r="H24" s="215"/>
      <c r="I24" s="215"/>
      <c r="J24" s="215"/>
      <c r="K24" s="215"/>
      <c r="L24" s="542"/>
      <c r="M24" s="215"/>
      <c r="N24" s="715"/>
      <c r="O24" s="715"/>
      <c r="P24" s="731"/>
      <c r="Q24" s="731"/>
      <c r="R24" s="208"/>
      <c r="S24" s="213"/>
      <c r="T24" s="213"/>
      <c r="U24" s="213"/>
      <c r="V24" s="213"/>
      <c r="W24" s="213"/>
      <c r="X24" s="213"/>
      <c r="Y24" s="213"/>
      <c r="Z24" s="213"/>
      <c r="AA24" s="213"/>
      <c r="AB24" s="213"/>
      <c r="AC24" s="213"/>
      <c r="AD24" s="213"/>
      <c r="AE24" s="213"/>
      <c r="AF24" s="213"/>
      <c r="AG24" s="213"/>
      <c r="AH24" s="213"/>
      <c r="AI24" s="213"/>
      <c r="AJ24" s="213"/>
      <c r="AK24" s="213"/>
      <c r="AL24" s="213"/>
      <c r="AM24" s="213"/>
      <c r="AN24" s="213"/>
    </row>
    <row r="25" spans="1:40" s="198" customFormat="1" ht="13.5" customHeight="1" outlineLevel="1">
      <c r="A25" s="215"/>
      <c r="B25" s="509" t="s">
        <v>22</v>
      </c>
      <c r="C25" s="215"/>
      <c r="D25" s="215"/>
      <c r="E25" s="215"/>
      <c r="F25" s="215"/>
      <c r="G25" s="215"/>
      <c r="H25" s="215"/>
      <c r="I25" s="215"/>
      <c r="J25" s="215"/>
      <c r="K25" s="513"/>
      <c r="L25" s="507"/>
      <c r="M25" s="215"/>
      <c r="N25" s="716"/>
      <c r="O25" s="716"/>
      <c r="P25" s="732"/>
      <c r="Q25" s="733"/>
      <c r="R25" s="208"/>
      <c r="S25" s="213"/>
      <c r="T25" s="213"/>
      <c r="U25" s="213"/>
      <c r="V25" s="213"/>
      <c r="W25" s="213"/>
      <c r="X25" s="213"/>
      <c r="Y25" s="213"/>
      <c r="Z25" s="213"/>
      <c r="AA25" s="213"/>
      <c r="AB25" s="213"/>
      <c r="AC25" s="213"/>
      <c r="AD25" s="213"/>
      <c r="AE25" s="213"/>
      <c r="AF25" s="213"/>
      <c r="AG25" s="213"/>
      <c r="AH25" s="213"/>
      <c r="AI25" s="213"/>
      <c r="AJ25" s="213"/>
      <c r="AK25" s="213"/>
      <c r="AL25" s="213"/>
      <c r="AM25" s="213"/>
      <c r="AN25" s="213"/>
    </row>
    <row r="26" spans="1:40" s="198" customFormat="1" ht="13.5" customHeight="1" outlineLevel="1">
      <c r="A26" s="508">
        <v>1</v>
      </c>
      <c r="B26" s="508">
        <v>2018</v>
      </c>
      <c r="C26" s="215"/>
      <c r="D26" s="215"/>
      <c r="E26" s="215"/>
      <c r="F26" s="215"/>
      <c r="G26" s="215"/>
      <c r="H26" s="215"/>
      <c r="I26" s="215"/>
      <c r="J26" s="215"/>
      <c r="K26" s="513" t="s">
        <v>200</v>
      </c>
      <c r="L26" s="507">
        <f t="shared" ref="L26:L42" si="0">INDEX($N26:$Q26,1,Scenario)</f>
        <v>1283.3317043852364</v>
      </c>
      <c r="M26" s="215"/>
      <c r="N26" s="717">
        <v>1283.3317043852364</v>
      </c>
      <c r="O26" s="717">
        <v>1283.3317043852364</v>
      </c>
      <c r="P26" s="732"/>
      <c r="Q26" s="733"/>
      <c r="R26" s="208"/>
      <c r="S26" s="213"/>
      <c r="T26" s="213"/>
      <c r="U26" s="213"/>
      <c r="V26" s="213"/>
      <c r="W26" s="213"/>
      <c r="X26" s="213"/>
      <c r="Y26" s="213"/>
      <c r="Z26" s="213"/>
      <c r="AA26" s="213"/>
      <c r="AB26" s="213"/>
      <c r="AC26" s="213"/>
      <c r="AD26" s="213"/>
      <c r="AE26" s="213"/>
      <c r="AF26" s="213"/>
      <c r="AG26" s="213"/>
      <c r="AH26" s="213"/>
      <c r="AI26" s="213"/>
      <c r="AJ26" s="213"/>
      <c r="AK26" s="213"/>
      <c r="AL26" s="213"/>
      <c r="AM26" s="213"/>
      <c r="AN26" s="213"/>
    </row>
    <row r="27" spans="1:40" s="198" customFormat="1" ht="13.5" customHeight="1" outlineLevel="1">
      <c r="A27" s="508">
        <f>+A26+1</f>
        <v>2</v>
      </c>
      <c r="B27" s="508">
        <f>+B26+3</f>
        <v>2021</v>
      </c>
      <c r="C27" s="215"/>
      <c r="D27" s="215"/>
      <c r="E27" s="215"/>
      <c r="F27" s="215"/>
      <c r="G27" s="215"/>
      <c r="H27" s="215"/>
      <c r="I27" s="215"/>
      <c r="J27" s="215"/>
      <c r="K27" s="513" t="s">
        <v>200</v>
      </c>
      <c r="L27" s="507">
        <f t="shared" si="0"/>
        <v>1390.8003125210948</v>
      </c>
      <c r="M27" s="215"/>
      <c r="N27" s="717">
        <v>1390.8003125210948</v>
      </c>
      <c r="O27" s="717">
        <v>1458.625930585179</v>
      </c>
      <c r="P27" s="732"/>
      <c r="Q27" s="733"/>
      <c r="R27" s="208"/>
      <c r="S27" s="213"/>
      <c r="T27" s="213"/>
      <c r="U27" s="213"/>
      <c r="V27" s="213"/>
      <c r="W27" s="213"/>
      <c r="X27" s="213"/>
      <c r="Y27" s="213"/>
      <c r="Z27" s="213"/>
      <c r="AA27" s="213"/>
      <c r="AB27" s="213"/>
      <c r="AC27" s="213"/>
      <c r="AD27" s="213"/>
      <c r="AE27" s="213"/>
      <c r="AF27" s="213"/>
      <c r="AG27" s="213"/>
      <c r="AH27" s="213"/>
      <c r="AI27" s="213"/>
      <c r="AJ27" s="213"/>
      <c r="AK27" s="213"/>
      <c r="AL27" s="213"/>
      <c r="AM27" s="213"/>
      <c r="AN27" s="213"/>
    </row>
    <row r="28" spans="1:40" s="198" customFormat="1" ht="13.5" customHeight="1" outlineLevel="1">
      <c r="A28" s="508">
        <f t="shared" ref="A28:A42" si="1">+A27+1</f>
        <v>3</v>
      </c>
      <c r="B28" s="508">
        <f t="shared" ref="B28:B41" si="2">+B27+5</f>
        <v>2026</v>
      </c>
      <c r="C28" s="215"/>
      <c r="D28" s="215"/>
      <c r="E28" s="215"/>
      <c r="F28" s="215"/>
      <c r="G28" s="215"/>
      <c r="H28" s="215"/>
      <c r="I28" s="215"/>
      <c r="J28" s="215"/>
      <c r="K28" s="513" t="s">
        <v>200</v>
      </c>
      <c r="L28" s="507">
        <f t="shared" si="0"/>
        <v>1685.4845403522668</v>
      </c>
      <c r="M28" s="215"/>
      <c r="N28" s="717">
        <v>1685.4845403522668</v>
      </c>
      <c r="O28" s="717">
        <v>1952.7020672757531</v>
      </c>
      <c r="P28" s="732"/>
      <c r="Q28" s="733"/>
      <c r="R28" s="208"/>
      <c r="S28" s="213"/>
      <c r="T28" s="213"/>
      <c r="U28" s="213"/>
      <c r="V28" s="213"/>
      <c r="W28" s="213"/>
      <c r="X28" s="213"/>
      <c r="Y28" s="213"/>
      <c r="Z28" s="213"/>
      <c r="AA28" s="213"/>
      <c r="AB28" s="213"/>
      <c r="AC28" s="213"/>
      <c r="AD28" s="213"/>
      <c r="AE28" s="213"/>
      <c r="AF28" s="213"/>
      <c r="AG28" s="213"/>
      <c r="AH28" s="213"/>
      <c r="AI28" s="213"/>
      <c r="AJ28" s="213"/>
      <c r="AK28" s="213"/>
      <c r="AL28" s="213"/>
      <c r="AM28" s="213"/>
      <c r="AN28" s="213"/>
    </row>
    <row r="29" spans="1:40" s="198" customFormat="1" ht="13.5" customHeight="1" outlineLevel="1">
      <c r="A29" s="508">
        <f t="shared" si="1"/>
        <v>4</v>
      </c>
      <c r="B29" s="508">
        <f t="shared" si="2"/>
        <v>2031</v>
      </c>
      <c r="C29" s="215"/>
      <c r="D29" s="215"/>
      <c r="E29" s="215"/>
      <c r="F29" s="215"/>
      <c r="G29" s="215"/>
      <c r="H29" s="215"/>
      <c r="I29" s="215"/>
      <c r="J29" s="215"/>
      <c r="K29" s="513" t="s">
        <v>200</v>
      </c>
      <c r="L29" s="507">
        <f t="shared" si="0"/>
        <v>1992.1211718300833</v>
      </c>
      <c r="M29" s="215"/>
      <c r="N29" s="717">
        <v>1992.1211718300833</v>
      </c>
      <c r="O29" s="717">
        <v>2581.5995607615282</v>
      </c>
      <c r="P29" s="732"/>
      <c r="Q29" s="733"/>
      <c r="R29" s="208"/>
      <c r="S29" s="213"/>
      <c r="T29" s="213"/>
      <c r="U29" s="213"/>
      <c r="V29" s="213"/>
      <c r="W29" s="213"/>
      <c r="X29" s="213"/>
      <c r="Y29" s="213"/>
      <c r="Z29" s="213"/>
      <c r="AA29" s="213"/>
      <c r="AB29" s="213"/>
      <c r="AC29" s="213"/>
      <c r="AD29" s="213"/>
      <c r="AE29" s="213"/>
      <c r="AF29" s="213"/>
      <c r="AG29" s="213"/>
      <c r="AH29" s="213"/>
      <c r="AI29" s="213"/>
      <c r="AJ29" s="213"/>
      <c r="AK29" s="213"/>
      <c r="AL29" s="213"/>
      <c r="AM29" s="213"/>
      <c r="AN29" s="213"/>
    </row>
    <row r="30" spans="1:40" s="198" customFormat="1" ht="13.5" customHeight="1" outlineLevel="1">
      <c r="A30" s="508">
        <f t="shared" si="1"/>
        <v>5</v>
      </c>
      <c r="B30" s="508">
        <f t="shared" si="2"/>
        <v>2036</v>
      </c>
      <c r="C30" s="215"/>
      <c r="D30" s="215"/>
      <c r="E30" s="215"/>
      <c r="F30" s="215"/>
      <c r="G30" s="215"/>
      <c r="H30" s="215"/>
      <c r="I30" s="215"/>
      <c r="J30" s="215"/>
      <c r="K30" s="513" t="s">
        <v>200</v>
      </c>
      <c r="L30" s="507">
        <f t="shared" si="0"/>
        <v>2210.5237734907423</v>
      </c>
      <c r="M30" s="215"/>
      <c r="N30" s="717">
        <v>2210.5237734907423</v>
      </c>
      <c r="O30" s="717">
        <v>2968.153675635971</v>
      </c>
      <c r="P30" s="732"/>
      <c r="Q30" s="733"/>
      <c r="R30" s="208"/>
      <c r="S30" s="213"/>
      <c r="T30" s="213"/>
      <c r="U30" s="213"/>
      <c r="V30" s="213"/>
      <c r="W30" s="213"/>
      <c r="X30" s="213"/>
      <c r="Y30" s="213"/>
      <c r="Z30" s="213"/>
      <c r="AA30" s="213"/>
      <c r="AB30" s="213"/>
      <c r="AC30" s="213"/>
      <c r="AD30" s="213"/>
      <c r="AE30" s="213"/>
      <c r="AF30" s="213"/>
      <c r="AG30" s="213"/>
      <c r="AH30" s="213"/>
      <c r="AI30" s="213"/>
      <c r="AJ30" s="213"/>
      <c r="AK30" s="213"/>
      <c r="AL30" s="213"/>
      <c r="AM30" s="213"/>
      <c r="AN30" s="213"/>
    </row>
    <row r="31" spans="1:40" s="198" customFormat="1" ht="13.5" customHeight="1" outlineLevel="1">
      <c r="A31" s="508">
        <f t="shared" si="1"/>
        <v>6</v>
      </c>
      <c r="B31" s="508">
        <f t="shared" si="2"/>
        <v>2041</v>
      </c>
      <c r="C31" s="215"/>
      <c r="D31" s="215"/>
      <c r="E31" s="215"/>
      <c r="F31" s="215"/>
      <c r="G31" s="215"/>
      <c r="H31" s="215"/>
      <c r="I31" s="215"/>
      <c r="J31" s="215"/>
      <c r="K31" s="513" t="s">
        <v>200</v>
      </c>
      <c r="L31" s="507">
        <f t="shared" si="0"/>
        <v>2437.3679921348266</v>
      </c>
      <c r="M31" s="215"/>
      <c r="N31" s="717">
        <v>2437.3679921348266</v>
      </c>
      <c r="O31" s="717">
        <v>3325.5502417396146</v>
      </c>
      <c r="P31" s="732"/>
      <c r="Q31" s="733"/>
      <c r="R31" s="208"/>
      <c r="S31" s="213"/>
      <c r="T31" s="213"/>
      <c r="U31" s="213"/>
      <c r="V31" s="213"/>
      <c r="W31" s="213"/>
      <c r="X31" s="213"/>
      <c r="Y31" s="213"/>
      <c r="Z31" s="213"/>
      <c r="AA31" s="213"/>
      <c r="AB31" s="213"/>
      <c r="AC31" s="213"/>
      <c r="AD31" s="213"/>
      <c r="AE31" s="213"/>
      <c r="AF31" s="213"/>
      <c r="AG31" s="213"/>
      <c r="AH31" s="213"/>
      <c r="AI31" s="213"/>
      <c r="AJ31" s="213"/>
      <c r="AK31" s="213"/>
      <c r="AL31" s="213"/>
      <c r="AM31" s="213"/>
      <c r="AN31" s="213"/>
    </row>
    <row r="32" spans="1:40" s="198" customFormat="1" ht="13.5" customHeight="1" outlineLevel="1">
      <c r="A32" s="508">
        <f t="shared" si="1"/>
        <v>7</v>
      </c>
      <c r="B32" s="508">
        <f t="shared" si="2"/>
        <v>2046</v>
      </c>
      <c r="C32" s="215"/>
      <c r="D32" s="215"/>
      <c r="E32" s="215"/>
      <c r="F32" s="215"/>
      <c r="G32" s="215"/>
      <c r="H32" s="215"/>
      <c r="I32" s="215"/>
      <c r="J32" s="215"/>
      <c r="K32" s="513" t="s">
        <v>200</v>
      </c>
      <c r="L32" s="507">
        <f t="shared" si="0"/>
        <v>2622.4960892773897</v>
      </c>
      <c r="M32" s="215"/>
      <c r="N32" s="717">
        <v>2622.4960892773897</v>
      </c>
      <c r="O32" s="717">
        <v>3638.9673418175239</v>
      </c>
      <c r="P32" s="732"/>
      <c r="Q32" s="733"/>
      <c r="R32" s="208"/>
      <c r="S32" s="213"/>
      <c r="T32" s="213"/>
      <c r="U32" s="213"/>
      <c r="V32" s="213"/>
      <c r="W32" s="213"/>
      <c r="X32" s="213"/>
      <c r="Y32" s="213"/>
      <c r="Z32" s="213"/>
      <c r="AA32" s="213"/>
      <c r="AB32" s="213"/>
      <c r="AC32" s="213"/>
      <c r="AD32" s="213"/>
      <c r="AE32" s="213"/>
      <c r="AF32" s="213"/>
      <c r="AG32" s="213"/>
      <c r="AH32" s="213"/>
      <c r="AI32" s="213"/>
      <c r="AJ32" s="213"/>
      <c r="AK32" s="213"/>
      <c r="AL32" s="213"/>
      <c r="AM32" s="213"/>
      <c r="AN32" s="213"/>
    </row>
    <row r="33" spans="1:40" s="198" customFormat="1" ht="13.5" customHeight="1" outlineLevel="1">
      <c r="A33" s="508">
        <f t="shared" si="1"/>
        <v>8</v>
      </c>
      <c r="B33" s="508">
        <f t="shared" si="2"/>
        <v>2051</v>
      </c>
      <c r="C33" s="215"/>
      <c r="D33" s="215"/>
      <c r="E33" s="215"/>
      <c r="F33" s="215"/>
      <c r="G33" s="215"/>
      <c r="H33" s="215"/>
      <c r="I33" s="215"/>
      <c r="J33" s="215"/>
      <c r="K33" s="513" t="s">
        <v>200</v>
      </c>
      <c r="L33" s="507">
        <f t="shared" si="0"/>
        <v>2842.6191101625377</v>
      </c>
      <c r="M33" s="215"/>
      <c r="N33" s="717">
        <v>2842.6191101625377</v>
      </c>
      <c r="O33" s="717">
        <v>3999.218442387607</v>
      </c>
      <c r="P33" s="732"/>
      <c r="Q33" s="733"/>
      <c r="R33" s="208"/>
      <c r="S33" s="213"/>
      <c r="T33" s="213"/>
      <c r="U33" s="213"/>
      <c r="V33" s="213"/>
      <c r="W33" s="213"/>
      <c r="X33" s="213"/>
      <c r="Y33" s="213"/>
      <c r="Z33" s="213"/>
      <c r="AA33" s="213"/>
      <c r="AB33" s="213"/>
      <c r="AC33" s="213"/>
      <c r="AD33" s="213"/>
      <c r="AE33" s="213"/>
      <c r="AF33" s="213"/>
      <c r="AG33" s="213"/>
      <c r="AH33" s="213"/>
      <c r="AI33" s="213"/>
      <c r="AJ33" s="213"/>
      <c r="AK33" s="213"/>
      <c r="AL33" s="213"/>
      <c r="AM33" s="213"/>
      <c r="AN33" s="213"/>
    </row>
    <row r="34" spans="1:40" s="198" customFormat="1" ht="13.5" customHeight="1" outlineLevel="1">
      <c r="A34" s="508">
        <f t="shared" si="1"/>
        <v>9</v>
      </c>
      <c r="B34" s="508">
        <f t="shared" si="2"/>
        <v>2056</v>
      </c>
      <c r="C34" s="215"/>
      <c r="D34" s="215"/>
      <c r="E34" s="215"/>
      <c r="F34" s="215"/>
      <c r="G34" s="215"/>
      <c r="H34" s="215"/>
      <c r="I34" s="215"/>
      <c r="J34" s="215"/>
      <c r="K34" s="513" t="s">
        <v>200</v>
      </c>
      <c r="L34" s="507">
        <f t="shared" si="0"/>
        <v>2987.6212533871467</v>
      </c>
      <c r="M34" s="215"/>
      <c r="N34" s="717">
        <v>2987.6212533871467</v>
      </c>
      <c r="O34" s="717">
        <v>4100.2037195910007</v>
      </c>
      <c r="P34" s="732"/>
      <c r="Q34" s="733"/>
      <c r="R34" s="208"/>
      <c r="S34" s="213"/>
      <c r="T34" s="213"/>
      <c r="U34" s="213"/>
      <c r="V34" s="213"/>
      <c r="W34" s="213"/>
      <c r="X34" s="213"/>
      <c r="Y34" s="213"/>
      <c r="Z34" s="213"/>
      <c r="AA34" s="213"/>
      <c r="AB34" s="213"/>
      <c r="AC34" s="213"/>
      <c r="AD34" s="213"/>
      <c r="AE34" s="213"/>
      <c r="AF34" s="213"/>
      <c r="AG34" s="213"/>
      <c r="AH34" s="213"/>
      <c r="AI34" s="213"/>
      <c r="AJ34" s="213"/>
      <c r="AK34" s="213"/>
      <c r="AL34" s="213"/>
      <c r="AM34" s="213"/>
      <c r="AN34" s="213"/>
    </row>
    <row r="35" spans="1:40" s="198" customFormat="1" ht="13.5" customHeight="1" outlineLevel="1">
      <c r="A35" s="508">
        <f t="shared" si="1"/>
        <v>10</v>
      </c>
      <c r="B35" s="508">
        <f t="shared" si="2"/>
        <v>2061</v>
      </c>
      <c r="C35" s="215"/>
      <c r="D35" s="215"/>
      <c r="E35" s="215"/>
      <c r="F35" s="215"/>
      <c r="G35" s="215"/>
      <c r="H35" s="215"/>
      <c r="I35" s="215"/>
      <c r="J35" s="215"/>
      <c r="K35" s="513" t="s">
        <v>200</v>
      </c>
      <c r="L35" s="507">
        <f t="shared" si="0"/>
        <v>3140.0199632022504</v>
      </c>
      <c r="M35" s="215"/>
      <c r="N35" s="717">
        <v>3140.0199632022504</v>
      </c>
      <c r="O35" s="717">
        <v>4203.7390015912706</v>
      </c>
      <c r="P35" s="732"/>
      <c r="Q35" s="733"/>
      <c r="R35" s="208"/>
      <c r="S35" s="213"/>
      <c r="T35" s="213"/>
      <c r="U35" s="213"/>
      <c r="V35" s="213"/>
      <c r="W35" s="213"/>
      <c r="X35" s="213"/>
      <c r="Y35" s="213"/>
      <c r="Z35" s="213"/>
      <c r="AA35" s="213"/>
      <c r="AB35" s="213"/>
      <c r="AC35" s="213"/>
      <c r="AD35" s="213"/>
      <c r="AE35" s="213"/>
      <c r="AF35" s="213"/>
      <c r="AG35" s="213"/>
      <c r="AH35" s="213"/>
      <c r="AI35" s="213"/>
      <c r="AJ35" s="213"/>
      <c r="AK35" s="213"/>
      <c r="AL35" s="213"/>
      <c r="AM35" s="213"/>
      <c r="AN35" s="213"/>
    </row>
    <row r="36" spans="1:40" s="198" customFormat="1" ht="13.5" customHeight="1" outlineLevel="1">
      <c r="A36" s="508">
        <f t="shared" si="1"/>
        <v>11</v>
      </c>
      <c r="B36" s="508">
        <f t="shared" si="2"/>
        <v>2066</v>
      </c>
      <c r="C36" s="215"/>
      <c r="D36" s="215"/>
      <c r="E36" s="215"/>
      <c r="F36" s="215"/>
      <c r="G36" s="215"/>
      <c r="H36" s="215"/>
      <c r="I36" s="215"/>
      <c r="J36" s="215"/>
      <c r="K36" s="513" t="s">
        <v>200</v>
      </c>
      <c r="L36" s="507">
        <f t="shared" si="0"/>
        <v>3300.1925388401983</v>
      </c>
      <c r="M36" s="215"/>
      <c r="N36" s="717">
        <v>3300.1925388401983</v>
      </c>
      <c r="O36" s="717">
        <v>4309.8886792050216</v>
      </c>
      <c r="P36" s="732"/>
      <c r="Q36" s="733"/>
      <c r="R36" s="208"/>
      <c r="S36" s="213"/>
      <c r="T36" s="213"/>
      <c r="U36" s="213"/>
      <c r="V36" s="213"/>
      <c r="W36" s="213"/>
      <c r="X36" s="213"/>
      <c r="Y36" s="213"/>
      <c r="Z36" s="213"/>
      <c r="AA36" s="213"/>
      <c r="AB36" s="213"/>
      <c r="AC36" s="213"/>
      <c r="AD36" s="213"/>
      <c r="AE36" s="213"/>
      <c r="AF36" s="213"/>
      <c r="AG36" s="213"/>
      <c r="AH36" s="213"/>
      <c r="AI36" s="213"/>
      <c r="AJ36" s="213"/>
      <c r="AK36" s="213"/>
      <c r="AL36" s="213"/>
      <c r="AM36" s="213"/>
      <c r="AN36" s="213"/>
    </row>
    <row r="37" spans="1:40" s="198" customFormat="1" ht="13.5" customHeight="1" outlineLevel="1">
      <c r="A37" s="508">
        <f t="shared" si="1"/>
        <v>12</v>
      </c>
      <c r="B37" s="508">
        <f t="shared" si="2"/>
        <v>2071</v>
      </c>
      <c r="C37" s="215"/>
      <c r="D37" s="215"/>
      <c r="E37" s="215"/>
      <c r="F37" s="215"/>
      <c r="G37" s="215"/>
      <c r="H37" s="215"/>
      <c r="I37" s="215"/>
      <c r="J37" s="215"/>
      <c r="K37" s="513" t="s">
        <v>200</v>
      </c>
      <c r="L37" s="507">
        <f t="shared" si="0"/>
        <v>3468.5355255860832</v>
      </c>
      <c r="M37" s="215"/>
      <c r="N37" s="717">
        <v>3468.5355255860832</v>
      </c>
      <c r="O37" s="717">
        <v>4418.7187691976669</v>
      </c>
      <c r="P37" s="732"/>
      <c r="Q37" s="733"/>
      <c r="R37" s="208"/>
      <c r="S37" s="213"/>
      <c r="T37" s="213"/>
      <c r="U37" s="213"/>
      <c r="V37" s="213"/>
      <c r="W37" s="213"/>
      <c r="X37" s="213"/>
      <c r="Y37" s="213"/>
      <c r="Z37" s="213"/>
      <c r="AA37" s="213"/>
      <c r="AB37" s="213"/>
      <c r="AC37" s="213"/>
      <c r="AD37" s="213"/>
      <c r="AE37" s="213"/>
      <c r="AF37" s="213"/>
      <c r="AG37" s="213"/>
      <c r="AH37" s="213"/>
      <c r="AI37" s="213"/>
      <c r="AJ37" s="213"/>
      <c r="AK37" s="213"/>
      <c r="AL37" s="213"/>
      <c r="AM37" s="213"/>
      <c r="AN37" s="213"/>
    </row>
    <row r="38" spans="1:40" s="198" customFormat="1" ht="13.5" customHeight="1" outlineLevel="1">
      <c r="A38" s="508">
        <f t="shared" si="1"/>
        <v>13</v>
      </c>
      <c r="B38" s="508">
        <f t="shared" si="2"/>
        <v>2076</v>
      </c>
      <c r="C38" s="215"/>
      <c r="D38" s="215"/>
      <c r="E38" s="215"/>
      <c r="F38" s="215"/>
      <c r="G38" s="215"/>
      <c r="H38" s="215"/>
      <c r="I38" s="215"/>
      <c r="J38" s="215"/>
      <c r="K38" s="513" t="s">
        <v>200</v>
      </c>
      <c r="L38" s="507">
        <f t="shared" si="0"/>
        <v>3645.4656965198606</v>
      </c>
      <c r="M38" s="215"/>
      <c r="N38" s="717">
        <v>3645.4656965198606</v>
      </c>
      <c r="O38" s="717">
        <v>4530.2969553406738</v>
      </c>
      <c r="P38" s="732"/>
      <c r="Q38" s="733"/>
      <c r="R38" s="208"/>
      <c r="S38" s="213"/>
      <c r="T38" s="213"/>
      <c r="U38" s="213"/>
      <c r="V38" s="213"/>
      <c r="W38" s="213"/>
      <c r="X38" s="213"/>
      <c r="Y38" s="213"/>
      <c r="Z38" s="213"/>
      <c r="AA38" s="213"/>
      <c r="AB38" s="213"/>
      <c r="AC38" s="213"/>
      <c r="AD38" s="213"/>
      <c r="AE38" s="213"/>
      <c r="AF38" s="213"/>
      <c r="AG38" s="213"/>
      <c r="AH38" s="213"/>
      <c r="AI38" s="213"/>
      <c r="AJ38" s="213"/>
      <c r="AK38" s="213"/>
      <c r="AL38" s="213"/>
      <c r="AM38" s="213"/>
      <c r="AN38" s="213"/>
    </row>
    <row r="39" spans="1:40" s="198" customFormat="1" ht="13.5" customHeight="1" outlineLevel="1">
      <c r="A39" s="508">
        <f t="shared" si="1"/>
        <v>14</v>
      </c>
      <c r="B39" s="508">
        <f t="shared" si="2"/>
        <v>2081</v>
      </c>
      <c r="C39" s="215"/>
      <c r="D39" s="215"/>
      <c r="E39" s="215"/>
      <c r="F39" s="215"/>
      <c r="G39" s="215"/>
      <c r="H39" s="215"/>
      <c r="I39" s="215"/>
      <c r="J39" s="215"/>
      <c r="K39" s="513" t="s">
        <v>200</v>
      </c>
      <c r="L39" s="507">
        <f t="shared" si="0"/>
        <v>3831.4210843371711</v>
      </c>
      <c r="M39" s="215"/>
      <c r="N39" s="717">
        <v>3831.4210843371711</v>
      </c>
      <c r="O39" s="717">
        <v>4644.6926305055549</v>
      </c>
      <c r="P39" s="732"/>
      <c r="Q39" s="733"/>
      <c r="R39" s="208"/>
      <c r="S39" s="213"/>
      <c r="T39" s="213"/>
      <c r="U39" s="213"/>
      <c r="V39" s="213"/>
      <c r="W39" s="213"/>
      <c r="X39" s="213"/>
      <c r="Y39" s="213"/>
      <c r="Z39" s="213"/>
      <c r="AA39" s="213"/>
      <c r="AB39" s="213"/>
      <c r="AC39" s="213"/>
      <c r="AD39" s="213"/>
      <c r="AE39" s="213"/>
      <c r="AF39" s="213"/>
      <c r="AG39" s="213"/>
      <c r="AH39" s="213"/>
      <c r="AI39" s="213"/>
      <c r="AJ39" s="213"/>
      <c r="AK39" s="213"/>
      <c r="AL39" s="213"/>
      <c r="AM39" s="213"/>
      <c r="AN39" s="213"/>
    </row>
    <row r="40" spans="1:40" s="198" customFormat="1" ht="13.5" customHeight="1" outlineLevel="1">
      <c r="A40" s="508">
        <f t="shared" si="1"/>
        <v>15</v>
      </c>
      <c r="B40" s="508">
        <f t="shared" si="2"/>
        <v>2086</v>
      </c>
      <c r="C40" s="215"/>
      <c r="D40" s="215"/>
      <c r="E40" s="215"/>
      <c r="F40" s="215"/>
      <c r="G40" s="215"/>
      <c r="H40" s="215"/>
      <c r="I40" s="215"/>
      <c r="J40" s="215"/>
      <c r="K40" s="513" t="s">
        <v>200</v>
      </c>
      <c r="L40" s="507">
        <f t="shared" si="0"/>
        <v>4026.8620658034069</v>
      </c>
      <c r="M40" s="215"/>
      <c r="N40" s="717">
        <v>4026.8620658034069</v>
      </c>
      <c r="O40" s="717">
        <v>4761.9769398207854</v>
      </c>
      <c r="P40" s="732"/>
      <c r="Q40" s="733"/>
      <c r="R40" s="208"/>
      <c r="S40" s="213"/>
      <c r="T40" s="213"/>
      <c r="U40" s="213"/>
      <c r="V40" s="213"/>
      <c r="W40" s="213"/>
      <c r="X40" s="213"/>
      <c r="Y40" s="213"/>
      <c r="Z40" s="213"/>
      <c r="AA40" s="213"/>
      <c r="AB40" s="213"/>
      <c r="AC40" s="213"/>
      <c r="AD40" s="213"/>
      <c r="AE40" s="213"/>
      <c r="AF40" s="213"/>
      <c r="AG40" s="213"/>
      <c r="AH40" s="213"/>
      <c r="AI40" s="213"/>
      <c r="AJ40" s="213"/>
      <c r="AK40" s="213"/>
      <c r="AL40" s="213"/>
      <c r="AM40" s="213"/>
      <c r="AN40" s="213"/>
    </row>
    <row r="41" spans="1:40" s="198" customFormat="1" ht="13.5" customHeight="1" outlineLevel="1">
      <c r="A41" s="508">
        <f t="shared" si="1"/>
        <v>16</v>
      </c>
      <c r="B41" s="508">
        <f t="shared" si="2"/>
        <v>2091</v>
      </c>
      <c r="C41" s="215"/>
      <c r="D41" s="215"/>
      <c r="E41" s="215"/>
      <c r="F41" s="215"/>
      <c r="G41" s="215"/>
      <c r="H41" s="215"/>
      <c r="I41" s="215"/>
      <c r="J41" s="215"/>
      <c r="K41" s="513" t="s">
        <v>200</v>
      </c>
      <c r="L41" s="507">
        <f t="shared" si="0"/>
        <v>4232.2725015258302</v>
      </c>
      <c r="M41" s="215"/>
      <c r="N41" s="717">
        <v>4232.2725015258302</v>
      </c>
      <c r="O41" s="717">
        <v>4882.2228249184918</v>
      </c>
      <c r="P41" s="732"/>
      <c r="Q41" s="733"/>
      <c r="R41" s="208"/>
      <c r="S41" s="213"/>
      <c r="T41" s="213"/>
      <c r="U41" s="213"/>
      <c r="V41" s="213"/>
      <c r="W41" s="213"/>
      <c r="X41" s="213"/>
      <c r="Y41" s="213"/>
      <c r="Z41" s="213"/>
      <c r="AA41" s="213"/>
      <c r="AB41" s="213"/>
      <c r="AC41" s="213"/>
      <c r="AD41" s="213"/>
      <c r="AE41" s="213"/>
      <c r="AF41" s="213"/>
      <c r="AG41" s="213"/>
      <c r="AH41" s="213"/>
      <c r="AI41" s="213"/>
      <c r="AJ41" s="213"/>
      <c r="AK41" s="213"/>
      <c r="AL41" s="213"/>
      <c r="AM41" s="213"/>
      <c r="AN41" s="213"/>
    </row>
    <row r="42" spans="1:40" s="198" customFormat="1" ht="13.5" customHeight="1" outlineLevel="1">
      <c r="A42" s="508">
        <f t="shared" si="1"/>
        <v>17</v>
      </c>
      <c r="B42" s="508">
        <v>2098</v>
      </c>
      <c r="C42" s="215"/>
      <c r="D42" s="215"/>
      <c r="E42" s="215"/>
      <c r="F42" s="215"/>
      <c r="G42" s="215"/>
      <c r="H42" s="215"/>
      <c r="I42" s="215"/>
      <c r="J42" s="215"/>
      <c r="K42" s="513" t="s">
        <v>200</v>
      </c>
      <c r="L42" s="507">
        <f t="shared" si="0"/>
        <v>4537.568968636212</v>
      </c>
      <c r="M42" s="215"/>
      <c r="N42" s="717">
        <v>4537.568968636212</v>
      </c>
      <c r="O42" s="717">
        <v>5055.6852576181336</v>
      </c>
      <c r="P42" s="732"/>
      <c r="Q42" s="733"/>
      <c r="R42" s="208"/>
      <c r="S42" s="213"/>
      <c r="T42" s="213"/>
      <c r="U42" s="213"/>
      <c r="V42" s="213"/>
      <c r="W42" s="213"/>
      <c r="X42" s="213"/>
      <c r="Y42" s="213"/>
      <c r="Z42" s="213"/>
      <c r="AA42" s="213"/>
      <c r="AB42" s="213"/>
      <c r="AC42" s="213"/>
      <c r="AD42" s="213"/>
      <c r="AE42" s="213"/>
      <c r="AF42" s="213"/>
      <c r="AG42" s="213"/>
      <c r="AH42" s="213"/>
      <c r="AI42" s="213"/>
      <c r="AJ42" s="213"/>
      <c r="AK42" s="213"/>
      <c r="AL42" s="213"/>
      <c r="AM42" s="213"/>
      <c r="AN42" s="213"/>
    </row>
    <row r="43" spans="1:40" s="198" customFormat="1" ht="13.5" customHeight="1" outlineLevel="1">
      <c r="A43" s="215"/>
      <c r="B43" s="508"/>
      <c r="C43" s="215"/>
      <c r="D43" s="215"/>
      <c r="E43" s="215"/>
      <c r="F43" s="215"/>
      <c r="G43" s="215"/>
      <c r="H43" s="215"/>
      <c r="I43" s="215"/>
      <c r="J43" s="215"/>
      <c r="K43" s="513"/>
      <c r="L43" s="507"/>
      <c r="M43" s="215"/>
      <c r="N43" s="716"/>
      <c r="O43" s="716"/>
      <c r="P43" s="732"/>
      <c r="Q43" s="733"/>
      <c r="R43" s="208"/>
      <c r="S43" s="213"/>
      <c r="T43" s="213"/>
      <c r="U43" s="213"/>
      <c r="V43" s="213"/>
      <c r="W43" s="213"/>
      <c r="X43" s="213"/>
      <c r="Y43" s="213"/>
      <c r="Z43" s="213"/>
      <c r="AA43" s="213"/>
      <c r="AB43" s="213"/>
      <c r="AC43" s="213"/>
      <c r="AD43" s="213"/>
      <c r="AE43" s="213"/>
      <c r="AF43" s="213"/>
      <c r="AG43" s="213"/>
      <c r="AH43" s="213"/>
      <c r="AI43" s="213"/>
      <c r="AJ43" s="213"/>
      <c r="AK43" s="213"/>
      <c r="AL43" s="213"/>
      <c r="AM43" s="213"/>
      <c r="AN43" s="213"/>
    </row>
    <row r="44" spans="1:40" s="198" customFormat="1" ht="13.5" customHeight="1" outlineLevel="1">
      <c r="A44" s="215"/>
      <c r="B44" s="509" t="s">
        <v>36</v>
      </c>
      <c r="C44" s="215"/>
      <c r="D44" s="215"/>
      <c r="E44" s="215"/>
      <c r="F44" s="215"/>
      <c r="G44" s="215"/>
      <c r="H44" s="215"/>
      <c r="I44" s="215"/>
      <c r="J44" s="215"/>
      <c r="K44" s="513"/>
      <c r="L44" s="507"/>
      <c r="M44" s="215"/>
      <c r="N44" s="716"/>
      <c r="O44" s="716"/>
      <c r="P44" s="732"/>
      <c r="Q44" s="733"/>
      <c r="R44" s="208"/>
      <c r="S44" s="213"/>
      <c r="T44" s="213"/>
      <c r="U44" s="213"/>
      <c r="V44" s="213"/>
      <c r="W44" s="213"/>
      <c r="X44" s="213"/>
      <c r="Y44" s="213"/>
      <c r="Z44" s="213"/>
      <c r="AA44" s="213"/>
      <c r="AB44" s="213"/>
      <c r="AC44" s="213"/>
      <c r="AD44" s="213"/>
      <c r="AE44" s="213"/>
      <c r="AF44" s="213"/>
      <c r="AG44" s="213"/>
      <c r="AH44" s="213"/>
      <c r="AI44" s="213"/>
      <c r="AJ44" s="213"/>
      <c r="AK44" s="213"/>
      <c r="AL44" s="213"/>
      <c r="AM44" s="213"/>
      <c r="AN44" s="213"/>
    </row>
    <row r="45" spans="1:40" s="198" customFormat="1" ht="13.5" customHeight="1" outlineLevel="1">
      <c r="A45" s="508">
        <v>1</v>
      </c>
      <c r="B45" s="508">
        <f>+B26</f>
        <v>2018</v>
      </c>
      <c r="C45" s="215"/>
      <c r="D45" s="215"/>
      <c r="E45" s="215"/>
      <c r="F45" s="215"/>
      <c r="G45" s="215"/>
      <c r="H45" s="215"/>
      <c r="I45" s="215"/>
      <c r="J45" s="215"/>
      <c r="K45" s="513" t="s">
        <v>200</v>
      </c>
      <c r="L45" s="507">
        <f t="shared" ref="L45:L61" si="3">INDEX($N45:$Q45,1,Scenario)</f>
        <v>16.729257116048903</v>
      </c>
      <c r="M45" s="215"/>
      <c r="N45" s="717">
        <v>16.729257116048903</v>
      </c>
      <c r="O45" s="717">
        <v>16.729257116048903</v>
      </c>
      <c r="P45" s="732"/>
      <c r="Q45" s="733"/>
      <c r="R45" s="208"/>
      <c r="S45" s="213"/>
      <c r="T45" s="213"/>
      <c r="U45" s="213"/>
      <c r="V45" s="213"/>
      <c r="W45" s="213"/>
      <c r="X45" s="213"/>
      <c r="Y45" s="213"/>
      <c r="Z45" s="213"/>
      <c r="AA45" s="213"/>
      <c r="AB45" s="213"/>
      <c r="AC45" s="213"/>
      <c r="AD45" s="213"/>
      <c r="AE45" s="213"/>
      <c r="AF45" s="213"/>
      <c r="AG45" s="213"/>
      <c r="AH45" s="213"/>
      <c r="AI45" s="213"/>
      <c r="AJ45" s="213"/>
      <c r="AK45" s="213"/>
      <c r="AL45" s="213"/>
      <c r="AM45" s="213"/>
      <c r="AN45" s="213"/>
    </row>
    <row r="46" spans="1:40" s="198" customFormat="1" ht="13.5" customHeight="1" outlineLevel="1">
      <c r="A46" s="508">
        <f>+A45+1</f>
        <v>2</v>
      </c>
      <c r="B46" s="508">
        <f t="shared" ref="B46:B61" si="4">+B27</f>
        <v>2021</v>
      </c>
      <c r="C46" s="215"/>
      <c r="D46" s="215"/>
      <c r="E46" s="215"/>
      <c r="F46" s="215"/>
      <c r="G46" s="215"/>
      <c r="H46" s="215"/>
      <c r="I46" s="215"/>
      <c r="J46" s="215"/>
      <c r="K46" s="513" t="s">
        <v>200</v>
      </c>
      <c r="L46" s="507">
        <f t="shared" si="3"/>
        <v>15.048476234398358</v>
      </c>
      <c r="M46" s="215"/>
      <c r="N46" s="717">
        <v>15.048476234398358</v>
      </c>
      <c r="O46" s="717">
        <v>15.048476234398358</v>
      </c>
      <c r="P46" s="732"/>
      <c r="Q46" s="733"/>
      <c r="R46" s="208"/>
      <c r="S46" s="213"/>
      <c r="T46" s="213"/>
      <c r="U46" s="213"/>
      <c r="V46" s="213"/>
      <c r="W46" s="213"/>
      <c r="X46" s="213"/>
      <c r="Y46" s="213"/>
      <c r="Z46" s="213"/>
      <c r="AA46" s="213"/>
      <c r="AB46" s="213"/>
      <c r="AC46" s="213"/>
      <c r="AD46" s="213"/>
      <c r="AE46" s="213"/>
      <c r="AF46" s="213"/>
      <c r="AG46" s="213"/>
      <c r="AH46" s="213"/>
      <c r="AI46" s="213"/>
      <c r="AJ46" s="213"/>
      <c r="AK46" s="213"/>
      <c r="AL46" s="213"/>
      <c r="AM46" s="213"/>
      <c r="AN46" s="213"/>
    </row>
    <row r="47" spans="1:40" s="198" customFormat="1" ht="13.5" customHeight="1" outlineLevel="1">
      <c r="A47" s="508">
        <f t="shared" ref="A47:A61" si="5">+A46+1</f>
        <v>3</v>
      </c>
      <c r="B47" s="508">
        <f t="shared" si="4"/>
        <v>2026</v>
      </c>
      <c r="C47" s="215"/>
      <c r="D47" s="215"/>
      <c r="E47" s="215"/>
      <c r="F47" s="215"/>
      <c r="G47" s="215"/>
      <c r="H47" s="215"/>
      <c r="I47" s="215"/>
      <c r="J47" s="215"/>
      <c r="K47" s="513" t="s">
        <v>200</v>
      </c>
      <c r="L47" s="507">
        <f t="shared" si="3"/>
        <v>16.39812565239226</v>
      </c>
      <c r="M47" s="215"/>
      <c r="N47" s="717">
        <v>16.39812565239226</v>
      </c>
      <c r="O47" s="717">
        <v>16.39812565239226</v>
      </c>
      <c r="P47" s="732"/>
      <c r="Q47" s="733"/>
      <c r="R47" s="208"/>
      <c r="S47" s="213"/>
      <c r="T47" s="213"/>
      <c r="U47" s="213"/>
      <c r="V47" s="213"/>
      <c r="W47" s="213"/>
      <c r="X47" s="213"/>
      <c r="Y47" s="213"/>
      <c r="Z47" s="213"/>
      <c r="AA47" s="213"/>
      <c r="AB47" s="213"/>
      <c r="AC47" s="213"/>
      <c r="AD47" s="213"/>
      <c r="AE47" s="213"/>
      <c r="AF47" s="213"/>
      <c r="AG47" s="213"/>
      <c r="AH47" s="213"/>
      <c r="AI47" s="213"/>
      <c r="AJ47" s="213"/>
      <c r="AK47" s="213"/>
      <c r="AL47" s="213"/>
      <c r="AM47" s="213"/>
      <c r="AN47" s="213"/>
    </row>
    <row r="48" spans="1:40" s="198" customFormat="1" ht="13.5" customHeight="1" outlineLevel="1">
      <c r="A48" s="508">
        <f t="shared" si="5"/>
        <v>4</v>
      </c>
      <c r="B48" s="508">
        <f t="shared" si="4"/>
        <v>2031</v>
      </c>
      <c r="C48" s="215"/>
      <c r="D48" s="215"/>
      <c r="E48" s="215"/>
      <c r="F48" s="215"/>
      <c r="G48" s="215"/>
      <c r="H48" s="215"/>
      <c r="I48" s="215"/>
      <c r="J48" s="215"/>
      <c r="K48" s="513" t="s">
        <v>200</v>
      </c>
      <c r="L48" s="507">
        <f t="shared" si="3"/>
        <v>16.39812565239226</v>
      </c>
      <c r="M48" s="215"/>
      <c r="N48" s="717">
        <v>16.39812565239226</v>
      </c>
      <c r="O48" s="717">
        <v>16.39812565239226</v>
      </c>
      <c r="P48" s="732"/>
      <c r="Q48" s="733"/>
      <c r="R48" s="208"/>
      <c r="S48" s="213"/>
      <c r="T48" s="213"/>
      <c r="U48" s="213"/>
      <c r="V48" s="213"/>
      <c r="W48" s="213"/>
      <c r="X48" s="213"/>
      <c r="Y48" s="213"/>
      <c r="Z48" s="213"/>
      <c r="AA48" s="213"/>
      <c r="AB48" s="213"/>
      <c r="AC48" s="213"/>
      <c r="AD48" s="213"/>
      <c r="AE48" s="213"/>
      <c r="AF48" s="213"/>
      <c r="AG48" s="213"/>
      <c r="AH48" s="213"/>
      <c r="AI48" s="213"/>
      <c r="AJ48" s="213"/>
      <c r="AK48" s="213"/>
      <c r="AL48" s="213"/>
      <c r="AM48" s="213"/>
      <c r="AN48" s="213"/>
    </row>
    <row r="49" spans="1:40" s="198" customFormat="1" ht="13.5" customHeight="1" outlineLevel="1">
      <c r="A49" s="508">
        <f t="shared" si="5"/>
        <v>5</v>
      </c>
      <c r="B49" s="508">
        <f t="shared" si="4"/>
        <v>2036</v>
      </c>
      <c r="C49" s="215"/>
      <c r="D49" s="215"/>
      <c r="E49" s="215"/>
      <c r="F49" s="215"/>
      <c r="G49" s="215"/>
      <c r="H49" s="215"/>
      <c r="I49" s="215"/>
      <c r="J49" s="215"/>
      <c r="K49" s="513" t="s">
        <v>200</v>
      </c>
      <c r="L49" s="507">
        <f t="shared" si="3"/>
        <v>16.39812565239226</v>
      </c>
      <c r="M49" s="215"/>
      <c r="N49" s="717">
        <v>16.39812565239226</v>
      </c>
      <c r="O49" s="717">
        <v>16.39812565239226</v>
      </c>
      <c r="P49" s="732"/>
      <c r="Q49" s="733"/>
      <c r="R49" s="208"/>
      <c r="S49" s="213"/>
      <c r="T49" s="213"/>
      <c r="U49" s="213"/>
      <c r="V49" s="213"/>
      <c r="W49" s="213"/>
      <c r="X49" s="213"/>
      <c r="Y49" s="213"/>
      <c r="Z49" s="213"/>
      <c r="AA49" s="213"/>
      <c r="AB49" s="213"/>
      <c r="AC49" s="213"/>
      <c r="AD49" s="213"/>
      <c r="AE49" s="213"/>
      <c r="AF49" s="213"/>
      <c r="AG49" s="213"/>
      <c r="AH49" s="213"/>
      <c r="AI49" s="213"/>
      <c r="AJ49" s="213"/>
      <c r="AK49" s="213"/>
      <c r="AL49" s="213"/>
      <c r="AM49" s="213"/>
      <c r="AN49" s="213"/>
    </row>
    <row r="50" spans="1:40" s="198" customFormat="1" ht="13.5" customHeight="1" outlineLevel="1">
      <c r="A50" s="508">
        <f t="shared" si="5"/>
        <v>6</v>
      </c>
      <c r="B50" s="508">
        <f t="shared" si="4"/>
        <v>2041</v>
      </c>
      <c r="C50" s="215"/>
      <c r="D50" s="215"/>
      <c r="E50" s="215"/>
      <c r="F50" s="215"/>
      <c r="G50" s="215"/>
      <c r="H50" s="215"/>
      <c r="I50" s="215"/>
      <c r="J50" s="215"/>
      <c r="K50" s="513" t="s">
        <v>200</v>
      </c>
      <c r="L50" s="507">
        <f t="shared" si="3"/>
        <v>16.39812565239226</v>
      </c>
      <c r="M50" s="215"/>
      <c r="N50" s="717">
        <v>16.39812565239226</v>
      </c>
      <c r="O50" s="717">
        <v>16.39812565239226</v>
      </c>
      <c r="P50" s="732"/>
      <c r="Q50" s="733"/>
      <c r="R50" s="208"/>
      <c r="S50" s="213"/>
      <c r="T50" s="213"/>
      <c r="U50" s="213"/>
      <c r="V50" s="213"/>
      <c r="W50" s="213"/>
      <c r="X50" s="213"/>
      <c r="Y50" s="213"/>
      <c r="Z50" s="213"/>
      <c r="AA50" s="213"/>
      <c r="AB50" s="213"/>
      <c r="AC50" s="213"/>
      <c r="AD50" s="213"/>
      <c r="AE50" s="213"/>
      <c r="AF50" s="213"/>
      <c r="AG50" s="213"/>
      <c r="AH50" s="213"/>
      <c r="AI50" s="213"/>
      <c r="AJ50" s="213"/>
      <c r="AK50" s="213"/>
      <c r="AL50" s="213"/>
      <c r="AM50" s="213"/>
      <c r="AN50" s="213"/>
    </row>
    <row r="51" spans="1:40" s="198" customFormat="1" ht="13.5" customHeight="1" outlineLevel="1">
      <c r="A51" s="508">
        <f t="shared" si="5"/>
        <v>7</v>
      </c>
      <c r="B51" s="508">
        <f t="shared" si="4"/>
        <v>2046</v>
      </c>
      <c r="C51" s="215"/>
      <c r="D51" s="215"/>
      <c r="E51" s="215"/>
      <c r="F51" s="215"/>
      <c r="G51" s="215"/>
      <c r="H51" s="215"/>
      <c r="I51" s="215"/>
      <c r="J51" s="215"/>
      <c r="K51" s="513" t="s">
        <v>200</v>
      </c>
      <c r="L51" s="507">
        <f t="shared" si="3"/>
        <v>16.39812565239226</v>
      </c>
      <c r="M51" s="215"/>
      <c r="N51" s="717">
        <v>16.39812565239226</v>
      </c>
      <c r="O51" s="717">
        <v>16.39812565239226</v>
      </c>
      <c r="P51" s="732"/>
      <c r="Q51" s="733"/>
      <c r="R51" s="208"/>
      <c r="S51" s="213"/>
      <c r="T51" s="213"/>
      <c r="U51" s="213"/>
      <c r="V51" s="213"/>
      <c r="W51" s="213"/>
      <c r="X51" s="213"/>
      <c r="Y51" s="213"/>
      <c r="Z51" s="213"/>
      <c r="AA51" s="213"/>
      <c r="AB51" s="213"/>
      <c r="AC51" s="213"/>
      <c r="AD51" s="213"/>
      <c r="AE51" s="213"/>
      <c r="AF51" s="213"/>
      <c r="AG51" s="213"/>
      <c r="AH51" s="213"/>
      <c r="AI51" s="213"/>
      <c r="AJ51" s="213"/>
      <c r="AK51" s="213"/>
      <c r="AL51" s="213"/>
      <c r="AM51" s="213"/>
      <c r="AN51" s="213"/>
    </row>
    <row r="52" spans="1:40" s="198" customFormat="1" ht="13.5" customHeight="1" outlineLevel="1">
      <c r="A52" s="508">
        <f t="shared" si="5"/>
        <v>8</v>
      </c>
      <c r="B52" s="508">
        <f t="shared" si="4"/>
        <v>2051</v>
      </c>
      <c r="C52" s="215"/>
      <c r="D52" s="215"/>
      <c r="E52" s="215"/>
      <c r="F52" s="215"/>
      <c r="G52" s="215"/>
      <c r="H52" s="215"/>
      <c r="I52" s="215"/>
      <c r="J52" s="215"/>
      <c r="K52" s="513" t="s">
        <v>200</v>
      </c>
      <c r="L52" s="507">
        <f t="shared" si="3"/>
        <v>16.39812565239226</v>
      </c>
      <c r="M52" s="215"/>
      <c r="N52" s="717">
        <v>16.39812565239226</v>
      </c>
      <c r="O52" s="717">
        <v>16.39812565239226</v>
      </c>
      <c r="P52" s="732"/>
      <c r="Q52" s="733"/>
      <c r="R52" s="208"/>
      <c r="S52" s="213"/>
      <c r="T52" s="213"/>
      <c r="U52" s="213"/>
      <c r="V52" s="213"/>
      <c r="W52" s="213"/>
      <c r="X52" s="213"/>
      <c r="Y52" s="213"/>
      <c r="Z52" s="213"/>
      <c r="AA52" s="213"/>
      <c r="AB52" s="213"/>
      <c r="AC52" s="213"/>
      <c r="AD52" s="213"/>
      <c r="AE52" s="213"/>
      <c r="AF52" s="213"/>
      <c r="AG52" s="213"/>
      <c r="AH52" s="213"/>
      <c r="AI52" s="213"/>
      <c r="AJ52" s="213"/>
      <c r="AK52" s="213"/>
      <c r="AL52" s="213"/>
      <c r="AM52" s="213"/>
      <c r="AN52" s="213"/>
    </row>
    <row r="53" spans="1:40" s="198" customFormat="1" ht="13.5" customHeight="1" outlineLevel="1">
      <c r="A53" s="508">
        <f t="shared" si="5"/>
        <v>9</v>
      </c>
      <c r="B53" s="508">
        <f t="shared" si="4"/>
        <v>2056</v>
      </c>
      <c r="C53" s="215"/>
      <c r="D53" s="215"/>
      <c r="E53" s="215"/>
      <c r="F53" s="215"/>
      <c r="G53" s="215"/>
      <c r="H53" s="215"/>
      <c r="I53" s="215"/>
      <c r="J53" s="215"/>
      <c r="K53" s="513" t="s">
        <v>200</v>
      </c>
      <c r="L53" s="507">
        <f t="shared" si="3"/>
        <v>16.39812565239226</v>
      </c>
      <c r="M53" s="215"/>
      <c r="N53" s="717">
        <v>16.39812565239226</v>
      </c>
      <c r="O53" s="717">
        <v>16.39812565239226</v>
      </c>
      <c r="P53" s="732"/>
      <c r="Q53" s="733"/>
      <c r="R53" s="208"/>
      <c r="S53" s="213"/>
      <c r="T53" s="213"/>
      <c r="U53" s="213"/>
      <c r="V53" s="213"/>
      <c r="W53" s="213"/>
      <c r="X53" s="213"/>
      <c r="Y53" s="213"/>
      <c r="Z53" s="213"/>
      <c r="AA53" s="213"/>
      <c r="AB53" s="213"/>
      <c r="AC53" s="213"/>
      <c r="AD53" s="213"/>
      <c r="AE53" s="213"/>
      <c r="AF53" s="213"/>
      <c r="AG53" s="213"/>
      <c r="AH53" s="213"/>
      <c r="AI53" s="213"/>
      <c r="AJ53" s="213"/>
      <c r="AK53" s="213"/>
      <c r="AL53" s="213"/>
      <c r="AM53" s="213"/>
      <c r="AN53" s="213"/>
    </row>
    <row r="54" spans="1:40" s="198" customFormat="1" ht="13.5" customHeight="1" outlineLevel="1">
      <c r="A54" s="508">
        <f t="shared" si="5"/>
        <v>10</v>
      </c>
      <c r="B54" s="508">
        <f t="shared" si="4"/>
        <v>2061</v>
      </c>
      <c r="C54" s="215"/>
      <c r="D54" s="215"/>
      <c r="E54" s="215"/>
      <c r="F54" s="215"/>
      <c r="G54" s="215"/>
      <c r="H54" s="215"/>
      <c r="I54" s="215"/>
      <c r="J54" s="215"/>
      <c r="K54" s="513" t="s">
        <v>200</v>
      </c>
      <c r="L54" s="507">
        <f t="shared" si="3"/>
        <v>16.39812565239226</v>
      </c>
      <c r="M54" s="215"/>
      <c r="N54" s="717">
        <v>16.39812565239226</v>
      </c>
      <c r="O54" s="717">
        <v>16.39812565239226</v>
      </c>
      <c r="P54" s="732"/>
      <c r="Q54" s="733"/>
      <c r="R54" s="208"/>
      <c r="S54" s="213"/>
      <c r="T54" s="213"/>
      <c r="U54" s="213"/>
      <c r="V54" s="213"/>
      <c r="W54" s="213"/>
      <c r="X54" s="213"/>
      <c r="Y54" s="213"/>
      <c r="Z54" s="213"/>
      <c r="AA54" s="213"/>
      <c r="AB54" s="213"/>
      <c r="AC54" s="213"/>
      <c r="AD54" s="213"/>
      <c r="AE54" s="213"/>
      <c r="AF54" s="213"/>
      <c r="AG54" s="213"/>
      <c r="AH54" s="213"/>
      <c r="AI54" s="213"/>
      <c r="AJ54" s="213"/>
      <c r="AK54" s="213"/>
      <c r="AL54" s="213"/>
      <c r="AM54" s="213"/>
      <c r="AN54" s="213"/>
    </row>
    <row r="55" spans="1:40" s="198" customFormat="1" ht="13.5" customHeight="1" outlineLevel="1">
      <c r="A55" s="508">
        <f t="shared" si="5"/>
        <v>11</v>
      </c>
      <c r="B55" s="508">
        <f t="shared" si="4"/>
        <v>2066</v>
      </c>
      <c r="C55" s="215"/>
      <c r="D55" s="215"/>
      <c r="E55" s="215"/>
      <c r="F55" s="215"/>
      <c r="G55" s="215"/>
      <c r="H55" s="215"/>
      <c r="I55" s="215"/>
      <c r="J55" s="215"/>
      <c r="K55" s="513" t="s">
        <v>200</v>
      </c>
      <c r="L55" s="507">
        <f t="shared" si="3"/>
        <v>16.39812565239226</v>
      </c>
      <c r="M55" s="215"/>
      <c r="N55" s="717">
        <v>16.39812565239226</v>
      </c>
      <c r="O55" s="717">
        <v>16.39812565239226</v>
      </c>
      <c r="P55" s="732"/>
      <c r="Q55" s="733"/>
      <c r="R55" s="208"/>
      <c r="S55" s="213"/>
      <c r="T55" s="213"/>
      <c r="U55" s="213"/>
      <c r="V55" s="213"/>
      <c r="W55" s="213"/>
      <c r="X55" s="213"/>
      <c r="Y55" s="213"/>
      <c r="Z55" s="213"/>
      <c r="AA55" s="213"/>
      <c r="AB55" s="213"/>
      <c r="AC55" s="213"/>
      <c r="AD55" s="213"/>
      <c r="AE55" s="213"/>
      <c r="AF55" s="213"/>
      <c r="AG55" s="213"/>
      <c r="AH55" s="213"/>
      <c r="AI55" s="213"/>
      <c r="AJ55" s="213"/>
      <c r="AK55" s="213"/>
      <c r="AL55" s="213"/>
      <c r="AM55" s="213"/>
      <c r="AN55" s="213"/>
    </row>
    <row r="56" spans="1:40" s="198" customFormat="1" ht="13.5" customHeight="1" outlineLevel="1">
      <c r="A56" s="508">
        <f t="shared" si="5"/>
        <v>12</v>
      </c>
      <c r="B56" s="508">
        <f t="shared" si="4"/>
        <v>2071</v>
      </c>
      <c r="C56" s="215"/>
      <c r="D56" s="215"/>
      <c r="E56" s="215"/>
      <c r="F56" s="215"/>
      <c r="G56" s="215"/>
      <c r="H56" s="215"/>
      <c r="I56" s="215"/>
      <c r="J56" s="215"/>
      <c r="K56" s="513" t="s">
        <v>200</v>
      </c>
      <c r="L56" s="507">
        <f t="shared" si="3"/>
        <v>16.39812565239226</v>
      </c>
      <c r="M56" s="215"/>
      <c r="N56" s="717">
        <v>16.39812565239226</v>
      </c>
      <c r="O56" s="717">
        <v>16.39812565239226</v>
      </c>
      <c r="P56" s="732"/>
      <c r="Q56" s="733"/>
      <c r="R56" s="208"/>
      <c r="S56" s="213"/>
      <c r="T56" s="213"/>
      <c r="U56" s="213"/>
      <c r="V56" s="213"/>
      <c r="W56" s="213"/>
      <c r="X56" s="213"/>
      <c r="Y56" s="213"/>
      <c r="Z56" s="213"/>
      <c r="AA56" s="213"/>
      <c r="AB56" s="213"/>
      <c r="AC56" s="213"/>
      <c r="AD56" s="213"/>
      <c r="AE56" s="213"/>
      <c r="AF56" s="213"/>
      <c r="AG56" s="213"/>
      <c r="AH56" s="213"/>
      <c r="AI56" s="213"/>
      <c r="AJ56" s="213"/>
      <c r="AK56" s="213"/>
      <c r="AL56" s="213"/>
      <c r="AM56" s="213"/>
      <c r="AN56" s="213"/>
    </row>
    <row r="57" spans="1:40" s="198" customFormat="1" ht="13.5" customHeight="1" outlineLevel="1">
      <c r="A57" s="508">
        <f t="shared" si="5"/>
        <v>13</v>
      </c>
      <c r="B57" s="508">
        <f t="shared" si="4"/>
        <v>2076</v>
      </c>
      <c r="C57" s="215"/>
      <c r="D57" s="215"/>
      <c r="E57" s="215"/>
      <c r="F57" s="215"/>
      <c r="G57" s="215"/>
      <c r="H57" s="215"/>
      <c r="I57" s="215"/>
      <c r="J57" s="215"/>
      <c r="K57" s="513" t="s">
        <v>200</v>
      </c>
      <c r="L57" s="507">
        <f t="shared" si="3"/>
        <v>16.39812565239226</v>
      </c>
      <c r="M57" s="215"/>
      <c r="N57" s="717">
        <v>16.39812565239226</v>
      </c>
      <c r="O57" s="717">
        <v>16.39812565239226</v>
      </c>
      <c r="P57" s="732"/>
      <c r="Q57" s="733"/>
      <c r="R57" s="208"/>
      <c r="S57" s="213"/>
      <c r="T57" s="213"/>
      <c r="U57" s="213"/>
      <c r="V57" s="213"/>
      <c r="W57" s="213"/>
      <c r="X57" s="213"/>
      <c r="Y57" s="213"/>
      <c r="Z57" s="213"/>
      <c r="AA57" s="213"/>
      <c r="AB57" s="213"/>
      <c r="AC57" s="213"/>
      <c r="AD57" s="213"/>
      <c r="AE57" s="213"/>
      <c r="AF57" s="213"/>
      <c r="AG57" s="213"/>
      <c r="AH57" s="213"/>
      <c r="AI57" s="213"/>
      <c r="AJ57" s="213"/>
      <c r="AK57" s="213"/>
      <c r="AL57" s="213"/>
      <c r="AM57" s="213"/>
      <c r="AN57" s="213"/>
    </row>
    <row r="58" spans="1:40" s="198" customFormat="1" ht="13.5" customHeight="1" outlineLevel="1">
      <c r="A58" s="508">
        <f t="shared" si="5"/>
        <v>14</v>
      </c>
      <c r="B58" s="508">
        <f t="shared" si="4"/>
        <v>2081</v>
      </c>
      <c r="C58" s="215"/>
      <c r="D58" s="215"/>
      <c r="E58" s="215"/>
      <c r="F58" s="215"/>
      <c r="G58" s="215"/>
      <c r="H58" s="215"/>
      <c r="I58" s="215"/>
      <c r="J58" s="215"/>
      <c r="K58" s="513" t="s">
        <v>200</v>
      </c>
      <c r="L58" s="507">
        <f t="shared" si="3"/>
        <v>16.39812565239226</v>
      </c>
      <c r="M58" s="215"/>
      <c r="N58" s="717">
        <v>16.39812565239226</v>
      </c>
      <c r="O58" s="717">
        <v>16.39812565239226</v>
      </c>
      <c r="P58" s="732"/>
      <c r="Q58" s="733"/>
      <c r="R58" s="208"/>
      <c r="S58" s="213"/>
      <c r="T58" s="213"/>
      <c r="U58" s="213"/>
      <c r="V58" s="213"/>
      <c r="W58" s="213"/>
      <c r="X58" s="213"/>
      <c r="Y58" s="213"/>
      <c r="Z58" s="213"/>
      <c r="AA58" s="213"/>
      <c r="AB58" s="213"/>
      <c r="AC58" s="213"/>
      <c r="AD58" s="213"/>
      <c r="AE58" s="213"/>
      <c r="AF58" s="213"/>
      <c r="AG58" s="213"/>
      <c r="AH58" s="213"/>
      <c r="AI58" s="213"/>
      <c r="AJ58" s="213"/>
      <c r="AK58" s="213"/>
      <c r="AL58" s="213"/>
      <c r="AM58" s="213"/>
      <c r="AN58" s="213"/>
    </row>
    <row r="59" spans="1:40" s="198" customFormat="1" ht="13.5" customHeight="1" outlineLevel="1">
      <c r="A59" s="508">
        <f t="shared" si="5"/>
        <v>15</v>
      </c>
      <c r="B59" s="508">
        <f t="shared" si="4"/>
        <v>2086</v>
      </c>
      <c r="C59" s="215"/>
      <c r="D59" s="215"/>
      <c r="E59" s="215"/>
      <c r="F59" s="215"/>
      <c r="G59" s="215"/>
      <c r="H59" s="215"/>
      <c r="I59" s="215"/>
      <c r="J59" s="215"/>
      <c r="K59" s="513" t="s">
        <v>200</v>
      </c>
      <c r="L59" s="507">
        <f t="shared" si="3"/>
        <v>16.39812565239226</v>
      </c>
      <c r="M59" s="215"/>
      <c r="N59" s="717">
        <v>16.39812565239226</v>
      </c>
      <c r="O59" s="717">
        <v>16.39812565239226</v>
      </c>
      <c r="P59" s="732"/>
      <c r="Q59" s="733"/>
      <c r="R59" s="208"/>
      <c r="S59" s="213"/>
      <c r="T59" s="213"/>
      <c r="U59" s="213"/>
      <c r="V59" s="213"/>
      <c r="W59" s="213"/>
      <c r="X59" s="213"/>
      <c r="Y59" s="213"/>
      <c r="Z59" s="213"/>
      <c r="AA59" s="213"/>
      <c r="AB59" s="213"/>
      <c r="AC59" s="213"/>
      <c r="AD59" s="213"/>
      <c r="AE59" s="213"/>
      <c r="AF59" s="213"/>
      <c r="AG59" s="213"/>
      <c r="AH59" s="213"/>
      <c r="AI59" s="213"/>
      <c r="AJ59" s="213"/>
      <c r="AK59" s="213"/>
      <c r="AL59" s="213"/>
      <c r="AM59" s="213"/>
      <c r="AN59" s="213"/>
    </row>
    <row r="60" spans="1:40" s="198" customFormat="1" ht="13.5" customHeight="1" outlineLevel="1">
      <c r="A60" s="508">
        <f t="shared" si="5"/>
        <v>16</v>
      </c>
      <c r="B60" s="508">
        <f t="shared" si="4"/>
        <v>2091</v>
      </c>
      <c r="C60" s="215"/>
      <c r="D60" s="215"/>
      <c r="E60" s="215"/>
      <c r="F60" s="215"/>
      <c r="G60" s="215"/>
      <c r="H60" s="215"/>
      <c r="I60" s="215"/>
      <c r="J60" s="215"/>
      <c r="K60" s="513" t="s">
        <v>200</v>
      </c>
      <c r="L60" s="507">
        <f t="shared" si="3"/>
        <v>16.39812565239226</v>
      </c>
      <c r="M60" s="215"/>
      <c r="N60" s="717">
        <v>16.39812565239226</v>
      </c>
      <c r="O60" s="717">
        <v>16.39812565239226</v>
      </c>
      <c r="P60" s="732"/>
      <c r="Q60" s="733"/>
      <c r="R60" s="208"/>
      <c r="S60" s="213"/>
      <c r="T60" s="213"/>
      <c r="U60" s="213"/>
      <c r="V60" s="213"/>
      <c r="W60" s="213"/>
      <c r="X60" s="213"/>
      <c r="Y60" s="213"/>
      <c r="Z60" s="213"/>
      <c r="AA60" s="213"/>
      <c r="AB60" s="213"/>
      <c r="AC60" s="213"/>
      <c r="AD60" s="213"/>
      <c r="AE60" s="213"/>
      <c r="AF60" s="213"/>
      <c r="AG60" s="213"/>
      <c r="AH60" s="213"/>
      <c r="AI60" s="213"/>
      <c r="AJ60" s="213"/>
      <c r="AK60" s="213"/>
      <c r="AL60" s="213"/>
      <c r="AM60" s="213"/>
      <c r="AN60" s="213"/>
    </row>
    <row r="61" spans="1:40" s="198" customFormat="1" ht="13.5" customHeight="1" outlineLevel="1">
      <c r="A61" s="508">
        <f t="shared" si="5"/>
        <v>17</v>
      </c>
      <c r="B61" s="508">
        <f t="shared" si="4"/>
        <v>2098</v>
      </c>
      <c r="C61" s="215"/>
      <c r="D61" s="215"/>
      <c r="E61" s="215"/>
      <c r="F61" s="215"/>
      <c r="G61" s="215"/>
      <c r="H61" s="215"/>
      <c r="I61" s="215"/>
      <c r="J61" s="215"/>
      <c r="K61" s="513" t="s">
        <v>200</v>
      </c>
      <c r="L61" s="507">
        <f t="shared" si="3"/>
        <v>16.39812565239226</v>
      </c>
      <c r="M61" s="215"/>
      <c r="N61" s="717">
        <v>16.39812565239226</v>
      </c>
      <c r="O61" s="717">
        <v>16.39812565239226</v>
      </c>
      <c r="P61" s="732"/>
      <c r="Q61" s="733"/>
      <c r="R61" s="208"/>
      <c r="S61" s="213"/>
      <c r="T61" s="213"/>
      <c r="U61" s="213"/>
      <c r="V61" s="213"/>
      <c r="W61" s="213"/>
      <c r="X61" s="213"/>
      <c r="Y61" s="213"/>
      <c r="Z61" s="213"/>
      <c r="AA61" s="213"/>
      <c r="AB61" s="213"/>
      <c r="AC61" s="213"/>
      <c r="AD61" s="213"/>
      <c r="AE61" s="213"/>
      <c r="AF61" s="213"/>
      <c r="AG61" s="213"/>
      <c r="AH61" s="213"/>
      <c r="AI61" s="213"/>
      <c r="AJ61" s="213"/>
      <c r="AK61" s="213"/>
      <c r="AL61" s="213"/>
      <c r="AM61" s="213"/>
      <c r="AN61" s="213"/>
    </row>
    <row r="62" spans="1:40" s="198" customFormat="1" ht="13.5" customHeight="1" outlineLevel="1">
      <c r="A62" s="215"/>
      <c r="B62" s="508"/>
      <c r="C62" s="215"/>
      <c r="D62" s="215"/>
      <c r="E62" s="215"/>
      <c r="F62" s="215"/>
      <c r="G62" s="215"/>
      <c r="H62" s="215"/>
      <c r="I62" s="215"/>
      <c r="J62" s="215"/>
      <c r="K62" s="513"/>
      <c r="L62" s="507"/>
      <c r="M62" s="215"/>
      <c r="N62" s="717"/>
      <c r="O62" s="716"/>
      <c r="P62" s="732"/>
      <c r="Q62" s="733"/>
      <c r="R62" s="208"/>
      <c r="S62" s="213"/>
      <c r="T62" s="213"/>
      <c r="U62" s="213"/>
      <c r="V62" s="213"/>
      <c r="W62" s="213"/>
      <c r="X62" s="213"/>
      <c r="Y62" s="213"/>
      <c r="Z62" s="213"/>
      <c r="AA62" s="213"/>
      <c r="AB62" s="213"/>
      <c r="AC62" s="213"/>
      <c r="AD62" s="213"/>
      <c r="AE62" s="213"/>
      <c r="AF62" s="213"/>
      <c r="AG62" s="213"/>
      <c r="AH62" s="213"/>
      <c r="AI62" s="213"/>
      <c r="AJ62" s="213"/>
      <c r="AK62" s="213"/>
      <c r="AL62" s="213"/>
      <c r="AM62" s="213"/>
      <c r="AN62" s="213"/>
    </row>
    <row r="63" spans="1:40" s="198" customFormat="1" ht="13.5" customHeight="1" outlineLevel="1">
      <c r="A63" s="215"/>
      <c r="B63" s="509" t="s">
        <v>224</v>
      </c>
      <c r="C63" s="215"/>
      <c r="D63" s="215"/>
      <c r="E63" s="215"/>
      <c r="F63" s="215"/>
      <c r="G63" s="215"/>
      <c r="H63" s="215"/>
      <c r="I63" s="215"/>
      <c r="J63" s="215"/>
      <c r="K63" s="513"/>
      <c r="L63" s="507"/>
      <c r="M63" s="215"/>
      <c r="N63" s="716"/>
      <c r="O63" s="716"/>
      <c r="P63" s="732"/>
      <c r="Q63" s="733"/>
      <c r="R63" s="208"/>
      <c r="S63" s="213"/>
      <c r="T63" s="213"/>
      <c r="U63" s="213"/>
      <c r="V63" s="213"/>
      <c r="W63" s="213"/>
      <c r="X63" s="213"/>
      <c r="Y63" s="213"/>
      <c r="Z63" s="213"/>
      <c r="AA63" s="213"/>
      <c r="AB63" s="213"/>
      <c r="AC63" s="213"/>
      <c r="AD63" s="213"/>
      <c r="AE63" s="213"/>
      <c r="AF63" s="213"/>
      <c r="AG63" s="213"/>
      <c r="AH63" s="213"/>
      <c r="AI63" s="213"/>
      <c r="AJ63" s="213"/>
      <c r="AK63" s="213"/>
      <c r="AL63" s="213"/>
      <c r="AM63" s="213"/>
      <c r="AN63" s="213"/>
    </row>
    <row r="64" spans="1:40" s="198" customFormat="1" ht="13.5" customHeight="1" outlineLevel="1">
      <c r="A64" s="508">
        <v>1</v>
      </c>
      <c r="B64" s="508">
        <f>+B26</f>
        <v>2018</v>
      </c>
      <c r="C64" s="215"/>
      <c r="D64" s="215"/>
      <c r="E64" s="215"/>
      <c r="F64" s="215"/>
      <c r="G64" s="215"/>
      <c r="H64" s="215"/>
      <c r="I64" s="215"/>
      <c r="J64" s="215"/>
      <c r="K64" s="513" t="s">
        <v>200</v>
      </c>
      <c r="L64" s="507">
        <f t="shared" ref="L64:L80" si="6">INDEX($N64:$Q64,1,Scenario)</f>
        <v>-140.91646342335008</v>
      </c>
      <c r="M64" s="215"/>
      <c r="N64" s="717">
        <v>-140.91646342335008</v>
      </c>
      <c r="O64" s="717">
        <v>-140.91646342335008</v>
      </c>
      <c r="P64" s="732"/>
      <c r="Q64" s="733"/>
      <c r="R64" s="208"/>
      <c r="S64" s="213"/>
      <c r="T64" s="213"/>
      <c r="U64" s="213"/>
      <c r="V64" s="213"/>
      <c r="W64" s="213"/>
      <c r="X64" s="213"/>
      <c r="Y64" s="213"/>
      <c r="Z64" s="213"/>
      <c r="AA64" s="213"/>
      <c r="AB64" s="213"/>
      <c r="AC64" s="213"/>
      <c r="AD64" s="213"/>
      <c r="AE64" s="213"/>
      <c r="AF64" s="213"/>
      <c r="AG64" s="213"/>
      <c r="AH64" s="213"/>
      <c r="AI64" s="213"/>
      <c r="AJ64" s="213"/>
      <c r="AK64" s="213"/>
      <c r="AL64" s="213"/>
      <c r="AM64" s="213"/>
      <c r="AN64" s="213"/>
    </row>
    <row r="65" spans="1:40" s="198" customFormat="1" ht="13.5" customHeight="1" outlineLevel="1">
      <c r="A65" s="508">
        <f>+A64+1</f>
        <v>2</v>
      </c>
      <c r="B65" s="508">
        <f t="shared" ref="B65:B80" si="7">+B27</f>
        <v>2021</v>
      </c>
      <c r="C65" s="215"/>
      <c r="D65" s="215"/>
      <c r="E65" s="215"/>
      <c r="F65" s="215"/>
      <c r="G65" s="215"/>
      <c r="H65" s="215"/>
      <c r="I65" s="215"/>
      <c r="J65" s="215"/>
      <c r="K65" s="513" t="s">
        <v>200</v>
      </c>
      <c r="L65" s="507">
        <f t="shared" si="6"/>
        <v>-134.17622339604657</v>
      </c>
      <c r="M65" s="215"/>
      <c r="N65" s="717">
        <v>-134.17622339604657</v>
      </c>
      <c r="O65" s="717">
        <v>-134.17622339604657</v>
      </c>
      <c r="P65" s="732"/>
      <c r="Q65" s="733"/>
      <c r="R65" s="208"/>
      <c r="S65" s="213"/>
      <c r="T65" s="213"/>
      <c r="U65" s="213"/>
      <c r="V65" s="213"/>
      <c r="W65" s="213"/>
      <c r="X65" s="213"/>
      <c r="Y65" s="213"/>
      <c r="Z65" s="213"/>
      <c r="AA65" s="213"/>
      <c r="AB65" s="213"/>
      <c r="AC65" s="213"/>
      <c r="AD65" s="213"/>
      <c r="AE65" s="213"/>
      <c r="AF65" s="213"/>
      <c r="AG65" s="213"/>
      <c r="AH65" s="213"/>
      <c r="AI65" s="213"/>
      <c r="AJ65" s="213"/>
      <c r="AK65" s="213"/>
      <c r="AL65" s="213"/>
      <c r="AM65" s="213"/>
      <c r="AN65" s="213"/>
    </row>
    <row r="66" spans="1:40" s="198" customFormat="1" ht="13.5" customHeight="1" outlineLevel="1">
      <c r="A66" s="508">
        <f t="shared" ref="A66:A80" si="8">+A65+1</f>
        <v>3</v>
      </c>
      <c r="B66" s="508">
        <f t="shared" si="7"/>
        <v>2026</v>
      </c>
      <c r="C66" s="215"/>
      <c r="D66" s="215"/>
      <c r="E66" s="215"/>
      <c r="F66" s="215"/>
      <c r="G66" s="215"/>
      <c r="H66" s="215"/>
      <c r="I66" s="215"/>
      <c r="J66" s="215"/>
      <c r="K66" s="513" t="s">
        <v>200</v>
      </c>
      <c r="L66" s="507">
        <f t="shared" si="6"/>
        <v>-135.20963807194286</v>
      </c>
      <c r="M66" s="215"/>
      <c r="N66" s="717">
        <v>-135.20963807194286</v>
      </c>
      <c r="O66" s="717">
        <v>-135.20963807194286</v>
      </c>
      <c r="P66" s="732"/>
      <c r="Q66" s="733"/>
      <c r="R66" s="208"/>
      <c r="S66" s="213"/>
      <c r="T66" s="213"/>
      <c r="U66" s="213"/>
      <c r="V66" s="213"/>
      <c r="W66" s="213"/>
      <c r="X66" s="213"/>
      <c r="Y66" s="213"/>
      <c r="Z66" s="213"/>
      <c r="AA66" s="213"/>
      <c r="AB66" s="213"/>
      <c r="AC66" s="213"/>
      <c r="AD66" s="213"/>
      <c r="AE66" s="213"/>
      <c r="AF66" s="213"/>
      <c r="AG66" s="213"/>
      <c r="AH66" s="213"/>
      <c r="AI66" s="213"/>
      <c r="AJ66" s="213"/>
      <c r="AK66" s="213"/>
      <c r="AL66" s="213"/>
      <c r="AM66" s="213"/>
      <c r="AN66" s="213"/>
    </row>
    <row r="67" spans="1:40" s="198" customFormat="1" ht="13.5" customHeight="1" outlineLevel="1">
      <c r="A67" s="508">
        <f t="shared" si="8"/>
        <v>4</v>
      </c>
      <c r="B67" s="508">
        <f t="shared" si="7"/>
        <v>2031</v>
      </c>
      <c r="C67" s="215"/>
      <c r="D67" s="215"/>
      <c r="E67" s="215"/>
      <c r="F67" s="215"/>
      <c r="G67" s="215"/>
      <c r="H67" s="215"/>
      <c r="I67" s="215"/>
      <c r="J67" s="215"/>
      <c r="K67" s="513" t="s">
        <v>200</v>
      </c>
      <c r="L67" s="507">
        <f t="shared" si="6"/>
        <v>-135.68710147271895</v>
      </c>
      <c r="M67" s="215"/>
      <c r="N67" s="717">
        <v>-135.68710147271895</v>
      </c>
      <c r="O67" s="717">
        <v>-135.68710147271895</v>
      </c>
      <c r="P67" s="732"/>
      <c r="Q67" s="733"/>
      <c r="R67" s="208"/>
      <c r="S67" s="213"/>
      <c r="T67" s="213"/>
      <c r="U67" s="213"/>
      <c r="V67" s="213"/>
      <c r="W67" s="213"/>
      <c r="X67" s="213"/>
      <c r="Y67" s="213"/>
      <c r="Z67" s="213"/>
      <c r="AA67" s="213"/>
      <c r="AB67" s="213"/>
      <c r="AC67" s="213"/>
      <c r="AD67" s="213"/>
      <c r="AE67" s="213"/>
      <c r="AF67" s="213"/>
      <c r="AG67" s="213"/>
      <c r="AH67" s="213"/>
      <c r="AI67" s="213"/>
      <c r="AJ67" s="213"/>
      <c r="AK67" s="213"/>
      <c r="AL67" s="213"/>
      <c r="AM67" s="213"/>
      <c r="AN67" s="213"/>
    </row>
    <row r="68" spans="1:40" s="198" customFormat="1" ht="13.5" customHeight="1" outlineLevel="1">
      <c r="A68" s="508">
        <f t="shared" si="8"/>
        <v>5</v>
      </c>
      <c r="B68" s="508">
        <f t="shared" si="7"/>
        <v>2036</v>
      </c>
      <c r="C68" s="215"/>
      <c r="D68" s="215"/>
      <c r="E68" s="215"/>
      <c r="F68" s="215"/>
      <c r="G68" s="215"/>
      <c r="H68" s="215"/>
      <c r="I68" s="215"/>
      <c r="J68" s="215"/>
      <c r="K68" s="513" t="s">
        <v>200</v>
      </c>
      <c r="L68" s="507">
        <f t="shared" si="6"/>
        <v>-136.07397701026372</v>
      </c>
      <c r="M68" s="215"/>
      <c r="N68" s="717">
        <v>-136.07397701026372</v>
      </c>
      <c r="O68" s="717">
        <v>-136.07397701026372</v>
      </c>
      <c r="P68" s="732"/>
      <c r="Q68" s="733"/>
      <c r="R68" s="208"/>
      <c r="S68" s="213"/>
      <c r="T68" s="213"/>
      <c r="U68" s="213"/>
      <c r="V68" s="213"/>
      <c r="W68" s="213"/>
      <c r="X68" s="213"/>
      <c r="Y68" s="213"/>
      <c r="Z68" s="213"/>
      <c r="AA68" s="213"/>
      <c r="AB68" s="213"/>
      <c r="AC68" s="213"/>
      <c r="AD68" s="213"/>
      <c r="AE68" s="213"/>
      <c r="AF68" s="213"/>
      <c r="AG68" s="213"/>
      <c r="AH68" s="213"/>
      <c r="AI68" s="213"/>
      <c r="AJ68" s="213"/>
      <c r="AK68" s="213"/>
      <c r="AL68" s="213"/>
      <c r="AM68" s="213"/>
      <c r="AN68" s="213"/>
    </row>
    <row r="69" spans="1:40" s="198" customFormat="1" ht="13.5" customHeight="1" outlineLevel="1">
      <c r="A69" s="508">
        <f t="shared" si="8"/>
        <v>6</v>
      </c>
      <c r="B69" s="508">
        <f t="shared" si="7"/>
        <v>2041</v>
      </c>
      <c r="C69" s="215"/>
      <c r="D69" s="215"/>
      <c r="E69" s="215"/>
      <c r="F69" s="215"/>
      <c r="G69" s="215"/>
      <c r="H69" s="215"/>
      <c r="I69" s="215"/>
      <c r="J69" s="215"/>
      <c r="K69" s="513" t="s">
        <v>200</v>
      </c>
      <c r="L69" s="507">
        <f t="shared" si="6"/>
        <v>-136.77226520823098</v>
      </c>
      <c r="M69" s="215"/>
      <c r="N69" s="717">
        <v>-136.77226520823098</v>
      </c>
      <c r="O69" s="717">
        <v>-136.77226520823098</v>
      </c>
      <c r="P69" s="732"/>
      <c r="Q69" s="733"/>
      <c r="R69" s="208"/>
      <c r="S69" s="213"/>
      <c r="T69" s="213"/>
      <c r="U69" s="213"/>
      <c r="V69" s="213"/>
      <c r="W69" s="213"/>
      <c r="X69" s="213"/>
      <c r="Y69" s="213"/>
      <c r="Z69" s="213"/>
      <c r="AA69" s="213"/>
      <c r="AB69" s="213"/>
      <c r="AC69" s="213"/>
      <c r="AD69" s="213"/>
      <c r="AE69" s="213"/>
      <c r="AF69" s="213"/>
      <c r="AG69" s="213"/>
      <c r="AH69" s="213"/>
      <c r="AI69" s="213"/>
      <c r="AJ69" s="213"/>
      <c r="AK69" s="213"/>
      <c r="AL69" s="213"/>
      <c r="AM69" s="213"/>
      <c r="AN69" s="213"/>
    </row>
    <row r="70" spans="1:40" s="198" customFormat="1" ht="13.5" customHeight="1" outlineLevel="1">
      <c r="A70" s="508">
        <f t="shared" si="8"/>
        <v>7</v>
      </c>
      <c r="B70" s="508">
        <f t="shared" si="7"/>
        <v>2046</v>
      </c>
      <c r="C70" s="215"/>
      <c r="D70" s="215"/>
      <c r="E70" s="215"/>
      <c r="F70" s="215"/>
      <c r="G70" s="215"/>
      <c r="H70" s="215"/>
      <c r="I70" s="215"/>
      <c r="J70" s="215"/>
      <c r="K70" s="513" t="s">
        <v>200</v>
      </c>
      <c r="L70" s="507">
        <f t="shared" si="6"/>
        <v>-137.6927826663852</v>
      </c>
      <c r="M70" s="215"/>
      <c r="N70" s="717">
        <v>-137.6927826663852</v>
      </c>
      <c r="O70" s="717">
        <v>-137.6927826663852</v>
      </c>
      <c r="P70" s="732"/>
      <c r="Q70" s="733"/>
      <c r="R70" s="208"/>
      <c r="S70" s="213"/>
      <c r="T70" s="213"/>
      <c r="U70" s="213"/>
      <c r="V70" s="213"/>
      <c r="W70" s="213"/>
      <c r="X70" s="213"/>
      <c r="Y70" s="213"/>
      <c r="Z70" s="213"/>
      <c r="AA70" s="213"/>
      <c r="AB70" s="213"/>
      <c r="AC70" s="213"/>
      <c r="AD70" s="213"/>
      <c r="AE70" s="213"/>
      <c r="AF70" s="213"/>
      <c r="AG70" s="213"/>
      <c r="AH70" s="213"/>
      <c r="AI70" s="213"/>
      <c r="AJ70" s="213"/>
      <c r="AK70" s="213"/>
      <c r="AL70" s="213"/>
      <c r="AM70" s="213"/>
      <c r="AN70" s="213"/>
    </row>
    <row r="71" spans="1:40" s="198" customFormat="1" ht="13.5" customHeight="1" outlineLevel="1">
      <c r="A71" s="508">
        <f t="shared" si="8"/>
        <v>8</v>
      </c>
      <c r="B71" s="508">
        <f t="shared" si="7"/>
        <v>2051</v>
      </c>
      <c r="C71" s="215"/>
      <c r="D71" s="215"/>
      <c r="E71" s="215"/>
      <c r="F71" s="215"/>
      <c r="G71" s="215"/>
      <c r="H71" s="215"/>
      <c r="I71" s="215"/>
      <c r="J71" s="215"/>
      <c r="K71" s="513" t="s">
        <v>200</v>
      </c>
      <c r="L71" s="507">
        <f t="shared" si="6"/>
        <v>-137.6927826663852</v>
      </c>
      <c r="M71" s="215"/>
      <c r="N71" s="717">
        <v>-137.6927826663852</v>
      </c>
      <c r="O71" s="717">
        <v>-137.6927826663852</v>
      </c>
      <c r="P71" s="732"/>
      <c r="Q71" s="733"/>
      <c r="R71" s="208"/>
      <c r="S71" s="213"/>
      <c r="T71" s="213"/>
      <c r="U71" s="213"/>
      <c r="V71" s="213"/>
      <c r="W71" s="213"/>
      <c r="X71" s="213"/>
      <c r="Y71" s="213"/>
      <c r="Z71" s="213"/>
      <c r="AA71" s="213"/>
      <c r="AB71" s="213"/>
      <c r="AC71" s="213"/>
      <c r="AD71" s="213"/>
      <c r="AE71" s="213"/>
      <c r="AF71" s="213"/>
      <c r="AG71" s="213"/>
      <c r="AH71" s="213"/>
      <c r="AI71" s="213"/>
      <c r="AJ71" s="213"/>
      <c r="AK71" s="213"/>
      <c r="AL71" s="213"/>
      <c r="AM71" s="213"/>
      <c r="AN71" s="213"/>
    </row>
    <row r="72" spans="1:40" s="198" customFormat="1" ht="13.5" customHeight="1" outlineLevel="1">
      <c r="A72" s="508">
        <f t="shared" si="8"/>
        <v>9</v>
      </c>
      <c r="B72" s="508">
        <f t="shared" si="7"/>
        <v>2056</v>
      </c>
      <c r="C72" s="215"/>
      <c r="D72" s="215"/>
      <c r="E72" s="215"/>
      <c r="F72" s="215"/>
      <c r="G72" s="215"/>
      <c r="H72" s="215"/>
      <c r="I72" s="215"/>
      <c r="J72" s="215"/>
      <c r="K72" s="513" t="s">
        <v>200</v>
      </c>
      <c r="L72" s="507">
        <f t="shared" si="6"/>
        <v>-137.6927826663852</v>
      </c>
      <c r="M72" s="215"/>
      <c r="N72" s="717">
        <v>-137.6927826663852</v>
      </c>
      <c r="O72" s="717">
        <v>-137.6927826663852</v>
      </c>
      <c r="P72" s="732"/>
      <c r="Q72" s="733"/>
      <c r="R72" s="208"/>
      <c r="S72" s="213"/>
      <c r="T72" s="213"/>
      <c r="U72" s="213"/>
      <c r="V72" s="213"/>
      <c r="W72" s="213"/>
      <c r="X72" s="213"/>
      <c r="Y72" s="213"/>
      <c r="Z72" s="213"/>
      <c r="AA72" s="213"/>
      <c r="AB72" s="213"/>
      <c r="AC72" s="213"/>
      <c r="AD72" s="213"/>
      <c r="AE72" s="213"/>
      <c r="AF72" s="213"/>
      <c r="AG72" s="213"/>
      <c r="AH72" s="213"/>
      <c r="AI72" s="213"/>
      <c r="AJ72" s="213"/>
      <c r="AK72" s="213"/>
      <c r="AL72" s="213"/>
      <c r="AM72" s="213"/>
      <c r="AN72" s="213"/>
    </row>
    <row r="73" spans="1:40" s="198" customFormat="1" ht="13.5" customHeight="1" outlineLevel="1">
      <c r="A73" s="508">
        <f t="shared" si="8"/>
        <v>10</v>
      </c>
      <c r="B73" s="508">
        <f t="shared" si="7"/>
        <v>2061</v>
      </c>
      <c r="C73" s="215"/>
      <c r="D73" s="215"/>
      <c r="E73" s="215"/>
      <c r="F73" s="215"/>
      <c r="G73" s="215"/>
      <c r="H73" s="215"/>
      <c r="I73" s="215"/>
      <c r="J73" s="215"/>
      <c r="K73" s="513" t="s">
        <v>200</v>
      </c>
      <c r="L73" s="507">
        <f t="shared" si="6"/>
        <v>-137.6927826663852</v>
      </c>
      <c r="M73" s="215"/>
      <c r="N73" s="717">
        <v>-137.6927826663852</v>
      </c>
      <c r="O73" s="717">
        <v>-137.6927826663852</v>
      </c>
      <c r="P73" s="732"/>
      <c r="Q73" s="733"/>
      <c r="R73" s="208"/>
      <c r="S73" s="213"/>
      <c r="T73" s="213"/>
      <c r="U73" s="213"/>
      <c r="V73" s="213"/>
      <c r="W73" s="213"/>
      <c r="X73" s="213"/>
      <c r="Y73" s="213"/>
      <c r="Z73" s="213"/>
      <c r="AA73" s="213"/>
      <c r="AB73" s="213"/>
      <c r="AC73" s="213"/>
      <c r="AD73" s="213"/>
      <c r="AE73" s="213"/>
      <c r="AF73" s="213"/>
      <c r="AG73" s="213"/>
      <c r="AH73" s="213"/>
      <c r="AI73" s="213"/>
      <c r="AJ73" s="213"/>
      <c r="AK73" s="213"/>
      <c r="AL73" s="213"/>
      <c r="AM73" s="213"/>
      <c r="AN73" s="213"/>
    </row>
    <row r="74" spans="1:40" s="198" customFormat="1" ht="13.5" customHeight="1" outlineLevel="1">
      <c r="A74" s="508">
        <f t="shared" si="8"/>
        <v>11</v>
      </c>
      <c r="B74" s="508">
        <f t="shared" si="7"/>
        <v>2066</v>
      </c>
      <c r="C74" s="215"/>
      <c r="D74" s="215"/>
      <c r="E74" s="215"/>
      <c r="F74" s="215"/>
      <c r="G74" s="215"/>
      <c r="H74" s="215"/>
      <c r="I74" s="215"/>
      <c r="J74" s="215"/>
      <c r="K74" s="513" t="s">
        <v>200</v>
      </c>
      <c r="L74" s="507">
        <f t="shared" si="6"/>
        <v>-137.6927826663852</v>
      </c>
      <c r="M74" s="215"/>
      <c r="N74" s="717">
        <v>-137.6927826663852</v>
      </c>
      <c r="O74" s="717">
        <v>-137.6927826663852</v>
      </c>
      <c r="P74" s="732"/>
      <c r="Q74" s="733"/>
      <c r="R74" s="208"/>
      <c r="S74" s="213"/>
      <c r="T74" s="213"/>
      <c r="U74" s="213"/>
      <c r="V74" s="213"/>
      <c r="W74" s="213"/>
      <c r="X74" s="213"/>
      <c r="Y74" s="213"/>
      <c r="Z74" s="213"/>
      <c r="AA74" s="213"/>
      <c r="AB74" s="213"/>
      <c r="AC74" s="213"/>
      <c r="AD74" s="213"/>
      <c r="AE74" s="213"/>
      <c r="AF74" s="213"/>
      <c r="AG74" s="213"/>
      <c r="AH74" s="213"/>
      <c r="AI74" s="213"/>
      <c r="AJ74" s="213"/>
      <c r="AK74" s="213"/>
      <c r="AL74" s="213"/>
      <c r="AM74" s="213"/>
      <c r="AN74" s="213"/>
    </row>
    <row r="75" spans="1:40" s="198" customFormat="1" ht="13.5" customHeight="1" outlineLevel="1">
      <c r="A75" s="508">
        <f t="shared" si="8"/>
        <v>12</v>
      </c>
      <c r="B75" s="508">
        <f t="shared" si="7"/>
        <v>2071</v>
      </c>
      <c r="C75" s="215"/>
      <c r="D75" s="215"/>
      <c r="E75" s="215"/>
      <c r="F75" s="215"/>
      <c r="G75" s="215"/>
      <c r="H75" s="215"/>
      <c r="I75" s="215"/>
      <c r="J75" s="215"/>
      <c r="K75" s="513" t="s">
        <v>200</v>
      </c>
      <c r="L75" s="507">
        <f t="shared" si="6"/>
        <v>-137.6927826663852</v>
      </c>
      <c r="M75" s="215"/>
      <c r="N75" s="717">
        <v>-137.6927826663852</v>
      </c>
      <c r="O75" s="717">
        <v>-137.6927826663852</v>
      </c>
      <c r="P75" s="732"/>
      <c r="Q75" s="733"/>
      <c r="R75" s="208"/>
      <c r="S75" s="213"/>
      <c r="T75" s="213"/>
      <c r="U75" s="213"/>
      <c r="V75" s="213"/>
      <c r="W75" s="213"/>
      <c r="X75" s="213"/>
      <c r="Y75" s="213"/>
      <c r="Z75" s="213"/>
      <c r="AA75" s="213"/>
      <c r="AB75" s="213"/>
      <c r="AC75" s="213"/>
      <c r="AD75" s="213"/>
      <c r="AE75" s="213"/>
      <c r="AF75" s="213"/>
      <c r="AG75" s="213"/>
      <c r="AH75" s="213"/>
      <c r="AI75" s="213"/>
      <c r="AJ75" s="213"/>
      <c r="AK75" s="213"/>
      <c r="AL75" s="213"/>
      <c r="AM75" s="213"/>
      <c r="AN75" s="213"/>
    </row>
    <row r="76" spans="1:40" s="198" customFormat="1" ht="13.5" customHeight="1" outlineLevel="1">
      <c r="A76" s="508">
        <f t="shared" si="8"/>
        <v>13</v>
      </c>
      <c r="B76" s="508">
        <f t="shared" si="7"/>
        <v>2076</v>
      </c>
      <c r="C76" s="215"/>
      <c r="D76" s="215"/>
      <c r="E76" s="215"/>
      <c r="F76" s="215"/>
      <c r="G76" s="215"/>
      <c r="H76" s="215"/>
      <c r="I76" s="215"/>
      <c r="J76" s="215"/>
      <c r="K76" s="513" t="s">
        <v>200</v>
      </c>
      <c r="L76" s="507">
        <f t="shared" si="6"/>
        <v>-137.6927826663852</v>
      </c>
      <c r="M76" s="215"/>
      <c r="N76" s="717">
        <v>-137.6927826663852</v>
      </c>
      <c r="O76" s="717">
        <v>-137.6927826663852</v>
      </c>
      <c r="P76" s="732"/>
      <c r="Q76" s="733"/>
      <c r="R76" s="208"/>
      <c r="S76" s="213"/>
      <c r="T76" s="213"/>
      <c r="U76" s="213"/>
      <c r="V76" s="213"/>
      <c r="W76" s="213"/>
      <c r="X76" s="213"/>
      <c r="Y76" s="213"/>
      <c r="Z76" s="213"/>
      <c r="AA76" s="213"/>
      <c r="AB76" s="213"/>
      <c r="AC76" s="213"/>
      <c r="AD76" s="213"/>
      <c r="AE76" s="213"/>
      <c r="AF76" s="213"/>
      <c r="AG76" s="213"/>
      <c r="AH76" s="213"/>
      <c r="AI76" s="213"/>
      <c r="AJ76" s="213"/>
      <c r="AK76" s="213"/>
      <c r="AL76" s="213"/>
      <c r="AM76" s="213"/>
      <c r="AN76" s="213"/>
    </row>
    <row r="77" spans="1:40" s="198" customFormat="1" ht="13.5" customHeight="1" outlineLevel="1">
      <c r="A77" s="508">
        <f t="shared" si="8"/>
        <v>14</v>
      </c>
      <c r="B77" s="508">
        <f t="shared" si="7"/>
        <v>2081</v>
      </c>
      <c r="C77" s="215"/>
      <c r="D77" s="215"/>
      <c r="E77" s="215"/>
      <c r="F77" s="215"/>
      <c r="G77" s="215"/>
      <c r="H77" s="215"/>
      <c r="I77" s="215"/>
      <c r="J77" s="215"/>
      <c r="K77" s="513" t="s">
        <v>200</v>
      </c>
      <c r="L77" s="507">
        <f t="shared" si="6"/>
        <v>-137.6927826663852</v>
      </c>
      <c r="M77" s="215"/>
      <c r="N77" s="717">
        <v>-137.6927826663852</v>
      </c>
      <c r="O77" s="717">
        <v>-137.6927826663852</v>
      </c>
      <c r="P77" s="732"/>
      <c r="Q77" s="733"/>
      <c r="R77" s="208"/>
      <c r="S77" s="213"/>
      <c r="T77" s="213"/>
      <c r="U77" s="213"/>
      <c r="V77" s="213"/>
      <c r="W77" s="213"/>
      <c r="X77" s="213"/>
      <c r="Y77" s="213"/>
      <c r="Z77" s="213"/>
      <c r="AA77" s="213"/>
      <c r="AB77" s="213"/>
      <c r="AC77" s="213"/>
      <c r="AD77" s="213"/>
      <c r="AE77" s="213"/>
      <c r="AF77" s="213"/>
      <c r="AG77" s="213"/>
      <c r="AH77" s="213"/>
      <c r="AI77" s="213"/>
      <c r="AJ77" s="213"/>
      <c r="AK77" s="213"/>
      <c r="AL77" s="213"/>
      <c r="AM77" s="213"/>
      <c r="AN77" s="213"/>
    </row>
    <row r="78" spans="1:40" s="198" customFormat="1" ht="13.5" customHeight="1" outlineLevel="1">
      <c r="A78" s="508">
        <f t="shared" si="8"/>
        <v>15</v>
      </c>
      <c r="B78" s="508">
        <f t="shared" si="7"/>
        <v>2086</v>
      </c>
      <c r="C78" s="215"/>
      <c r="D78" s="215"/>
      <c r="E78" s="215"/>
      <c r="F78" s="215"/>
      <c r="G78" s="215"/>
      <c r="H78" s="215"/>
      <c r="I78" s="215"/>
      <c r="J78" s="215"/>
      <c r="K78" s="513" t="s">
        <v>200</v>
      </c>
      <c r="L78" s="507">
        <f t="shared" si="6"/>
        <v>-137.6927826663852</v>
      </c>
      <c r="M78" s="215"/>
      <c r="N78" s="717">
        <v>-137.6927826663852</v>
      </c>
      <c r="O78" s="717">
        <v>-137.6927826663852</v>
      </c>
      <c r="P78" s="732"/>
      <c r="Q78" s="733"/>
      <c r="R78" s="208"/>
      <c r="S78" s="213"/>
      <c r="T78" s="213"/>
      <c r="U78" s="213"/>
      <c r="V78" s="213"/>
      <c r="W78" s="213"/>
      <c r="X78" s="213"/>
      <c r="Y78" s="213"/>
      <c r="Z78" s="213"/>
      <c r="AA78" s="213"/>
      <c r="AB78" s="213"/>
      <c r="AC78" s="213"/>
      <c r="AD78" s="213"/>
      <c r="AE78" s="213"/>
      <c r="AF78" s="213"/>
      <c r="AG78" s="213"/>
      <c r="AH78" s="213"/>
      <c r="AI78" s="213"/>
      <c r="AJ78" s="213"/>
      <c r="AK78" s="213"/>
      <c r="AL78" s="213"/>
      <c r="AM78" s="213"/>
      <c r="AN78" s="213"/>
    </row>
    <row r="79" spans="1:40" s="198" customFormat="1" ht="13.5" customHeight="1" outlineLevel="1">
      <c r="A79" s="508">
        <f t="shared" si="8"/>
        <v>16</v>
      </c>
      <c r="B79" s="508">
        <f t="shared" si="7"/>
        <v>2091</v>
      </c>
      <c r="C79" s="215"/>
      <c r="D79" s="215"/>
      <c r="E79" s="215"/>
      <c r="F79" s="215"/>
      <c r="G79" s="215"/>
      <c r="H79" s="215"/>
      <c r="I79" s="215"/>
      <c r="J79" s="215"/>
      <c r="K79" s="513" t="s">
        <v>200</v>
      </c>
      <c r="L79" s="507">
        <f t="shared" si="6"/>
        <v>-137.6927826663852</v>
      </c>
      <c r="M79" s="215"/>
      <c r="N79" s="717">
        <v>-137.6927826663852</v>
      </c>
      <c r="O79" s="717">
        <v>-137.6927826663852</v>
      </c>
      <c r="P79" s="732"/>
      <c r="Q79" s="733"/>
      <c r="R79" s="208"/>
      <c r="S79" s="213"/>
      <c r="T79" s="213"/>
      <c r="U79" s="213"/>
      <c r="V79" s="213"/>
      <c r="W79" s="213"/>
      <c r="X79" s="213"/>
      <c r="Y79" s="213"/>
      <c r="Z79" s="213"/>
      <c r="AA79" s="213"/>
      <c r="AB79" s="213"/>
      <c r="AC79" s="213"/>
      <c r="AD79" s="213"/>
      <c r="AE79" s="213"/>
      <c r="AF79" s="213"/>
      <c r="AG79" s="213"/>
      <c r="AH79" s="213"/>
      <c r="AI79" s="213"/>
      <c r="AJ79" s="213"/>
      <c r="AK79" s="213"/>
      <c r="AL79" s="213"/>
      <c r="AM79" s="213"/>
      <c r="AN79" s="213"/>
    </row>
    <row r="80" spans="1:40" s="198" customFormat="1" ht="13.5" customHeight="1" outlineLevel="1">
      <c r="A80" s="508">
        <f t="shared" si="8"/>
        <v>17</v>
      </c>
      <c r="B80" s="508">
        <f t="shared" si="7"/>
        <v>2098</v>
      </c>
      <c r="C80" s="215"/>
      <c r="D80" s="215"/>
      <c r="E80" s="215"/>
      <c r="F80" s="215"/>
      <c r="G80" s="215"/>
      <c r="H80" s="215"/>
      <c r="I80" s="215"/>
      <c r="J80" s="215"/>
      <c r="K80" s="513" t="s">
        <v>200</v>
      </c>
      <c r="L80" s="507">
        <f t="shared" si="6"/>
        <v>-137.6927826663852</v>
      </c>
      <c r="M80" s="215"/>
      <c r="N80" s="717">
        <v>-137.6927826663852</v>
      </c>
      <c r="O80" s="717">
        <v>-137.6927826663852</v>
      </c>
      <c r="P80" s="732"/>
      <c r="Q80" s="733"/>
      <c r="R80" s="208"/>
      <c r="S80" s="213"/>
      <c r="T80" s="213"/>
      <c r="U80" s="213"/>
      <c r="V80" s="213"/>
      <c r="W80" s="213"/>
      <c r="X80" s="213"/>
      <c r="Y80" s="213"/>
      <c r="Z80" s="213"/>
      <c r="AA80" s="213"/>
      <c r="AB80" s="213"/>
      <c r="AC80" s="213"/>
      <c r="AD80" s="213"/>
      <c r="AE80" s="213"/>
      <c r="AF80" s="213"/>
      <c r="AG80" s="213"/>
      <c r="AH80" s="213"/>
      <c r="AI80" s="213"/>
      <c r="AJ80" s="213"/>
      <c r="AK80" s="213"/>
      <c r="AL80" s="213"/>
      <c r="AM80" s="213"/>
      <c r="AN80" s="213"/>
    </row>
    <row r="81" spans="1:40" s="198" customFormat="1" ht="13.5" customHeight="1" outlineLevel="1">
      <c r="A81" s="215"/>
      <c r="B81" s="508"/>
      <c r="C81" s="215"/>
      <c r="D81" s="215"/>
      <c r="E81" s="215"/>
      <c r="F81" s="215"/>
      <c r="G81" s="215"/>
      <c r="H81" s="215"/>
      <c r="I81" s="215"/>
      <c r="J81" s="215"/>
      <c r="K81" s="513"/>
      <c r="L81" s="507"/>
      <c r="M81" s="215"/>
      <c r="N81" s="716"/>
      <c r="O81" s="716"/>
      <c r="P81" s="732"/>
      <c r="Q81" s="733"/>
      <c r="R81" s="208"/>
      <c r="S81" s="213"/>
      <c r="T81" s="213"/>
      <c r="U81" s="213"/>
      <c r="V81" s="213"/>
      <c r="W81" s="213"/>
      <c r="X81" s="213"/>
      <c r="Y81" s="213"/>
      <c r="Z81" s="213"/>
      <c r="AA81" s="213"/>
      <c r="AB81" s="213"/>
      <c r="AC81" s="213"/>
      <c r="AD81" s="213"/>
      <c r="AE81" s="213"/>
      <c r="AF81" s="213"/>
      <c r="AG81" s="213"/>
      <c r="AH81" s="213"/>
      <c r="AI81" s="213"/>
      <c r="AJ81" s="213"/>
      <c r="AK81" s="213"/>
      <c r="AL81" s="213"/>
      <c r="AM81" s="213"/>
      <c r="AN81" s="213"/>
    </row>
    <row r="82" spans="1:40" s="198" customFormat="1" ht="13.5" customHeight="1" outlineLevel="1">
      <c r="A82" s="215"/>
      <c r="B82" s="509" t="s">
        <v>233</v>
      </c>
      <c r="C82" s="215"/>
      <c r="D82" s="215"/>
      <c r="E82" s="215"/>
      <c r="F82" s="215"/>
      <c r="G82" s="215"/>
      <c r="H82" s="215"/>
      <c r="I82" s="215"/>
      <c r="J82" s="215"/>
      <c r="K82" s="513"/>
      <c r="L82" s="507"/>
      <c r="M82" s="215"/>
      <c r="N82" s="716"/>
      <c r="O82" s="716"/>
      <c r="P82" s="732"/>
      <c r="Q82" s="733"/>
      <c r="R82" s="208"/>
      <c r="S82" s="213"/>
      <c r="T82" s="213"/>
      <c r="U82" s="213"/>
      <c r="V82" s="213"/>
      <c r="W82" s="213"/>
      <c r="X82" s="213"/>
      <c r="Y82" s="213"/>
      <c r="Z82" s="213"/>
      <c r="AA82" s="213"/>
      <c r="AB82" s="213"/>
      <c r="AC82" s="213"/>
      <c r="AD82" s="213"/>
      <c r="AE82" s="213"/>
      <c r="AF82" s="213"/>
      <c r="AG82" s="213"/>
      <c r="AH82" s="213"/>
      <c r="AI82" s="213"/>
      <c r="AJ82" s="213"/>
      <c r="AK82" s="213"/>
      <c r="AL82" s="213"/>
      <c r="AM82" s="213"/>
      <c r="AN82" s="213"/>
    </row>
    <row r="83" spans="1:40" s="198" customFormat="1" ht="13.5" customHeight="1" outlineLevel="1">
      <c r="A83" s="508">
        <v>1</v>
      </c>
      <c r="B83" s="508">
        <f>+B64</f>
        <v>2018</v>
      </c>
      <c r="C83" s="215"/>
      <c r="D83" s="215"/>
      <c r="E83" s="215"/>
      <c r="F83" s="215"/>
      <c r="G83" s="215"/>
      <c r="H83" s="215"/>
      <c r="I83" s="215"/>
      <c r="J83" s="215"/>
      <c r="K83" s="513" t="s">
        <v>200</v>
      </c>
      <c r="L83" s="507">
        <f t="shared" ref="L83:L99" si="9">INDEX($N83:$Q83,1,Scenario)</f>
        <v>-151.76855055747791</v>
      </c>
      <c r="M83" s="215"/>
      <c r="N83" s="717">
        <v>-151.76855055747791</v>
      </c>
      <c r="O83" s="717">
        <v>-151.76855055747791</v>
      </c>
      <c r="P83" s="732"/>
      <c r="Q83" s="733"/>
      <c r="R83" s="208"/>
      <c r="S83" s="213"/>
      <c r="T83" s="213"/>
      <c r="U83" s="213"/>
      <c r="V83" s="213"/>
      <c r="W83" s="213"/>
      <c r="X83" s="213"/>
      <c r="Y83" s="213"/>
      <c r="Z83" s="213"/>
      <c r="AA83" s="213"/>
      <c r="AB83" s="213"/>
      <c r="AC83" s="213"/>
      <c r="AD83" s="213"/>
      <c r="AE83" s="213"/>
      <c r="AF83" s="213"/>
      <c r="AG83" s="213"/>
      <c r="AH83" s="213"/>
      <c r="AI83" s="213"/>
      <c r="AJ83" s="213"/>
      <c r="AK83" s="213"/>
      <c r="AL83" s="213"/>
      <c r="AM83" s="213"/>
      <c r="AN83" s="213"/>
    </row>
    <row r="84" spans="1:40" s="198" customFormat="1" ht="13.5" customHeight="1" outlineLevel="1">
      <c r="A84" s="508">
        <f>+A83+1</f>
        <v>2</v>
      </c>
      <c r="B84" s="508">
        <f t="shared" ref="B84:B99" si="10">+B65</f>
        <v>2021</v>
      </c>
      <c r="C84" s="215"/>
      <c r="D84" s="215"/>
      <c r="E84" s="215"/>
      <c r="F84" s="215"/>
      <c r="G84" s="215"/>
      <c r="H84" s="215"/>
      <c r="I84" s="215"/>
      <c r="J84" s="215"/>
      <c r="K84" s="513" t="s">
        <v>200</v>
      </c>
      <c r="L84" s="507">
        <f t="shared" si="9"/>
        <v>-68.711068244963968</v>
      </c>
      <c r="M84" s="215"/>
      <c r="N84" s="717">
        <v>-68.711068244963968</v>
      </c>
      <c r="O84" s="717">
        <v>-68.711068244963968</v>
      </c>
      <c r="P84" s="732"/>
      <c r="Q84" s="733"/>
      <c r="R84" s="208"/>
      <c r="S84" s="213"/>
      <c r="T84" s="213"/>
      <c r="U84" s="213"/>
      <c r="V84" s="213"/>
      <c r="W84" s="213"/>
      <c r="X84" s="213"/>
      <c r="Y84" s="213"/>
      <c r="Z84" s="213"/>
      <c r="AA84" s="213"/>
      <c r="AB84" s="213"/>
      <c r="AC84" s="213"/>
      <c r="AD84" s="213"/>
      <c r="AE84" s="213"/>
      <c r="AF84" s="213"/>
      <c r="AG84" s="213"/>
      <c r="AH84" s="213"/>
      <c r="AI84" s="213"/>
      <c r="AJ84" s="213"/>
      <c r="AK84" s="213"/>
      <c r="AL84" s="213"/>
      <c r="AM84" s="213"/>
      <c r="AN84" s="213"/>
    </row>
    <row r="85" spans="1:40" s="198" customFormat="1" ht="13.5" customHeight="1" outlineLevel="1">
      <c r="A85" s="508">
        <f t="shared" ref="A85:A99" si="11">+A84+1</f>
        <v>3</v>
      </c>
      <c r="B85" s="508">
        <f t="shared" si="10"/>
        <v>2026</v>
      </c>
      <c r="C85" s="215"/>
      <c r="D85" s="215"/>
      <c r="E85" s="215"/>
      <c r="F85" s="215"/>
      <c r="G85" s="215"/>
      <c r="H85" s="215"/>
      <c r="I85" s="215"/>
      <c r="J85" s="215"/>
      <c r="K85" s="513" t="s">
        <v>200</v>
      </c>
      <c r="L85" s="507">
        <f t="shared" si="9"/>
        <v>-79.230996720182304</v>
      </c>
      <c r="M85" s="215"/>
      <c r="N85" s="717">
        <v>-79.230996720182304</v>
      </c>
      <c r="O85" s="717">
        <v>-79.230996720182304</v>
      </c>
      <c r="P85" s="732"/>
      <c r="Q85" s="733"/>
      <c r="R85" s="208"/>
      <c r="S85" s="213"/>
      <c r="T85" s="213"/>
      <c r="U85" s="213"/>
      <c r="V85" s="213"/>
      <c r="W85" s="213"/>
      <c r="X85" s="213"/>
      <c r="Y85" s="213"/>
      <c r="Z85" s="213"/>
      <c r="AA85" s="213"/>
      <c r="AB85" s="213"/>
      <c r="AC85" s="213"/>
      <c r="AD85" s="213"/>
      <c r="AE85" s="213"/>
      <c r="AF85" s="213"/>
      <c r="AG85" s="213"/>
      <c r="AH85" s="213"/>
      <c r="AI85" s="213"/>
      <c r="AJ85" s="213"/>
      <c r="AK85" s="213"/>
      <c r="AL85" s="213"/>
      <c r="AM85" s="213"/>
      <c r="AN85" s="213"/>
    </row>
    <row r="86" spans="1:40" s="198" customFormat="1" ht="13.5" customHeight="1" outlineLevel="1">
      <c r="A86" s="508">
        <f t="shared" si="11"/>
        <v>4</v>
      </c>
      <c r="B86" s="508">
        <f t="shared" si="10"/>
        <v>2031</v>
      </c>
      <c r="C86" s="215"/>
      <c r="D86" s="215"/>
      <c r="E86" s="215"/>
      <c r="F86" s="215"/>
      <c r="G86" s="215"/>
      <c r="H86" s="215"/>
      <c r="I86" s="215"/>
      <c r="J86" s="215"/>
      <c r="K86" s="513" t="s">
        <v>200</v>
      </c>
      <c r="L86" s="507">
        <f t="shared" si="9"/>
        <v>-62.374848870182305</v>
      </c>
      <c r="M86" s="215"/>
      <c r="N86" s="717">
        <v>-62.374848870182305</v>
      </c>
      <c r="O86" s="717">
        <v>-62.374848870182305</v>
      </c>
      <c r="P86" s="732"/>
      <c r="Q86" s="733"/>
      <c r="R86" s="208"/>
      <c r="S86" s="213"/>
      <c r="T86" s="213"/>
      <c r="U86" s="213"/>
      <c r="V86" s="213"/>
      <c r="W86" s="213"/>
      <c r="X86" s="213"/>
      <c r="Y86" s="213"/>
      <c r="Z86" s="213"/>
      <c r="AA86" s="213"/>
      <c r="AB86" s="213"/>
      <c r="AC86" s="213"/>
      <c r="AD86" s="213"/>
      <c r="AE86" s="213"/>
      <c r="AF86" s="213"/>
      <c r="AG86" s="213"/>
      <c r="AH86" s="213"/>
      <c r="AI86" s="213"/>
      <c r="AJ86" s="213"/>
      <c r="AK86" s="213"/>
      <c r="AL86" s="213"/>
      <c r="AM86" s="213"/>
      <c r="AN86" s="213"/>
    </row>
    <row r="87" spans="1:40" s="198" customFormat="1" ht="13.5" customHeight="1" outlineLevel="1">
      <c r="A87" s="508">
        <f t="shared" si="11"/>
        <v>5</v>
      </c>
      <c r="B87" s="508">
        <f t="shared" si="10"/>
        <v>2036</v>
      </c>
      <c r="C87" s="215"/>
      <c r="D87" s="215"/>
      <c r="E87" s="215"/>
      <c r="F87" s="215"/>
      <c r="G87" s="215"/>
      <c r="H87" s="215"/>
      <c r="I87" s="215"/>
      <c r="J87" s="215"/>
      <c r="K87" s="513" t="s">
        <v>200</v>
      </c>
      <c r="L87" s="507">
        <f t="shared" si="9"/>
        <v>-60.375763610182311</v>
      </c>
      <c r="M87" s="215"/>
      <c r="N87" s="717">
        <v>-60.375763610182311</v>
      </c>
      <c r="O87" s="717">
        <v>-60.375763610182311</v>
      </c>
      <c r="P87" s="732"/>
      <c r="Q87" s="733"/>
      <c r="R87" s="208"/>
      <c r="S87" s="213"/>
      <c r="T87" s="213"/>
      <c r="U87" s="213"/>
      <c r="V87" s="213"/>
      <c r="W87" s="213"/>
      <c r="X87" s="213"/>
      <c r="Y87" s="213"/>
      <c r="Z87" s="213"/>
      <c r="AA87" s="213"/>
      <c r="AB87" s="213"/>
      <c r="AC87" s="213"/>
      <c r="AD87" s="213"/>
      <c r="AE87" s="213"/>
      <c r="AF87" s="213"/>
      <c r="AG87" s="213"/>
      <c r="AH87" s="213"/>
      <c r="AI87" s="213"/>
      <c r="AJ87" s="213"/>
      <c r="AK87" s="213"/>
      <c r="AL87" s="213"/>
      <c r="AM87" s="213"/>
      <c r="AN87" s="213"/>
    </row>
    <row r="88" spans="1:40" s="198" customFormat="1" ht="13.5" customHeight="1" outlineLevel="1">
      <c r="A88" s="508">
        <f t="shared" si="11"/>
        <v>6</v>
      </c>
      <c r="B88" s="508">
        <f t="shared" si="10"/>
        <v>2041</v>
      </c>
      <c r="C88" s="215"/>
      <c r="D88" s="215"/>
      <c r="E88" s="215"/>
      <c r="F88" s="215"/>
      <c r="G88" s="215"/>
      <c r="H88" s="215"/>
      <c r="I88" s="215"/>
      <c r="J88" s="215"/>
      <c r="K88" s="513" t="s">
        <v>200</v>
      </c>
      <c r="L88" s="507">
        <f t="shared" si="9"/>
        <v>-65.997862780182317</v>
      </c>
      <c r="M88" s="215"/>
      <c r="N88" s="717">
        <v>-65.997862780182317</v>
      </c>
      <c r="O88" s="717">
        <v>-65.997862780182317</v>
      </c>
      <c r="P88" s="732"/>
      <c r="Q88" s="733"/>
      <c r="R88" s="208"/>
      <c r="S88" s="213"/>
      <c r="T88" s="213"/>
      <c r="U88" s="213"/>
      <c r="V88" s="213"/>
      <c r="W88" s="213"/>
      <c r="X88" s="213"/>
      <c r="Y88" s="213"/>
      <c r="Z88" s="213"/>
      <c r="AA88" s="213"/>
      <c r="AB88" s="213"/>
      <c r="AC88" s="213"/>
      <c r="AD88" s="213"/>
      <c r="AE88" s="213"/>
      <c r="AF88" s="213"/>
      <c r="AG88" s="213"/>
      <c r="AH88" s="213"/>
      <c r="AI88" s="213"/>
      <c r="AJ88" s="213"/>
      <c r="AK88" s="213"/>
      <c r="AL88" s="213"/>
      <c r="AM88" s="213"/>
      <c r="AN88" s="213"/>
    </row>
    <row r="89" spans="1:40" s="198" customFormat="1" ht="13.5" customHeight="1" outlineLevel="1">
      <c r="A89" s="508">
        <f t="shared" si="11"/>
        <v>7</v>
      </c>
      <c r="B89" s="508">
        <f t="shared" si="10"/>
        <v>2046</v>
      </c>
      <c r="C89" s="215"/>
      <c r="D89" s="215"/>
      <c r="E89" s="215"/>
      <c r="F89" s="215"/>
      <c r="G89" s="215"/>
      <c r="H89" s="215"/>
      <c r="I89" s="215"/>
      <c r="J89" s="215"/>
      <c r="K89" s="513" t="s">
        <v>200</v>
      </c>
      <c r="L89" s="507">
        <f t="shared" si="9"/>
        <v>-60.375763610182311</v>
      </c>
      <c r="M89" s="215"/>
      <c r="N89" s="717">
        <v>-60.375763610182311</v>
      </c>
      <c r="O89" s="717">
        <v>-60.375763610182311</v>
      </c>
      <c r="P89" s="732"/>
      <c r="Q89" s="733"/>
      <c r="R89" s="208"/>
      <c r="S89" s="213"/>
      <c r="T89" s="213"/>
      <c r="U89" s="213"/>
      <c r="V89" s="213"/>
      <c r="W89" s="213"/>
      <c r="X89" s="213"/>
      <c r="Y89" s="213"/>
      <c r="Z89" s="213"/>
      <c r="AA89" s="213"/>
      <c r="AB89" s="213"/>
      <c r="AC89" s="213"/>
      <c r="AD89" s="213"/>
      <c r="AE89" s="213"/>
      <c r="AF89" s="213"/>
      <c r="AG89" s="213"/>
      <c r="AH89" s="213"/>
      <c r="AI89" s="213"/>
      <c r="AJ89" s="213"/>
      <c r="AK89" s="213"/>
      <c r="AL89" s="213"/>
      <c r="AM89" s="213"/>
      <c r="AN89" s="213"/>
    </row>
    <row r="90" spans="1:40" s="198" customFormat="1" ht="13.5" customHeight="1" outlineLevel="1">
      <c r="A90" s="508">
        <f t="shared" si="11"/>
        <v>8</v>
      </c>
      <c r="B90" s="508">
        <f t="shared" si="10"/>
        <v>2051</v>
      </c>
      <c r="C90" s="215"/>
      <c r="D90" s="215"/>
      <c r="E90" s="215"/>
      <c r="F90" s="215"/>
      <c r="G90" s="215"/>
      <c r="H90" s="215"/>
      <c r="I90" s="215"/>
      <c r="J90" s="215"/>
      <c r="K90" s="513" t="s">
        <v>200</v>
      </c>
      <c r="L90" s="507">
        <f t="shared" si="9"/>
        <v>-60.375763610182311</v>
      </c>
      <c r="M90" s="215"/>
      <c r="N90" s="717">
        <v>-60.375763610182311</v>
      </c>
      <c r="O90" s="717">
        <v>-60.375763610182311</v>
      </c>
      <c r="P90" s="732"/>
      <c r="Q90" s="733"/>
      <c r="R90" s="208"/>
      <c r="S90" s="213"/>
      <c r="T90" s="213"/>
      <c r="U90" s="213"/>
      <c r="V90" s="213"/>
      <c r="W90" s="213"/>
      <c r="X90" s="213"/>
      <c r="Y90" s="213"/>
      <c r="Z90" s="213"/>
      <c r="AA90" s="213"/>
      <c r="AB90" s="213"/>
      <c r="AC90" s="213"/>
      <c r="AD90" s="213"/>
      <c r="AE90" s="213"/>
      <c r="AF90" s="213"/>
      <c r="AG90" s="213"/>
      <c r="AH90" s="213"/>
      <c r="AI90" s="213"/>
      <c r="AJ90" s="213"/>
      <c r="AK90" s="213"/>
      <c r="AL90" s="213"/>
      <c r="AM90" s="213"/>
      <c r="AN90" s="213"/>
    </row>
    <row r="91" spans="1:40" s="198" customFormat="1" ht="13.5" customHeight="1" outlineLevel="1">
      <c r="A91" s="508">
        <f t="shared" si="11"/>
        <v>9</v>
      </c>
      <c r="B91" s="508">
        <f t="shared" si="10"/>
        <v>2056</v>
      </c>
      <c r="C91" s="215"/>
      <c r="D91" s="215"/>
      <c r="E91" s="215"/>
      <c r="F91" s="215"/>
      <c r="G91" s="215"/>
      <c r="H91" s="215"/>
      <c r="I91" s="215"/>
      <c r="J91" s="215"/>
      <c r="K91" s="513" t="s">
        <v>200</v>
      </c>
      <c r="L91" s="507">
        <f t="shared" si="9"/>
        <v>-60.375763610182311</v>
      </c>
      <c r="M91" s="215"/>
      <c r="N91" s="717">
        <v>-60.375763610182311</v>
      </c>
      <c r="O91" s="717">
        <v>-60.375763610182311</v>
      </c>
      <c r="P91" s="732"/>
      <c r="Q91" s="733"/>
      <c r="R91" s="208"/>
      <c r="S91" s="213"/>
      <c r="T91" s="213"/>
      <c r="U91" s="213"/>
      <c r="V91" s="213"/>
      <c r="W91" s="213"/>
      <c r="X91" s="213"/>
      <c r="Y91" s="213"/>
      <c r="Z91" s="213"/>
      <c r="AA91" s="213"/>
      <c r="AB91" s="213"/>
      <c r="AC91" s="213"/>
      <c r="AD91" s="213"/>
      <c r="AE91" s="213"/>
      <c r="AF91" s="213"/>
      <c r="AG91" s="213"/>
      <c r="AH91" s="213"/>
      <c r="AI91" s="213"/>
      <c r="AJ91" s="213"/>
      <c r="AK91" s="213"/>
      <c r="AL91" s="213"/>
      <c r="AM91" s="213"/>
      <c r="AN91" s="213"/>
    </row>
    <row r="92" spans="1:40" s="198" customFormat="1" ht="13.5" customHeight="1" outlineLevel="1">
      <c r="A92" s="508">
        <f t="shared" si="11"/>
        <v>10</v>
      </c>
      <c r="B92" s="508">
        <f t="shared" si="10"/>
        <v>2061</v>
      </c>
      <c r="C92" s="215"/>
      <c r="D92" s="215"/>
      <c r="E92" s="215"/>
      <c r="F92" s="215"/>
      <c r="G92" s="215"/>
      <c r="H92" s="215"/>
      <c r="I92" s="215"/>
      <c r="J92" s="215"/>
      <c r="K92" s="513" t="s">
        <v>200</v>
      </c>
      <c r="L92" s="507">
        <f t="shared" si="9"/>
        <v>-60.375763610182311</v>
      </c>
      <c r="M92" s="215"/>
      <c r="N92" s="717">
        <v>-60.375763610182311</v>
      </c>
      <c r="O92" s="717">
        <v>-60.375763610182311</v>
      </c>
      <c r="P92" s="732"/>
      <c r="Q92" s="733"/>
      <c r="R92" s="208"/>
      <c r="S92" s="213"/>
      <c r="T92" s="213"/>
      <c r="U92" s="213"/>
      <c r="V92" s="213"/>
      <c r="W92" s="213"/>
      <c r="X92" s="213"/>
      <c r="Y92" s="213"/>
      <c r="Z92" s="213"/>
      <c r="AA92" s="213"/>
      <c r="AB92" s="213"/>
      <c r="AC92" s="213"/>
      <c r="AD92" s="213"/>
      <c r="AE92" s="213"/>
      <c r="AF92" s="213"/>
      <c r="AG92" s="213"/>
      <c r="AH92" s="213"/>
      <c r="AI92" s="213"/>
      <c r="AJ92" s="213"/>
      <c r="AK92" s="213"/>
      <c r="AL92" s="213"/>
      <c r="AM92" s="213"/>
      <c r="AN92" s="213"/>
    </row>
    <row r="93" spans="1:40" s="198" customFormat="1" ht="13.5" customHeight="1" outlineLevel="1">
      <c r="A93" s="508">
        <f t="shared" si="11"/>
        <v>11</v>
      </c>
      <c r="B93" s="508">
        <f t="shared" si="10"/>
        <v>2066</v>
      </c>
      <c r="C93" s="215"/>
      <c r="D93" s="215"/>
      <c r="E93" s="215"/>
      <c r="F93" s="215"/>
      <c r="G93" s="215"/>
      <c r="H93" s="215"/>
      <c r="I93" s="215"/>
      <c r="J93" s="215"/>
      <c r="K93" s="513" t="s">
        <v>200</v>
      </c>
      <c r="L93" s="507">
        <f t="shared" si="9"/>
        <v>-60.375763610182311</v>
      </c>
      <c r="M93" s="215"/>
      <c r="N93" s="717">
        <v>-60.375763610182311</v>
      </c>
      <c r="O93" s="717">
        <v>-60.375763610182311</v>
      </c>
      <c r="P93" s="732"/>
      <c r="Q93" s="733"/>
      <c r="R93" s="208"/>
      <c r="S93" s="213"/>
      <c r="T93" s="213"/>
      <c r="U93" s="213"/>
      <c r="V93" s="213"/>
      <c r="W93" s="213"/>
      <c r="X93" s="213"/>
      <c r="Y93" s="213"/>
      <c r="Z93" s="213"/>
      <c r="AA93" s="213"/>
      <c r="AB93" s="213"/>
      <c r="AC93" s="213"/>
      <c r="AD93" s="213"/>
      <c r="AE93" s="213"/>
      <c r="AF93" s="213"/>
      <c r="AG93" s="213"/>
      <c r="AH93" s="213"/>
      <c r="AI93" s="213"/>
      <c r="AJ93" s="213"/>
      <c r="AK93" s="213"/>
      <c r="AL93" s="213"/>
      <c r="AM93" s="213"/>
      <c r="AN93" s="213"/>
    </row>
    <row r="94" spans="1:40" s="198" customFormat="1" ht="13.5" customHeight="1" outlineLevel="1">
      <c r="A94" s="508">
        <f t="shared" si="11"/>
        <v>12</v>
      </c>
      <c r="B94" s="508">
        <f t="shared" si="10"/>
        <v>2071</v>
      </c>
      <c r="C94" s="215"/>
      <c r="D94" s="215"/>
      <c r="E94" s="215"/>
      <c r="F94" s="215"/>
      <c r="G94" s="215"/>
      <c r="H94" s="215"/>
      <c r="I94" s="215"/>
      <c r="J94" s="215"/>
      <c r="K94" s="513" t="s">
        <v>200</v>
      </c>
      <c r="L94" s="507">
        <f t="shared" si="9"/>
        <v>-60.375763610182311</v>
      </c>
      <c r="M94" s="215"/>
      <c r="N94" s="717">
        <v>-60.375763610182311</v>
      </c>
      <c r="O94" s="717">
        <v>-60.375763610182311</v>
      </c>
      <c r="P94" s="732"/>
      <c r="Q94" s="733"/>
      <c r="R94" s="208"/>
      <c r="S94" s="213"/>
      <c r="T94" s="213"/>
      <c r="U94" s="213"/>
      <c r="V94" s="213"/>
      <c r="W94" s="213"/>
      <c r="X94" s="213"/>
      <c r="Y94" s="213"/>
      <c r="Z94" s="213"/>
      <c r="AA94" s="213"/>
      <c r="AB94" s="213"/>
      <c r="AC94" s="213"/>
      <c r="AD94" s="213"/>
      <c r="AE94" s="213"/>
      <c r="AF94" s="213"/>
      <c r="AG94" s="213"/>
      <c r="AH94" s="213"/>
      <c r="AI94" s="213"/>
      <c r="AJ94" s="213"/>
      <c r="AK94" s="213"/>
      <c r="AL94" s="213"/>
      <c r="AM94" s="213"/>
      <c r="AN94" s="213"/>
    </row>
    <row r="95" spans="1:40" s="198" customFormat="1" ht="13.5" customHeight="1" outlineLevel="1">
      <c r="A95" s="508">
        <f t="shared" si="11"/>
        <v>13</v>
      </c>
      <c r="B95" s="508">
        <f t="shared" si="10"/>
        <v>2076</v>
      </c>
      <c r="C95" s="215"/>
      <c r="D95" s="215"/>
      <c r="E95" s="215"/>
      <c r="F95" s="215"/>
      <c r="G95" s="215"/>
      <c r="H95" s="215"/>
      <c r="I95" s="215"/>
      <c r="J95" s="215"/>
      <c r="K95" s="513" t="s">
        <v>200</v>
      </c>
      <c r="L95" s="507">
        <f t="shared" si="9"/>
        <v>-60.375763610182311</v>
      </c>
      <c r="M95" s="215"/>
      <c r="N95" s="717">
        <v>-60.375763610182311</v>
      </c>
      <c r="O95" s="717">
        <v>-60.375763610182311</v>
      </c>
      <c r="P95" s="732"/>
      <c r="Q95" s="733"/>
      <c r="R95" s="208"/>
      <c r="S95" s="213"/>
      <c r="T95" s="213"/>
      <c r="U95" s="213"/>
      <c r="V95" s="213"/>
      <c r="W95" s="213"/>
      <c r="X95" s="213"/>
      <c r="Y95" s="213"/>
      <c r="Z95" s="213"/>
      <c r="AA95" s="213"/>
      <c r="AB95" s="213"/>
      <c r="AC95" s="213"/>
      <c r="AD95" s="213"/>
      <c r="AE95" s="213"/>
      <c r="AF95" s="213"/>
      <c r="AG95" s="213"/>
      <c r="AH95" s="213"/>
      <c r="AI95" s="213"/>
      <c r="AJ95" s="213"/>
      <c r="AK95" s="213"/>
      <c r="AL95" s="213"/>
      <c r="AM95" s="213"/>
      <c r="AN95" s="213"/>
    </row>
    <row r="96" spans="1:40" s="198" customFormat="1" ht="13.5" customHeight="1" outlineLevel="1">
      <c r="A96" s="508">
        <f t="shared" si="11"/>
        <v>14</v>
      </c>
      <c r="B96" s="508">
        <f t="shared" si="10"/>
        <v>2081</v>
      </c>
      <c r="C96" s="215"/>
      <c r="D96" s="215"/>
      <c r="E96" s="215"/>
      <c r="F96" s="215"/>
      <c r="G96" s="215"/>
      <c r="H96" s="215"/>
      <c r="I96" s="215"/>
      <c r="J96" s="215"/>
      <c r="K96" s="513" t="s">
        <v>200</v>
      </c>
      <c r="L96" s="507">
        <f t="shared" si="9"/>
        <v>-60.375763610182311</v>
      </c>
      <c r="M96" s="215"/>
      <c r="N96" s="717">
        <v>-60.375763610182311</v>
      </c>
      <c r="O96" s="717">
        <v>-60.375763610182311</v>
      </c>
      <c r="P96" s="732"/>
      <c r="Q96" s="733"/>
      <c r="R96" s="208"/>
      <c r="S96" s="213"/>
      <c r="T96" s="213"/>
      <c r="U96" s="213"/>
      <c r="V96" s="213"/>
      <c r="W96" s="213"/>
      <c r="X96" s="213"/>
      <c r="Y96" s="213"/>
      <c r="Z96" s="213"/>
      <c r="AA96" s="213"/>
      <c r="AB96" s="213"/>
      <c r="AC96" s="213"/>
      <c r="AD96" s="213"/>
      <c r="AE96" s="213"/>
      <c r="AF96" s="213"/>
      <c r="AG96" s="213"/>
      <c r="AH96" s="213"/>
      <c r="AI96" s="213"/>
      <c r="AJ96" s="213"/>
      <c r="AK96" s="213"/>
      <c r="AL96" s="213"/>
      <c r="AM96" s="213"/>
      <c r="AN96" s="213"/>
    </row>
    <row r="97" spans="1:40" s="198" customFormat="1" ht="13.5" customHeight="1" outlineLevel="1">
      <c r="A97" s="508">
        <f t="shared" si="11"/>
        <v>15</v>
      </c>
      <c r="B97" s="508">
        <f t="shared" si="10"/>
        <v>2086</v>
      </c>
      <c r="C97" s="215"/>
      <c r="D97" s="215"/>
      <c r="E97" s="215"/>
      <c r="F97" s="215"/>
      <c r="G97" s="215"/>
      <c r="H97" s="215"/>
      <c r="I97" s="215"/>
      <c r="J97" s="215"/>
      <c r="K97" s="513" t="s">
        <v>200</v>
      </c>
      <c r="L97" s="507">
        <f t="shared" si="9"/>
        <v>-60.375763610182311</v>
      </c>
      <c r="M97" s="215"/>
      <c r="N97" s="717">
        <v>-60.375763610182311</v>
      </c>
      <c r="O97" s="717">
        <v>-60.375763610182311</v>
      </c>
      <c r="P97" s="732"/>
      <c r="Q97" s="733"/>
      <c r="R97" s="208"/>
      <c r="S97" s="213"/>
      <c r="T97" s="213"/>
      <c r="U97" s="213"/>
      <c r="V97" s="213"/>
      <c r="W97" s="213"/>
      <c r="X97" s="213"/>
      <c r="Y97" s="213"/>
      <c r="Z97" s="213"/>
      <c r="AA97" s="213"/>
      <c r="AB97" s="213"/>
      <c r="AC97" s="213"/>
      <c r="AD97" s="213"/>
      <c r="AE97" s="213"/>
      <c r="AF97" s="213"/>
      <c r="AG97" s="213"/>
      <c r="AH97" s="213"/>
      <c r="AI97" s="213"/>
      <c r="AJ97" s="213"/>
      <c r="AK97" s="213"/>
      <c r="AL97" s="213"/>
      <c r="AM97" s="213"/>
      <c r="AN97" s="213"/>
    </row>
    <row r="98" spans="1:40" s="198" customFormat="1" ht="13.5" customHeight="1" outlineLevel="1">
      <c r="A98" s="508">
        <f t="shared" si="11"/>
        <v>16</v>
      </c>
      <c r="B98" s="508">
        <f t="shared" si="10"/>
        <v>2091</v>
      </c>
      <c r="C98" s="215"/>
      <c r="D98" s="215"/>
      <c r="E98" s="215"/>
      <c r="F98" s="215"/>
      <c r="G98" s="215"/>
      <c r="H98" s="215"/>
      <c r="I98" s="215"/>
      <c r="J98" s="215"/>
      <c r="K98" s="513" t="s">
        <v>200</v>
      </c>
      <c r="L98" s="507">
        <f t="shared" si="9"/>
        <v>-60.375763610182311</v>
      </c>
      <c r="M98" s="215"/>
      <c r="N98" s="717">
        <v>-60.375763610182311</v>
      </c>
      <c r="O98" s="717">
        <v>-60.375763610182311</v>
      </c>
      <c r="P98" s="732"/>
      <c r="Q98" s="733"/>
      <c r="R98" s="208"/>
      <c r="S98" s="213"/>
      <c r="T98" s="213"/>
      <c r="U98" s="213"/>
      <c r="V98" s="213"/>
      <c r="W98" s="213"/>
      <c r="X98" s="213"/>
      <c r="Y98" s="213"/>
      <c r="Z98" s="213"/>
      <c r="AA98" s="213"/>
      <c r="AB98" s="213"/>
      <c r="AC98" s="213"/>
      <c r="AD98" s="213"/>
      <c r="AE98" s="213"/>
      <c r="AF98" s="213"/>
      <c r="AG98" s="213"/>
      <c r="AH98" s="213"/>
      <c r="AI98" s="213"/>
      <c r="AJ98" s="213"/>
      <c r="AK98" s="213"/>
      <c r="AL98" s="213"/>
      <c r="AM98" s="213"/>
      <c r="AN98" s="213"/>
    </row>
    <row r="99" spans="1:40" s="198" customFormat="1" ht="13.5" customHeight="1" outlineLevel="1">
      <c r="A99" s="508">
        <f t="shared" si="11"/>
        <v>17</v>
      </c>
      <c r="B99" s="508">
        <f t="shared" si="10"/>
        <v>2098</v>
      </c>
      <c r="C99" s="215"/>
      <c r="D99" s="215"/>
      <c r="E99" s="215"/>
      <c r="F99" s="215"/>
      <c r="G99" s="215"/>
      <c r="H99" s="215"/>
      <c r="I99" s="215"/>
      <c r="J99" s="215"/>
      <c r="K99" s="513" t="s">
        <v>200</v>
      </c>
      <c r="L99" s="507">
        <f t="shared" si="9"/>
        <v>-60.375763610182311</v>
      </c>
      <c r="M99" s="215"/>
      <c r="N99" s="717">
        <v>-60.375763610182311</v>
      </c>
      <c r="O99" s="717">
        <v>-60.375763610182311</v>
      </c>
      <c r="P99" s="732"/>
      <c r="Q99" s="733"/>
      <c r="R99" s="208"/>
      <c r="S99" s="213"/>
      <c r="T99" s="213"/>
      <c r="U99" s="213"/>
      <c r="V99" s="213"/>
      <c r="W99" s="213"/>
      <c r="X99" s="213"/>
      <c r="Y99" s="213"/>
      <c r="Z99" s="213"/>
      <c r="AA99" s="213"/>
      <c r="AB99" s="213"/>
      <c r="AC99" s="213"/>
      <c r="AD99" s="213"/>
      <c r="AE99" s="213"/>
      <c r="AF99" s="213"/>
      <c r="AG99" s="213"/>
      <c r="AH99" s="213"/>
      <c r="AI99" s="213"/>
      <c r="AJ99" s="213"/>
      <c r="AK99" s="213"/>
      <c r="AL99" s="213"/>
      <c r="AM99" s="213"/>
      <c r="AN99" s="213"/>
    </row>
    <row r="100" spans="1:40" s="198" customFormat="1" ht="13.5" customHeight="1" outlineLevel="1">
      <c r="A100" s="215"/>
      <c r="B100" s="508"/>
      <c r="C100" s="215"/>
      <c r="D100" s="215"/>
      <c r="E100" s="215"/>
      <c r="F100" s="215"/>
      <c r="G100" s="215"/>
      <c r="H100" s="215"/>
      <c r="I100" s="215"/>
      <c r="J100" s="215"/>
      <c r="K100" s="513"/>
      <c r="L100" s="507"/>
      <c r="M100" s="215"/>
      <c r="N100" s="716"/>
      <c r="O100" s="716"/>
      <c r="P100" s="732"/>
      <c r="Q100" s="733"/>
      <c r="R100" s="208"/>
      <c r="S100" s="213"/>
      <c r="T100" s="213"/>
      <c r="U100" s="213"/>
      <c r="V100" s="213"/>
      <c r="W100" s="213"/>
      <c r="X100" s="213"/>
      <c r="Y100" s="213"/>
      <c r="Z100" s="213"/>
      <c r="AA100" s="213"/>
      <c r="AB100" s="213"/>
      <c r="AC100" s="213"/>
      <c r="AD100" s="213"/>
      <c r="AE100" s="213"/>
      <c r="AF100" s="213"/>
      <c r="AG100" s="213"/>
      <c r="AH100" s="213"/>
      <c r="AI100" s="213"/>
      <c r="AJ100" s="213"/>
      <c r="AK100" s="213"/>
      <c r="AL100" s="213"/>
      <c r="AM100" s="213"/>
      <c r="AN100" s="213"/>
    </row>
    <row r="101" spans="1:40" s="198" customFormat="1" ht="13.5" customHeight="1" outlineLevel="1">
      <c r="A101" s="215"/>
      <c r="B101" s="509" t="s">
        <v>265</v>
      </c>
      <c r="C101" s="215"/>
      <c r="D101" s="215"/>
      <c r="E101" s="215"/>
      <c r="F101" s="215"/>
      <c r="G101" s="215"/>
      <c r="H101" s="215"/>
      <c r="I101" s="215"/>
      <c r="J101" s="215"/>
      <c r="K101" s="215"/>
      <c r="L101" s="542"/>
      <c r="M101" s="215"/>
      <c r="N101" s="715"/>
      <c r="O101" s="715"/>
      <c r="P101" s="731"/>
      <c r="Q101" s="731"/>
      <c r="R101" s="208"/>
      <c r="S101" s="213"/>
      <c r="T101" s="213"/>
      <c r="U101" s="213"/>
      <c r="V101" s="213"/>
      <c r="W101" s="213"/>
      <c r="X101" s="213"/>
      <c r="Y101" s="213"/>
      <c r="Z101" s="213"/>
      <c r="AA101" s="213"/>
      <c r="AB101" s="213"/>
      <c r="AC101" s="213"/>
      <c r="AD101" s="213"/>
      <c r="AE101" s="213"/>
      <c r="AF101" s="213"/>
      <c r="AG101" s="213"/>
      <c r="AH101" s="213"/>
      <c r="AI101" s="213"/>
      <c r="AJ101" s="213"/>
      <c r="AK101" s="213"/>
      <c r="AL101" s="213"/>
      <c r="AM101" s="213"/>
      <c r="AN101" s="213"/>
    </row>
    <row r="102" spans="1:40" s="198" customFormat="1" ht="13.5" customHeight="1" outlineLevel="1">
      <c r="A102" s="215"/>
      <c r="B102" s="508" t="s">
        <v>192</v>
      </c>
      <c r="C102" s="215"/>
      <c r="D102" s="215"/>
      <c r="E102" s="215"/>
      <c r="F102" s="215"/>
      <c r="G102" s="215"/>
      <c r="H102" s="215"/>
      <c r="I102" s="215"/>
      <c r="J102" s="215"/>
      <c r="K102" s="512" t="s">
        <v>15</v>
      </c>
      <c r="L102" s="504">
        <f>INDEX($N102:$Q102,1,Scenario)</f>
        <v>1</v>
      </c>
      <c r="M102" s="504"/>
      <c r="N102" s="712">
        <v>1</v>
      </c>
      <c r="O102" s="712">
        <v>1</v>
      </c>
      <c r="P102" s="733"/>
      <c r="Q102" s="733"/>
      <c r="R102" s="208"/>
      <c r="S102" s="213"/>
      <c r="T102" s="213"/>
      <c r="U102" s="213"/>
      <c r="V102" s="213"/>
      <c r="W102" s="213"/>
      <c r="X102" s="213"/>
      <c r="Y102" s="213"/>
      <c r="Z102" s="213"/>
      <c r="AA102" s="213"/>
      <c r="AB102" s="213"/>
      <c r="AC102" s="213"/>
      <c r="AD102" s="213"/>
      <c r="AE102" s="213"/>
      <c r="AF102" s="213"/>
      <c r="AG102" s="213"/>
      <c r="AH102" s="213"/>
      <c r="AI102" s="213"/>
      <c r="AJ102" s="213"/>
      <c r="AK102" s="213"/>
      <c r="AL102" s="213"/>
      <c r="AM102" s="213"/>
      <c r="AN102" s="213"/>
    </row>
    <row r="103" spans="1:40" s="198" customFormat="1" ht="13.5" customHeight="1" outlineLevel="1">
      <c r="A103" s="215"/>
      <c r="B103" s="508" t="s">
        <v>224</v>
      </c>
      <c r="C103" s="215"/>
      <c r="D103" s="215"/>
      <c r="E103" s="215"/>
      <c r="F103" s="215"/>
      <c r="G103" s="215"/>
      <c r="H103" s="215"/>
      <c r="I103" s="215"/>
      <c r="J103" s="215"/>
      <c r="K103" s="512" t="s">
        <v>15</v>
      </c>
      <c r="L103" s="504">
        <f>INDEX($N103:$Q103,1,Scenario)</f>
        <v>1</v>
      </c>
      <c r="M103" s="215"/>
      <c r="N103" s="712">
        <v>1</v>
      </c>
      <c r="O103" s="712">
        <v>1</v>
      </c>
      <c r="P103" s="733"/>
      <c r="Q103" s="733"/>
      <c r="R103" s="208"/>
      <c r="S103" s="213"/>
      <c r="T103" s="213"/>
      <c r="U103" s="213"/>
      <c r="V103" s="213"/>
      <c r="W103" s="213"/>
      <c r="X103" s="213"/>
      <c r="Y103" s="213"/>
      <c r="Z103" s="213"/>
      <c r="AA103" s="213"/>
      <c r="AB103" s="213"/>
      <c r="AC103" s="213"/>
      <c r="AD103" s="213"/>
      <c r="AE103" s="213"/>
      <c r="AF103" s="213"/>
      <c r="AG103" s="213"/>
      <c r="AH103" s="213"/>
      <c r="AI103" s="213"/>
      <c r="AJ103" s="213"/>
      <c r="AK103" s="213"/>
      <c r="AL103" s="213"/>
      <c r="AM103" s="213"/>
      <c r="AN103" s="213"/>
    </row>
    <row r="104" spans="1:40" s="198" customFormat="1" ht="13.5" customHeight="1" outlineLevel="1">
      <c r="A104" s="215"/>
      <c r="B104" s="508" t="s">
        <v>233</v>
      </c>
      <c r="C104" s="215"/>
      <c r="D104" s="215"/>
      <c r="E104" s="215"/>
      <c r="F104" s="215"/>
      <c r="G104" s="215"/>
      <c r="H104" s="215"/>
      <c r="I104" s="215"/>
      <c r="J104" s="215"/>
      <c r="K104" s="512" t="s">
        <v>15</v>
      </c>
      <c r="L104" s="504">
        <f>INDEX($N104:$Q104,1,Scenario)</f>
        <v>1</v>
      </c>
      <c r="M104" s="215"/>
      <c r="N104" s="712">
        <v>1</v>
      </c>
      <c r="O104" s="712">
        <v>1</v>
      </c>
      <c r="P104" s="733"/>
      <c r="Q104" s="733"/>
      <c r="R104" s="208"/>
      <c r="S104" s="213"/>
      <c r="T104" s="213"/>
      <c r="U104" s="213"/>
      <c r="V104" s="213"/>
      <c r="W104" s="213"/>
      <c r="X104" s="213"/>
      <c r="Y104" s="213"/>
      <c r="Z104" s="213"/>
      <c r="AA104" s="213"/>
      <c r="AB104" s="213"/>
      <c r="AC104" s="213"/>
      <c r="AD104" s="213"/>
      <c r="AE104" s="213"/>
      <c r="AF104" s="213"/>
      <c r="AG104" s="213"/>
      <c r="AH104" s="213"/>
      <c r="AI104" s="213"/>
      <c r="AJ104" s="213"/>
      <c r="AK104" s="213"/>
      <c r="AL104" s="213"/>
      <c r="AM104" s="213"/>
      <c r="AN104" s="213"/>
    </row>
    <row r="105" spans="1:40" s="198" customFormat="1" ht="13.5" customHeight="1" outlineLevel="1">
      <c r="A105" s="215"/>
      <c r="B105" s="215"/>
      <c r="C105" s="215"/>
      <c r="D105" s="215"/>
      <c r="E105" s="215"/>
      <c r="F105" s="215"/>
      <c r="G105" s="215"/>
      <c r="H105" s="215"/>
      <c r="I105" s="215"/>
      <c r="J105" s="215"/>
      <c r="K105" s="215"/>
      <c r="L105" s="542"/>
      <c r="M105" s="215"/>
      <c r="N105" s="715"/>
      <c r="O105" s="715"/>
      <c r="P105" s="731"/>
      <c r="Q105" s="731"/>
      <c r="R105" s="208"/>
      <c r="S105" s="213"/>
      <c r="T105" s="213"/>
      <c r="U105" s="213"/>
      <c r="V105" s="213"/>
      <c r="W105" s="213"/>
      <c r="X105" s="213"/>
      <c r="Y105" s="213"/>
      <c r="Z105" s="213"/>
      <c r="AA105" s="213"/>
      <c r="AB105" s="213"/>
      <c r="AC105" s="213"/>
      <c r="AD105" s="213"/>
      <c r="AE105" s="213"/>
      <c r="AF105" s="213"/>
      <c r="AG105" s="213"/>
      <c r="AH105" s="213"/>
      <c r="AI105" s="213"/>
      <c r="AJ105" s="213"/>
      <c r="AK105" s="213"/>
      <c r="AL105" s="213"/>
      <c r="AM105" s="213"/>
      <c r="AN105" s="213"/>
    </row>
    <row r="106" spans="1:40" s="198" customFormat="1" ht="13.5" customHeight="1" outlineLevel="1">
      <c r="A106" s="215"/>
      <c r="B106" s="218" t="s">
        <v>266</v>
      </c>
      <c r="C106" s="215"/>
      <c r="D106" s="215"/>
      <c r="E106" s="215"/>
      <c r="F106" s="215"/>
      <c r="G106" s="215"/>
      <c r="H106" s="215"/>
      <c r="I106" s="215"/>
      <c r="J106" s="215"/>
      <c r="K106" s="512" t="s">
        <v>15</v>
      </c>
      <c r="L106" s="504">
        <f>INDEX($N106:$Q106,1,Scenario)</f>
        <v>0.02</v>
      </c>
      <c r="M106" s="215"/>
      <c r="N106" s="712">
        <v>0.02</v>
      </c>
      <c r="O106" s="712">
        <v>0.02</v>
      </c>
      <c r="P106" s="733"/>
      <c r="Q106" s="733"/>
      <c r="R106" s="208"/>
      <c r="S106" s="213"/>
      <c r="T106" s="213"/>
      <c r="U106" s="213"/>
      <c r="V106" s="213"/>
      <c r="W106" s="213"/>
      <c r="X106" s="213"/>
      <c r="Y106" s="213"/>
      <c r="Z106" s="213"/>
      <c r="AA106" s="213"/>
      <c r="AB106" s="213"/>
      <c r="AC106" s="213"/>
      <c r="AD106" s="213"/>
      <c r="AE106" s="213"/>
      <c r="AF106" s="213"/>
      <c r="AG106" s="213"/>
      <c r="AH106" s="213"/>
      <c r="AI106" s="213"/>
      <c r="AJ106" s="213"/>
      <c r="AK106" s="213"/>
      <c r="AL106" s="213"/>
      <c r="AM106" s="213"/>
      <c r="AN106" s="213"/>
    </row>
    <row r="107" spans="1:40" s="216" customFormat="1" outlineLevel="1">
      <c r="A107" s="217"/>
      <c r="B107" s="218" t="s">
        <v>25</v>
      </c>
      <c r="C107" s="219"/>
      <c r="D107" s="218"/>
      <c r="E107" s="218"/>
      <c r="F107" s="218"/>
      <c r="G107" s="218"/>
      <c r="H107" s="218"/>
      <c r="I107" s="218"/>
      <c r="J107" s="218"/>
      <c r="K107" s="512" t="s">
        <v>15</v>
      </c>
      <c r="L107" s="504">
        <f>INDEX($N107:$Q107,1,Scenario)</f>
        <v>0.03</v>
      </c>
      <c r="M107" s="215"/>
      <c r="N107" s="712">
        <v>0.03</v>
      </c>
      <c r="O107" s="712">
        <v>0.03</v>
      </c>
      <c r="P107" s="734"/>
      <c r="Q107" s="734"/>
    </row>
    <row r="108" spans="1:40">
      <c r="N108" s="718"/>
      <c r="O108" s="718"/>
      <c r="P108" s="679"/>
      <c r="Q108" s="688"/>
    </row>
    <row r="109" spans="1:40" s="435" customFormat="1" ht="13.5" customHeight="1">
      <c r="A109" s="432"/>
      <c r="B109" s="432" t="s">
        <v>282</v>
      </c>
      <c r="C109" s="432"/>
      <c r="D109" s="432"/>
      <c r="E109" s="432"/>
      <c r="F109" s="432"/>
      <c r="G109" s="432"/>
      <c r="H109" s="432"/>
      <c r="I109" s="432"/>
      <c r="J109" s="432"/>
      <c r="K109" s="432"/>
      <c r="L109" s="432"/>
      <c r="M109" s="432"/>
      <c r="N109" s="714"/>
      <c r="O109" s="714"/>
      <c r="P109" s="729"/>
      <c r="Q109" s="729"/>
      <c r="R109" s="433"/>
      <c r="S109" s="434"/>
      <c r="T109" s="434"/>
      <c r="U109" s="434"/>
      <c r="V109" s="434"/>
      <c r="W109" s="434"/>
      <c r="X109" s="434"/>
      <c r="Y109" s="434"/>
      <c r="Z109" s="434"/>
      <c r="AA109" s="434"/>
      <c r="AB109" s="434"/>
      <c r="AC109" s="434"/>
      <c r="AD109" s="434"/>
      <c r="AE109" s="434"/>
      <c r="AF109" s="434"/>
      <c r="AG109" s="434"/>
      <c r="AH109" s="434"/>
      <c r="AI109" s="434"/>
      <c r="AJ109" s="434"/>
      <c r="AK109" s="434"/>
      <c r="AL109" s="434"/>
      <c r="AM109" s="434"/>
      <c r="AN109" s="434"/>
    </row>
    <row r="110" spans="1:40" s="198" customFormat="1" ht="13.5" customHeight="1" outlineLevel="1">
      <c r="A110" s="215"/>
      <c r="B110" s="215"/>
      <c r="C110" s="215"/>
      <c r="D110" s="215"/>
      <c r="E110" s="215"/>
      <c r="F110" s="215"/>
      <c r="G110" s="215"/>
      <c r="H110" s="215"/>
      <c r="I110" s="215"/>
      <c r="J110" s="215"/>
      <c r="K110" s="215"/>
      <c r="L110" s="542"/>
      <c r="M110" s="215"/>
      <c r="N110" s="715"/>
      <c r="O110" s="715"/>
      <c r="P110" s="731"/>
      <c r="Q110" s="731"/>
      <c r="R110" s="208"/>
      <c r="S110" s="213"/>
      <c r="T110" s="213"/>
      <c r="U110" s="213"/>
      <c r="V110" s="213"/>
      <c r="W110" s="213"/>
      <c r="X110" s="213"/>
      <c r="Y110" s="213"/>
      <c r="Z110" s="213"/>
      <c r="AA110" s="213"/>
      <c r="AB110" s="213"/>
      <c r="AC110" s="213"/>
      <c r="AD110" s="213"/>
      <c r="AE110" s="213"/>
      <c r="AF110" s="213"/>
      <c r="AG110" s="213"/>
      <c r="AH110" s="213"/>
      <c r="AI110" s="213"/>
      <c r="AJ110" s="213"/>
      <c r="AK110" s="213"/>
      <c r="AL110" s="213"/>
      <c r="AM110" s="213"/>
      <c r="AN110" s="213"/>
    </row>
    <row r="111" spans="1:40" s="198" customFormat="1" ht="13.5" customHeight="1" outlineLevel="1">
      <c r="A111" s="215"/>
      <c r="B111" s="509" t="s">
        <v>308</v>
      </c>
      <c r="C111" s="215"/>
      <c r="D111" s="215"/>
      <c r="E111" s="215"/>
      <c r="F111" s="215"/>
      <c r="G111" s="215"/>
      <c r="H111" s="215"/>
      <c r="I111" s="215"/>
      <c r="J111" s="215"/>
      <c r="K111" s="513"/>
      <c r="L111" s="507"/>
      <c r="M111" s="215"/>
      <c r="N111" s="716"/>
      <c r="O111" s="716"/>
      <c r="P111" s="732"/>
      <c r="Q111" s="733"/>
      <c r="R111" s="208"/>
      <c r="S111" s="213"/>
      <c r="T111" s="213"/>
      <c r="U111" s="213"/>
      <c r="V111" s="213"/>
      <c r="W111" s="213"/>
      <c r="X111" s="213"/>
      <c r="Y111" s="213"/>
      <c r="Z111" s="213"/>
      <c r="AA111" s="213"/>
      <c r="AB111" s="213"/>
      <c r="AC111" s="213"/>
      <c r="AD111" s="213"/>
      <c r="AE111" s="213"/>
      <c r="AF111" s="213"/>
      <c r="AG111" s="213"/>
      <c r="AH111" s="213"/>
      <c r="AI111" s="213"/>
      <c r="AJ111" s="213"/>
      <c r="AK111" s="213"/>
      <c r="AL111" s="213"/>
      <c r="AM111" s="213"/>
      <c r="AN111" s="213"/>
    </row>
    <row r="112" spans="1:40" s="198" customFormat="1" ht="13.5" customHeight="1" outlineLevel="1">
      <c r="A112" s="508">
        <v>1</v>
      </c>
      <c r="B112" s="508">
        <f t="shared" ref="B112:B120" si="12">+B83</f>
        <v>2018</v>
      </c>
      <c r="C112" s="215"/>
      <c r="D112" s="215"/>
      <c r="E112" s="215"/>
      <c r="F112" s="215"/>
      <c r="G112" s="215"/>
      <c r="H112" s="215"/>
      <c r="I112" s="215"/>
      <c r="J112" s="215"/>
      <c r="K112" s="513" t="s">
        <v>200</v>
      </c>
      <c r="L112" s="507">
        <f t="shared" ref="L112:L121" si="13">INDEX($N112:$Q112,1,Scenario)</f>
        <v>8725.9973786000228</v>
      </c>
      <c r="M112" s="215"/>
      <c r="N112" s="717">
        <v>8725.9973786000228</v>
      </c>
      <c r="O112" s="717">
        <v>8725.9973786000228</v>
      </c>
      <c r="P112" s="732"/>
      <c r="Q112" s="733"/>
      <c r="R112" s="208"/>
      <c r="S112" s="213"/>
      <c r="T112" s="213"/>
      <c r="U112" s="213"/>
      <c r="V112" s="213"/>
      <c r="W112" s="213"/>
      <c r="X112" s="213"/>
      <c r="Y112" s="213"/>
      <c r="Z112" s="213"/>
      <c r="AA112" s="213"/>
      <c r="AB112" s="213"/>
      <c r="AC112" s="213"/>
      <c r="AD112" s="213"/>
      <c r="AE112" s="213"/>
      <c r="AF112" s="213"/>
      <c r="AG112" s="213"/>
      <c r="AH112" s="213"/>
      <c r="AI112" s="213"/>
      <c r="AJ112" s="213"/>
      <c r="AK112" s="213"/>
      <c r="AL112" s="213"/>
      <c r="AM112" s="213"/>
      <c r="AN112" s="213"/>
    </row>
    <row r="113" spans="1:40" s="198" customFormat="1" ht="13.5" customHeight="1" outlineLevel="1">
      <c r="A113" s="508">
        <f>+A112+1</f>
        <v>2</v>
      </c>
      <c r="B113" s="508">
        <f t="shared" si="12"/>
        <v>2021</v>
      </c>
      <c r="C113" s="215"/>
      <c r="D113" s="215"/>
      <c r="E113" s="215"/>
      <c r="F113" s="215"/>
      <c r="G113" s="215"/>
      <c r="H113" s="215"/>
      <c r="I113" s="215"/>
      <c r="J113" s="215"/>
      <c r="K113" s="513" t="s">
        <v>200</v>
      </c>
      <c r="L113" s="507">
        <f t="shared" si="13"/>
        <v>9542.7302629960777</v>
      </c>
      <c r="M113" s="215"/>
      <c r="N113" s="717">
        <v>9542.7302629960777</v>
      </c>
      <c r="O113" s="717">
        <v>10010.186223810213</v>
      </c>
      <c r="P113" s="732"/>
      <c r="Q113" s="733"/>
      <c r="R113" s="208"/>
      <c r="S113" s="213"/>
      <c r="T113" s="213"/>
      <c r="U113" s="213"/>
      <c r="V113" s="213"/>
      <c r="W113" s="213"/>
      <c r="X113" s="213"/>
      <c r="Y113" s="213"/>
      <c r="Z113" s="213"/>
      <c r="AA113" s="213"/>
      <c r="AB113" s="213"/>
      <c r="AC113" s="213"/>
      <c r="AD113" s="213"/>
      <c r="AE113" s="213"/>
      <c r="AF113" s="213"/>
      <c r="AG113" s="213"/>
      <c r="AH113" s="213"/>
      <c r="AI113" s="213"/>
      <c r="AJ113" s="213"/>
      <c r="AK113" s="213"/>
      <c r="AL113" s="213"/>
      <c r="AM113" s="213"/>
      <c r="AN113" s="213"/>
    </row>
    <row r="114" spans="1:40" s="198" customFormat="1" ht="13.5" customHeight="1" outlineLevel="1">
      <c r="A114" s="508">
        <f t="shared" ref="A114:A121" si="14">+A113+1</f>
        <v>3</v>
      </c>
      <c r="B114" s="508">
        <f t="shared" si="12"/>
        <v>2026</v>
      </c>
      <c r="C114" s="215"/>
      <c r="D114" s="215"/>
      <c r="E114" s="215"/>
      <c r="F114" s="215"/>
      <c r="G114" s="215"/>
      <c r="H114" s="215"/>
      <c r="I114" s="215"/>
      <c r="J114" s="215"/>
      <c r="K114" s="513" t="s">
        <v>200</v>
      </c>
      <c r="L114" s="507">
        <f t="shared" si="13"/>
        <v>11967.292726280975</v>
      </c>
      <c r="M114" s="215"/>
      <c r="N114" s="717">
        <v>11967.292726280975</v>
      </c>
      <c r="O114" s="717">
        <v>13991.39976481498</v>
      </c>
      <c r="P114" s="732"/>
      <c r="Q114" s="733"/>
      <c r="R114" s="208"/>
      <c r="S114" s="213"/>
      <c r="T114" s="213"/>
      <c r="U114" s="213"/>
      <c r="V114" s="213"/>
      <c r="W114" s="213"/>
      <c r="X114" s="213"/>
      <c r="Y114" s="213"/>
      <c r="Z114" s="213"/>
      <c r="AA114" s="213"/>
      <c r="AB114" s="213"/>
      <c r="AC114" s="213"/>
      <c r="AD114" s="213"/>
      <c r="AE114" s="213"/>
      <c r="AF114" s="213"/>
      <c r="AG114" s="213"/>
      <c r="AH114" s="213"/>
      <c r="AI114" s="213"/>
      <c r="AJ114" s="213"/>
      <c r="AK114" s="213"/>
      <c r="AL114" s="213"/>
      <c r="AM114" s="213"/>
      <c r="AN114" s="213"/>
    </row>
    <row r="115" spans="1:40" s="198" customFormat="1" ht="13.5" customHeight="1" outlineLevel="1">
      <c r="A115" s="508">
        <f t="shared" si="14"/>
        <v>4</v>
      </c>
      <c r="B115" s="508">
        <f t="shared" si="12"/>
        <v>2031</v>
      </c>
      <c r="C115" s="215"/>
      <c r="D115" s="215"/>
      <c r="E115" s="215"/>
      <c r="F115" s="215"/>
      <c r="G115" s="215"/>
      <c r="H115" s="215"/>
      <c r="I115" s="215"/>
      <c r="J115" s="215"/>
      <c r="K115" s="513" t="s">
        <v>200</v>
      </c>
      <c r="L115" s="507">
        <f t="shared" si="13"/>
        <v>14075.698392499671</v>
      </c>
      <c r="M115" s="215"/>
      <c r="N115" s="717">
        <v>14075.698392499671</v>
      </c>
      <c r="O115" s="717">
        <v>18539.274619230469</v>
      </c>
      <c r="P115" s="732"/>
      <c r="Q115" s="733"/>
      <c r="R115" s="208"/>
      <c r="S115" s="213"/>
      <c r="T115" s="213"/>
      <c r="U115" s="213"/>
      <c r="V115" s="213"/>
      <c r="W115" s="213"/>
      <c r="X115" s="213"/>
      <c r="Y115" s="213"/>
      <c r="Z115" s="213"/>
      <c r="AA115" s="213"/>
      <c r="AB115" s="213"/>
      <c r="AC115" s="213"/>
      <c r="AD115" s="213"/>
      <c r="AE115" s="213"/>
      <c r="AF115" s="213"/>
      <c r="AG115" s="213"/>
      <c r="AH115" s="213"/>
      <c r="AI115" s="213"/>
      <c r="AJ115" s="213"/>
      <c r="AK115" s="213"/>
      <c r="AL115" s="213"/>
      <c r="AM115" s="213"/>
      <c r="AN115" s="213"/>
    </row>
    <row r="116" spans="1:40" s="198" customFormat="1" ht="13.5" customHeight="1" outlineLevel="1">
      <c r="A116" s="508">
        <f t="shared" si="14"/>
        <v>5</v>
      </c>
      <c r="B116" s="508">
        <f t="shared" si="12"/>
        <v>2036</v>
      </c>
      <c r="C116" s="215"/>
      <c r="D116" s="215"/>
      <c r="E116" s="215"/>
      <c r="F116" s="215"/>
      <c r="G116" s="215"/>
      <c r="H116" s="215"/>
      <c r="I116" s="215"/>
      <c r="J116" s="215"/>
      <c r="K116" s="513" t="s">
        <v>200</v>
      </c>
      <c r="L116" s="507">
        <f t="shared" si="13"/>
        <v>15623.351109200936</v>
      </c>
      <c r="M116" s="215"/>
      <c r="N116" s="717">
        <v>15623.351109200936</v>
      </c>
      <c r="O116" s="717">
        <v>21478.715620167201</v>
      </c>
      <c r="P116" s="732"/>
      <c r="Q116" s="733"/>
      <c r="R116" s="208"/>
      <c r="S116" s="213"/>
      <c r="T116" s="213"/>
      <c r="U116" s="213"/>
      <c r="V116" s="213"/>
      <c r="W116" s="213"/>
      <c r="X116" s="213"/>
      <c r="Y116" s="213"/>
      <c r="Z116" s="213"/>
      <c r="AA116" s="213"/>
      <c r="AB116" s="213"/>
      <c r="AC116" s="213"/>
      <c r="AD116" s="213"/>
      <c r="AE116" s="213"/>
      <c r="AF116" s="213"/>
      <c r="AG116" s="213"/>
      <c r="AH116" s="213"/>
      <c r="AI116" s="213"/>
      <c r="AJ116" s="213"/>
      <c r="AK116" s="213"/>
      <c r="AL116" s="213"/>
      <c r="AM116" s="213"/>
      <c r="AN116" s="213"/>
    </row>
    <row r="117" spans="1:40" s="198" customFormat="1" ht="13.5" customHeight="1" outlineLevel="1">
      <c r="A117" s="508">
        <f t="shared" si="14"/>
        <v>6</v>
      </c>
      <c r="B117" s="508">
        <f t="shared" si="12"/>
        <v>2041</v>
      </c>
      <c r="C117" s="215"/>
      <c r="D117" s="215"/>
      <c r="E117" s="215"/>
      <c r="F117" s="215"/>
      <c r="G117" s="215"/>
      <c r="H117" s="215"/>
      <c r="I117" s="215"/>
      <c r="J117" s="215"/>
      <c r="K117" s="513" t="s">
        <v>200</v>
      </c>
      <c r="L117" s="507">
        <f t="shared" si="13"/>
        <v>16258.298197171571</v>
      </c>
      <c r="M117" s="215"/>
      <c r="N117" s="717">
        <v>16258.298197171571</v>
      </c>
      <c r="O117" s="717">
        <v>22726.602448938396</v>
      </c>
      <c r="P117" s="732"/>
      <c r="Q117" s="733"/>
      <c r="R117" s="208"/>
      <c r="S117" s="213"/>
      <c r="T117" s="213"/>
      <c r="U117" s="213"/>
      <c r="V117" s="213"/>
      <c r="W117" s="213"/>
      <c r="X117" s="213"/>
      <c r="Y117" s="213"/>
      <c r="Z117" s="213"/>
      <c r="AA117" s="213"/>
      <c r="AB117" s="213"/>
      <c r="AC117" s="213"/>
      <c r="AD117" s="213"/>
      <c r="AE117" s="213"/>
      <c r="AF117" s="213"/>
      <c r="AG117" s="213"/>
      <c r="AH117" s="213"/>
      <c r="AI117" s="213"/>
      <c r="AJ117" s="213"/>
      <c r="AK117" s="213"/>
      <c r="AL117" s="213"/>
      <c r="AM117" s="213"/>
      <c r="AN117" s="213"/>
    </row>
    <row r="118" spans="1:40" s="198" customFormat="1" ht="13.5" customHeight="1" outlineLevel="1">
      <c r="A118" s="508">
        <f t="shared" si="14"/>
        <v>7</v>
      </c>
      <c r="B118" s="508">
        <f t="shared" si="12"/>
        <v>2046</v>
      </c>
      <c r="C118" s="215"/>
      <c r="D118" s="215"/>
      <c r="E118" s="215"/>
      <c r="F118" s="215"/>
      <c r="G118" s="215"/>
      <c r="H118" s="215"/>
      <c r="I118" s="215"/>
      <c r="J118" s="215"/>
      <c r="K118" s="513" t="s">
        <v>200</v>
      </c>
      <c r="L118" s="507">
        <f t="shared" si="13"/>
        <v>16258.298197171574</v>
      </c>
      <c r="M118" s="215"/>
      <c r="N118" s="717">
        <v>16258.298197171574</v>
      </c>
      <c r="O118" s="717">
        <v>22951.602448938393</v>
      </c>
      <c r="P118" s="732"/>
      <c r="Q118" s="733"/>
      <c r="R118" s="208"/>
      <c r="S118" s="213"/>
      <c r="T118" s="213"/>
      <c r="U118" s="213"/>
      <c r="V118" s="213"/>
      <c r="W118" s="213"/>
      <c r="X118" s="213"/>
      <c r="Y118" s="213"/>
      <c r="Z118" s="213"/>
      <c r="AA118" s="213"/>
      <c r="AB118" s="213"/>
      <c r="AC118" s="213"/>
      <c r="AD118" s="213"/>
      <c r="AE118" s="213"/>
      <c r="AF118" s="213"/>
      <c r="AG118" s="213"/>
      <c r="AH118" s="213"/>
      <c r="AI118" s="213"/>
      <c r="AJ118" s="213"/>
      <c r="AK118" s="213"/>
      <c r="AL118" s="213"/>
      <c r="AM118" s="213"/>
      <c r="AN118" s="213"/>
    </row>
    <row r="119" spans="1:40" s="198" customFormat="1" ht="13.5" customHeight="1" outlineLevel="1">
      <c r="A119" s="508">
        <f t="shared" si="14"/>
        <v>8</v>
      </c>
      <c r="B119" s="508">
        <f t="shared" si="12"/>
        <v>2051</v>
      </c>
      <c r="C119" s="215"/>
      <c r="D119" s="215"/>
      <c r="E119" s="215"/>
      <c r="F119" s="215"/>
      <c r="G119" s="215"/>
      <c r="H119" s="215"/>
      <c r="I119" s="215"/>
      <c r="J119" s="215"/>
      <c r="K119" s="513" t="s">
        <v>200</v>
      </c>
      <c r="L119" s="507">
        <f t="shared" si="13"/>
        <v>16258.298197171574</v>
      </c>
      <c r="M119" s="215"/>
      <c r="N119" s="717">
        <v>16258.298197171574</v>
      </c>
      <c r="O119" s="717">
        <v>22951.602448938393</v>
      </c>
      <c r="P119" s="732"/>
      <c r="Q119" s="733"/>
      <c r="R119" s="208"/>
      <c r="S119" s="213"/>
      <c r="T119" s="213"/>
      <c r="U119" s="213"/>
      <c r="V119" s="213"/>
      <c r="W119" s="213"/>
      <c r="X119" s="213"/>
      <c r="Y119" s="213"/>
      <c r="Z119" s="213"/>
      <c r="AA119" s="213"/>
      <c r="AB119" s="213"/>
      <c r="AC119" s="213"/>
      <c r="AD119" s="213"/>
      <c r="AE119" s="213"/>
      <c r="AF119" s="213"/>
      <c r="AG119" s="213"/>
      <c r="AH119" s="213"/>
      <c r="AI119" s="213"/>
      <c r="AJ119" s="213"/>
      <c r="AK119" s="213"/>
      <c r="AL119" s="213"/>
      <c r="AM119" s="213"/>
      <c r="AN119" s="213"/>
    </row>
    <row r="120" spans="1:40" s="198" customFormat="1" ht="13.5" customHeight="1" outlineLevel="1">
      <c r="A120" s="508">
        <f t="shared" si="14"/>
        <v>9</v>
      </c>
      <c r="B120" s="508">
        <f t="shared" si="12"/>
        <v>2056</v>
      </c>
      <c r="C120" s="215"/>
      <c r="D120" s="215"/>
      <c r="E120" s="215"/>
      <c r="F120" s="215"/>
      <c r="G120" s="215"/>
      <c r="H120" s="215"/>
      <c r="I120" s="215"/>
      <c r="J120" s="215"/>
      <c r="K120" s="513" t="s">
        <v>200</v>
      </c>
      <c r="L120" s="507">
        <f t="shared" si="13"/>
        <v>16258.298197171576</v>
      </c>
      <c r="M120" s="215"/>
      <c r="N120" s="717">
        <v>16258.298197171576</v>
      </c>
      <c r="O120" s="717">
        <v>22951.6024489384</v>
      </c>
      <c r="P120" s="732"/>
      <c r="Q120" s="733"/>
      <c r="R120" s="208"/>
      <c r="S120" s="213"/>
      <c r="T120" s="213"/>
      <c r="U120" s="213"/>
      <c r="V120" s="213"/>
      <c r="W120" s="213"/>
      <c r="X120" s="213"/>
      <c r="Y120" s="213"/>
      <c r="Z120" s="213"/>
      <c r="AA120" s="213"/>
      <c r="AB120" s="213"/>
      <c r="AC120" s="213"/>
      <c r="AD120" s="213"/>
      <c r="AE120" s="213"/>
      <c r="AF120" s="213"/>
      <c r="AG120" s="213"/>
      <c r="AH120" s="213"/>
      <c r="AI120" s="213"/>
      <c r="AJ120" s="213"/>
      <c r="AK120" s="213"/>
      <c r="AL120" s="213"/>
      <c r="AM120" s="213"/>
      <c r="AN120" s="213"/>
    </row>
    <row r="121" spans="1:40" s="198" customFormat="1" ht="13.5" customHeight="1" outlineLevel="1">
      <c r="A121" s="508">
        <f t="shared" si="14"/>
        <v>10</v>
      </c>
      <c r="B121" s="508">
        <v>2059</v>
      </c>
      <c r="C121" s="215"/>
      <c r="D121" s="215"/>
      <c r="E121" s="215"/>
      <c r="F121" s="215"/>
      <c r="G121" s="215"/>
      <c r="H121" s="215"/>
      <c r="I121" s="215"/>
      <c r="J121" s="215"/>
      <c r="K121" s="513" t="s">
        <v>200</v>
      </c>
      <c r="L121" s="507">
        <f t="shared" si="13"/>
        <v>16258.298197171576</v>
      </c>
      <c r="M121" s="215"/>
      <c r="N121" s="717">
        <f>+N120</f>
        <v>16258.298197171576</v>
      </c>
      <c r="O121" s="717">
        <f>+O120</f>
        <v>22951.6024489384</v>
      </c>
      <c r="P121" s="732"/>
      <c r="Q121" s="733"/>
      <c r="R121" s="208"/>
      <c r="S121" s="213"/>
      <c r="T121" s="213"/>
      <c r="U121" s="213"/>
      <c r="V121" s="213"/>
      <c r="W121" s="213"/>
      <c r="X121" s="213"/>
      <c r="Y121" s="213"/>
      <c r="Z121" s="213"/>
      <c r="AA121" s="213"/>
      <c r="AB121" s="213"/>
      <c r="AC121" s="213"/>
      <c r="AD121" s="213"/>
      <c r="AE121" s="213"/>
      <c r="AF121" s="213"/>
      <c r="AG121" s="213"/>
      <c r="AH121" s="213"/>
      <c r="AI121" s="213"/>
      <c r="AJ121" s="213"/>
      <c r="AK121" s="213"/>
      <c r="AL121" s="213"/>
      <c r="AM121" s="213"/>
      <c r="AN121" s="213"/>
    </row>
    <row r="122" spans="1:40" s="198" customFormat="1" ht="13.5" customHeight="1" outlineLevel="1">
      <c r="A122" s="508"/>
      <c r="B122" s="508"/>
      <c r="C122" s="215"/>
      <c r="D122" s="215"/>
      <c r="E122" s="215"/>
      <c r="F122" s="215"/>
      <c r="G122" s="215"/>
      <c r="H122" s="215"/>
      <c r="I122" s="215"/>
      <c r="J122" s="215"/>
      <c r="K122" s="513"/>
      <c r="L122" s="507"/>
      <c r="M122" s="215"/>
      <c r="N122" s="717"/>
      <c r="O122" s="717"/>
      <c r="P122" s="732"/>
      <c r="Q122" s="733"/>
      <c r="R122" s="208"/>
      <c r="S122" s="213"/>
      <c r="T122" s="213"/>
      <c r="U122" s="213"/>
      <c r="V122" s="213"/>
      <c r="W122" s="213"/>
      <c r="X122" s="213"/>
      <c r="Y122" s="213"/>
      <c r="Z122" s="213"/>
      <c r="AA122" s="213"/>
      <c r="AB122" s="213"/>
      <c r="AC122" s="213"/>
      <c r="AD122" s="213"/>
      <c r="AE122" s="213"/>
      <c r="AF122" s="213"/>
      <c r="AG122" s="213"/>
      <c r="AH122" s="213"/>
      <c r="AI122" s="213"/>
      <c r="AJ122" s="213"/>
      <c r="AK122" s="213"/>
      <c r="AL122" s="213"/>
      <c r="AM122" s="213"/>
      <c r="AN122" s="213"/>
    </row>
    <row r="123" spans="1:40" s="216" customFormat="1" outlineLevel="1">
      <c r="A123" s="217"/>
      <c r="B123" s="518" t="s">
        <v>303</v>
      </c>
      <c r="D123" s="218"/>
      <c r="E123" s="218"/>
      <c r="F123" s="218"/>
      <c r="G123" s="218"/>
      <c r="H123" s="218"/>
      <c r="I123" s="218"/>
      <c r="J123" s="218"/>
      <c r="K123" s="218"/>
      <c r="L123" s="650">
        <v>2053</v>
      </c>
      <c r="M123" s="218"/>
      <c r="N123" s="719"/>
      <c r="O123" s="719"/>
      <c r="P123" s="735"/>
      <c r="Q123" s="735"/>
    </row>
    <row r="124" spans="1:40" s="216" customFormat="1" outlineLevel="1">
      <c r="A124" s="217"/>
      <c r="B124" s="519"/>
      <c r="D124" s="218"/>
      <c r="E124" s="218"/>
      <c r="F124" s="218"/>
      <c r="G124" s="218"/>
      <c r="H124" s="218"/>
      <c r="I124" s="218"/>
      <c r="J124" s="218"/>
      <c r="K124" s="218"/>
      <c r="L124" s="518"/>
      <c r="M124" s="218"/>
      <c r="N124" s="719"/>
      <c r="O124" s="719"/>
      <c r="P124" s="735"/>
      <c r="Q124" s="735"/>
    </row>
    <row r="125" spans="1:40" outlineLevel="1">
      <c r="B125" s="260" t="s">
        <v>270</v>
      </c>
      <c r="N125" s="718"/>
      <c r="O125" s="718"/>
      <c r="P125" s="679"/>
      <c r="Q125" s="688"/>
    </row>
    <row r="126" spans="1:40" outlineLevel="1">
      <c r="B126" s="47" t="s">
        <v>267</v>
      </c>
      <c r="K126" s="512" t="s">
        <v>15</v>
      </c>
      <c r="L126" s="515">
        <f>INDEX($N126:$Q126,1,Scenario)</f>
        <v>0.04</v>
      </c>
      <c r="M126" s="215"/>
      <c r="N126" s="720">
        <v>0.04</v>
      </c>
      <c r="O126" s="720">
        <v>0.04</v>
      </c>
      <c r="P126" s="736"/>
      <c r="Q126" s="737"/>
    </row>
    <row r="127" spans="1:40" outlineLevel="1">
      <c r="B127" s="47" t="s">
        <v>268</v>
      </c>
      <c r="K127" s="512" t="s">
        <v>15</v>
      </c>
      <c r="L127" s="515">
        <f>INDEX($N127:$Q127,1,Scenario)</f>
        <v>4.4999999999999998E-2</v>
      </c>
      <c r="M127" s="215"/>
      <c r="N127" s="720">
        <v>4.4999999999999998E-2</v>
      </c>
      <c r="O127" s="720">
        <v>4.4999999999999998E-2</v>
      </c>
      <c r="P127" s="736"/>
      <c r="Q127" s="737"/>
    </row>
    <row r="128" spans="1:40" outlineLevel="1">
      <c r="B128" s="47" t="s">
        <v>269</v>
      </c>
      <c r="K128" s="512" t="s">
        <v>15</v>
      </c>
      <c r="L128" s="515">
        <f>INDEX($N128:$Q128,1,Scenario)</f>
        <v>0.05</v>
      </c>
      <c r="M128" s="215"/>
      <c r="N128" s="720">
        <v>0.05</v>
      </c>
      <c r="O128" s="720">
        <v>0.05</v>
      </c>
      <c r="P128" s="736"/>
      <c r="Q128" s="737"/>
    </row>
    <row r="129" spans="1:40" outlineLevel="1">
      <c r="N129" s="718"/>
      <c r="O129" s="718"/>
      <c r="P129" s="679"/>
      <c r="Q129" s="688"/>
    </row>
    <row r="130" spans="1:40" outlineLevel="1">
      <c r="B130" s="260" t="s">
        <v>173</v>
      </c>
      <c r="N130" s="718"/>
      <c r="O130" s="718"/>
      <c r="P130" s="679"/>
      <c r="Q130" s="688"/>
    </row>
    <row r="131" spans="1:40" outlineLevel="1">
      <c r="B131" s="47" t="s">
        <v>106</v>
      </c>
      <c r="L131" s="515">
        <v>0.25</v>
      </c>
      <c r="N131" s="718"/>
      <c r="O131" s="718"/>
      <c r="P131" s="679"/>
      <c r="Q131" s="688"/>
    </row>
    <row r="132" spans="1:40" outlineLevel="1">
      <c r="B132" s="47" t="s">
        <v>271</v>
      </c>
      <c r="L132" s="515">
        <v>0.25</v>
      </c>
      <c r="N132" s="718"/>
      <c r="O132" s="718"/>
      <c r="P132" s="679"/>
      <c r="Q132" s="688"/>
    </row>
    <row r="133" spans="1:40" outlineLevel="1">
      <c r="B133" s="47" t="s">
        <v>272</v>
      </c>
      <c r="L133" s="516">
        <v>9</v>
      </c>
      <c r="N133" s="718"/>
      <c r="O133" s="718"/>
      <c r="P133" s="679"/>
      <c r="Q133" s="688"/>
    </row>
    <row r="134" spans="1:40" outlineLevel="1">
      <c r="B134" s="47" t="s">
        <v>273</v>
      </c>
      <c r="L134" s="516">
        <v>2045</v>
      </c>
      <c r="N134" s="718"/>
      <c r="O134" s="718"/>
      <c r="P134" s="679"/>
      <c r="Q134" s="688"/>
    </row>
    <row r="135" spans="1:40" outlineLevel="1">
      <c r="B135" s="47" t="s">
        <v>317</v>
      </c>
      <c r="L135" s="543">
        <v>68.95</v>
      </c>
      <c r="N135" s="718"/>
      <c r="O135" s="718"/>
      <c r="P135" s="679"/>
      <c r="Q135" s="688"/>
    </row>
    <row r="136" spans="1:40" outlineLevel="1">
      <c r="B136" s="47" t="s">
        <v>274</v>
      </c>
      <c r="L136" s="543">
        <v>10</v>
      </c>
      <c r="N136" s="718"/>
      <c r="O136" s="718"/>
      <c r="P136" s="679"/>
      <c r="Q136" s="688"/>
    </row>
    <row r="137" spans="1:40" outlineLevel="1">
      <c r="N137" s="718"/>
      <c r="O137" s="718"/>
      <c r="P137" s="679"/>
      <c r="Q137" s="688"/>
    </row>
    <row r="138" spans="1:40" outlineLevel="1">
      <c r="B138" s="260" t="s">
        <v>62</v>
      </c>
      <c r="L138" s="515">
        <f>INDEX($N138:$Q138,1,Scenario)</f>
        <v>0.02</v>
      </c>
      <c r="M138" s="215"/>
      <c r="N138" s="720">
        <v>0.02</v>
      </c>
      <c r="O138" s="720">
        <v>0.02</v>
      </c>
      <c r="P138" s="736"/>
      <c r="Q138" s="737"/>
    </row>
    <row r="139" spans="1:40">
      <c r="N139" s="718"/>
      <c r="O139" s="718"/>
      <c r="P139" s="679"/>
      <c r="Q139" s="688"/>
    </row>
    <row r="140" spans="1:40" s="435" customFormat="1" ht="13.5" customHeight="1">
      <c r="A140" s="432"/>
      <c r="B140" s="432" t="s">
        <v>283</v>
      </c>
      <c r="C140" s="432"/>
      <c r="D140" s="432"/>
      <c r="E140" s="432"/>
      <c r="F140" s="432"/>
      <c r="G140" s="432"/>
      <c r="H140" s="432"/>
      <c r="I140" s="432"/>
      <c r="J140" s="432"/>
      <c r="K140" s="432"/>
      <c r="L140" s="432"/>
      <c r="M140" s="432"/>
      <c r="N140" s="714"/>
      <c r="O140" s="714"/>
      <c r="P140" s="729"/>
      <c r="Q140" s="729"/>
      <c r="R140" s="433"/>
      <c r="S140" s="434"/>
      <c r="T140" s="434"/>
      <c r="U140" s="434"/>
      <c r="V140" s="434"/>
      <c r="W140" s="434"/>
      <c r="X140" s="434"/>
      <c r="Y140" s="434"/>
      <c r="Z140" s="434"/>
      <c r="AA140" s="434"/>
      <c r="AB140" s="434"/>
      <c r="AC140" s="434"/>
      <c r="AD140" s="434"/>
      <c r="AE140" s="434"/>
      <c r="AF140" s="434"/>
      <c r="AG140" s="434"/>
      <c r="AH140" s="434"/>
      <c r="AI140" s="434"/>
      <c r="AJ140" s="434"/>
      <c r="AK140" s="434"/>
      <c r="AL140" s="434"/>
      <c r="AM140" s="434"/>
      <c r="AN140" s="434"/>
    </row>
    <row r="141" spans="1:40" outlineLevel="1">
      <c r="N141" s="718"/>
      <c r="O141" s="718"/>
      <c r="P141" s="679"/>
      <c r="Q141" s="688"/>
    </row>
    <row r="142" spans="1:40" outlineLevel="1">
      <c r="B142" s="47" t="s">
        <v>275</v>
      </c>
      <c r="L142" s="515">
        <f>INDEX($N142:$Q142,1,Scenario)</f>
        <v>0.26500000000000001</v>
      </c>
      <c r="M142" s="215"/>
      <c r="N142" s="720">
        <v>0.26500000000000001</v>
      </c>
      <c r="O142" s="720">
        <v>0.26500000000000001</v>
      </c>
      <c r="P142" s="736"/>
      <c r="Q142" s="737"/>
    </row>
    <row r="143" spans="1:40" s="216" customFormat="1" outlineLevel="1">
      <c r="A143" s="217"/>
      <c r="B143" s="518" t="s">
        <v>298</v>
      </c>
      <c r="C143" s="219"/>
      <c r="D143" s="218"/>
      <c r="E143" s="218"/>
      <c r="F143" s="218"/>
      <c r="G143" s="218"/>
      <c r="H143" s="218"/>
      <c r="I143" s="218"/>
      <c r="J143" s="218"/>
      <c r="K143" s="512"/>
      <c r="L143" s="538">
        <f>INDEX($N143:$Q143,1,Scenario)</f>
        <v>20</v>
      </c>
      <c r="M143" s="215"/>
      <c r="N143" s="721">
        <v>20</v>
      </c>
      <c r="O143" s="721">
        <v>20</v>
      </c>
      <c r="P143" s="734"/>
      <c r="Q143" s="734"/>
    </row>
    <row r="144" spans="1:40">
      <c r="N144" s="718"/>
      <c r="O144" s="718"/>
      <c r="P144" s="679"/>
      <c r="Q144" s="688"/>
    </row>
    <row r="145" spans="1:40" s="435" customFormat="1" ht="13.5" customHeight="1">
      <c r="A145" s="432"/>
      <c r="B145" s="432" t="s">
        <v>284</v>
      </c>
      <c r="C145" s="432"/>
      <c r="D145" s="432"/>
      <c r="E145" s="432"/>
      <c r="F145" s="432"/>
      <c r="G145" s="432"/>
      <c r="H145" s="432"/>
      <c r="I145" s="432"/>
      <c r="J145" s="432"/>
      <c r="K145" s="432"/>
      <c r="L145" s="432"/>
      <c r="M145" s="432"/>
      <c r="N145" s="714"/>
      <c r="O145" s="714"/>
      <c r="P145" s="729"/>
      <c r="Q145" s="729"/>
      <c r="R145" s="433"/>
      <c r="S145" s="434"/>
      <c r="T145" s="434"/>
      <c r="U145" s="434"/>
      <c r="V145" s="434"/>
      <c r="W145" s="434"/>
      <c r="X145" s="434"/>
      <c r="Y145" s="434"/>
      <c r="Z145" s="434"/>
      <c r="AA145" s="434"/>
      <c r="AB145" s="434"/>
      <c r="AC145" s="434"/>
      <c r="AD145" s="434"/>
      <c r="AE145" s="434"/>
      <c r="AF145" s="434"/>
      <c r="AG145" s="434"/>
      <c r="AH145" s="434"/>
      <c r="AI145" s="434"/>
      <c r="AJ145" s="434"/>
      <c r="AK145" s="434"/>
      <c r="AL145" s="434"/>
      <c r="AM145" s="434"/>
      <c r="AN145" s="434"/>
    </row>
    <row r="146" spans="1:40" outlineLevel="1">
      <c r="N146" s="718"/>
      <c r="O146" s="718"/>
      <c r="P146" s="679"/>
      <c r="Q146" s="688"/>
    </row>
    <row r="147" spans="1:40" s="682" customFormat="1" ht="13.5" customHeight="1" outlineLevel="1">
      <c r="A147" s="674"/>
      <c r="B147" s="675" t="s">
        <v>314</v>
      </c>
      <c r="C147" s="674"/>
      <c r="D147" s="674"/>
      <c r="E147" s="674"/>
      <c r="F147" s="674"/>
      <c r="G147" s="674"/>
      <c r="H147" s="674"/>
      <c r="I147" s="674"/>
      <c r="J147" s="674"/>
      <c r="K147" s="676"/>
      <c r="L147" s="677"/>
      <c r="M147" s="674"/>
      <c r="N147" s="687"/>
      <c r="O147" s="687"/>
      <c r="P147" s="679"/>
      <c r="Q147" s="679"/>
      <c r="R147" s="680"/>
      <c r="S147" s="681"/>
      <c r="T147" s="681"/>
      <c r="U147" s="681"/>
      <c r="V147" s="681"/>
      <c r="W147" s="681"/>
      <c r="X147" s="681"/>
      <c r="Y147" s="681"/>
      <c r="Z147" s="681"/>
      <c r="AA147" s="681"/>
      <c r="AB147" s="681"/>
      <c r="AC147" s="681"/>
      <c r="AD147" s="681"/>
      <c r="AE147" s="681"/>
      <c r="AF147" s="681"/>
      <c r="AG147" s="681"/>
      <c r="AH147" s="681"/>
      <c r="AI147" s="681"/>
      <c r="AJ147" s="681"/>
      <c r="AK147" s="681"/>
      <c r="AL147" s="681"/>
      <c r="AM147" s="681"/>
      <c r="AN147" s="681"/>
    </row>
    <row r="148" spans="1:40" s="682" customFormat="1" ht="13.5" customHeight="1" outlineLevel="1">
      <c r="A148" s="683">
        <v>1</v>
      </c>
      <c r="B148" s="683">
        <f>+B83</f>
        <v>2018</v>
      </c>
      <c r="C148" s="674"/>
      <c r="D148" s="674"/>
      <c r="E148" s="674"/>
      <c r="F148" s="674"/>
      <c r="G148" s="674"/>
      <c r="H148" s="674"/>
      <c r="I148" s="674"/>
      <c r="J148" s="674"/>
      <c r="K148" s="676" t="s">
        <v>200</v>
      </c>
      <c r="L148" s="677">
        <f t="shared" ref="L148:L164" si="15">INDEX($N148:$Q148,1,Scenario)</f>
        <v>885</v>
      </c>
      <c r="M148" s="674"/>
      <c r="N148" s="684">
        <v>885</v>
      </c>
      <c r="O148" s="684">
        <v>885</v>
      </c>
      <c r="P148" s="685"/>
      <c r="Q148" s="685"/>
      <c r="R148" s="680"/>
      <c r="S148" s="681"/>
      <c r="T148" s="681"/>
      <c r="U148" s="681"/>
      <c r="V148" s="681"/>
      <c r="W148" s="681"/>
      <c r="X148" s="681"/>
      <c r="Y148" s="681"/>
      <c r="Z148" s="681"/>
      <c r="AA148" s="681"/>
      <c r="AB148" s="681"/>
      <c r="AC148" s="681"/>
      <c r="AD148" s="681"/>
      <c r="AE148" s="681"/>
      <c r="AF148" s="681"/>
      <c r="AG148" s="681"/>
      <c r="AH148" s="681"/>
      <c r="AI148" s="681"/>
      <c r="AJ148" s="681"/>
      <c r="AK148" s="681"/>
      <c r="AL148" s="681"/>
      <c r="AM148" s="681"/>
      <c r="AN148" s="681"/>
    </row>
    <row r="149" spans="1:40" s="682" customFormat="1" ht="13.5" customHeight="1" outlineLevel="1">
      <c r="A149" s="683">
        <f>+A148+1</f>
        <v>2</v>
      </c>
      <c r="B149" s="683">
        <f t="shared" ref="B149:B164" si="16">+B84</f>
        <v>2021</v>
      </c>
      <c r="C149" s="674"/>
      <c r="D149" s="674"/>
      <c r="E149" s="674"/>
      <c r="F149" s="674"/>
      <c r="G149" s="674"/>
      <c r="H149" s="674"/>
      <c r="I149" s="674"/>
      <c r="J149" s="674"/>
      <c r="K149" s="676" t="s">
        <v>200</v>
      </c>
      <c r="L149" s="677">
        <f t="shared" si="15"/>
        <v>1084.1633013828427</v>
      </c>
      <c r="M149" s="674"/>
      <c r="N149" s="684">
        <v>1084.1633013828427</v>
      </c>
      <c r="O149" s="684">
        <v>1242.9447337234576</v>
      </c>
      <c r="P149" s="685"/>
      <c r="Q149" s="685"/>
      <c r="R149" s="680"/>
      <c r="S149" s="681"/>
      <c r="T149" s="681"/>
      <c r="U149" s="681"/>
      <c r="V149" s="681"/>
      <c r="W149" s="681"/>
      <c r="X149" s="681"/>
      <c r="Y149" s="681"/>
      <c r="Z149" s="681"/>
      <c r="AA149" s="681"/>
      <c r="AB149" s="681"/>
      <c r="AC149" s="681"/>
      <c r="AD149" s="681"/>
      <c r="AE149" s="681"/>
      <c r="AF149" s="681"/>
      <c r="AG149" s="681"/>
      <c r="AH149" s="681"/>
      <c r="AI149" s="681"/>
      <c r="AJ149" s="681"/>
      <c r="AK149" s="681"/>
      <c r="AL149" s="681"/>
      <c r="AM149" s="681"/>
      <c r="AN149" s="681"/>
    </row>
    <row r="150" spans="1:40" s="682" customFormat="1" ht="13.5" customHeight="1" outlineLevel="1">
      <c r="A150" s="683">
        <f t="shared" ref="A150:A164" si="17">+A149+1</f>
        <v>3</v>
      </c>
      <c r="B150" s="683">
        <f t="shared" si="16"/>
        <v>2026</v>
      </c>
      <c r="C150" s="674"/>
      <c r="D150" s="674"/>
      <c r="E150" s="674"/>
      <c r="F150" s="674"/>
      <c r="G150" s="674"/>
      <c r="H150" s="674"/>
      <c r="I150" s="674"/>
      <c r="J150" s="674"/>
      <c r="K150" s="676" t="s">
        <v>200</v>
      </c>
      <c r="L150" s="677">
        <f t="shared" si="15"/>
        <v>1360.0554705152294</v>
      </c>
      <c r="M150" s="674"/>
      <c r="N150" s="684">
        <v>1360.0554705152294</v>
      </c>
      <c r="O150" s="684">
        <v>1943.2833388230238</v>
      </c>
      <c r="P150" s="685"/>
      <c r="Q150" s="685"/>
      <c r="R150" s="680"/>
      <c r="S150" s="681"/>
      <c r="T150" s="681"/>
      <c r="U150" s="681"/>
      <c r="V150" s="681"/>
      <c r="W150" s="681"/>
      <c r="X150" s="681"/>
      <c r="Y150" s="681"/>
      <c r="Z150" s="681"/>
      <c r="AA150" s="681"/>
      <c r="AB150" s="681"/>
      <c r="AC150" s="681"/>
      <c r="AD150" s="681"/>
      <c r="AE150" s="681"/>
      <c r="AF150" s="681"/>
      <c r="AG150" s="681"/>
      <c r="AH150" s="681"/>
      <c r="AI150" s="681"/>
      <c r="AJ150" s="681"/>
      <c r="AK150" s="681"/>
      <c r="AL150" s="681"/>
      <c r="AM150" s="681"/>
      <c r="AN150" s="681"/>
    </row>
    <row r="151" spans="1:40" s="682" customFormat="1" ht="13.5" customHeight="1" outlineLevel="1">
      <c r="A151" s="683">
        <f t="shared" si="17"/>
        <v>4</v>
      </c>
      <c r="B151" s="683">
        <f t="shared" si="16"/>
        <v>2031</v>
      </c>
      <c r="C151" s="674"/>
      <c r="D151" s="674"/>
      <c r="E151" s="674"/>
      <c r="F151" s="674"/>
      <c r="G151" s="674"/>
      <c r="H151" s="674"/>
      <c r="I151" s="674"/>
      <c r="J151" s="674"/>
      <c r="K151" s="676" t="s">
        <v>200</v>
      </c>
      <c r="L151" s="677">
        <f t="shared" si="15"/>
        <v>1610.0561375821976</v>
      </c>
      <c r="M151" s="674"/>
      <c r="N151" s="684">
        <v>1610.0561375821976</v>
      </c>
      <c r="O151" s="684">
        <v>2374.8562879924725</v>
      </c>
      <c r="P151" s="685"/>
      <c r="Q151" s="685"/>
      <c r="R151" s="680"/>
      <c r="S151" s="681"/>
      <c r="T151" s="681"/>
      <c r="U151" s="681"/>
      <c r="V151" s="681"/>
      <c r="W151" s="681"/>
      <c r="X151" s="681"/>
      <c r="Y151" s="681"/>
      <c r="Z151" s="681"/>
      <c r="AA151" s="681"/>
      <c r="AB151" s="681"/>
      <c r="AC151" s="681"/>
      <c r="AD151" s="681"/>
      <c r="AE151" s="681"/>
      <c r="AF151" s="681"/>
      <c r="AG151" s="681"/>
      <c r="AH151" s="681"/>
      <c r="AI151" s="681"/>
      <c r="AJ151" s="681"/>
      <c r="AK151" s="681"/>
      <c r="AL151" s="681"/>
      <c r="AM151" s="681"/>
      <c r="AN151" s="681"/>
    </row>
    <row r="152" spans="1:40" s="682" customFormat="1" ht="13.5" customHeight="1" outlineLevel="1">
      <c r="A152" s="683">
        <f t="shared" si="17"/>
        <v>5</v>
      </c>
      <c r="B152" s="683">
        <f t="shared" si="16"/>
        <v>2036</v>
      </c>
      <c r="C152" s="674"/>
      <c r="D152" s="674"/>
      <c r="E152" s="674"/>
      <c r="F152" s="674"/>
      <c r="G152" s="674"/>
      <c r="H152" s="674"/>
      <c r="I152" s="674"/>
      <c r="J152" s="674"/>
      <c r="K152" s="676" t="s">
        <v>200</v>
      </c>
      <c r="L152" s="677">
        <f t="shared" si="15"/>
        <v>1860.0563763328664</v>
      </c>
      <c r="M152" s="674"/>
      <c r="N152" s="684">
        <v>1860.0563763328664</v>
      </c>
      <c r="O152" s="684">
        <v>2870.6557307064431</v>
      </c>
      <c r="P152" s="685"/>
      <c r="Q152" s="685"/>
      <c r="R152" s="680"/>
      <c r="S152" s="681"/>
      <c r="T152" s="681"/>
      <c r="U152" s="681"/>
      <c r="V152" s="681"/>
      <c r="W152" s="681"/>
      <c r="X152" s="681"/>
      <c r="Y152" s="681"/>
      <c r="Z152" s="681"/>
      <c r="AA152" s="681"/>
      <c r="AB152" s="681"/>
      <c r="AC152" s="681"/>
      <c r="AD152" s="681"/>
      <c r="AE152" s="681"/>
      <c r="AF152" s="681"/>
      <c r="AG152" s="681"/>
      <c r="AH152" s="681"/>
      <c r="AI152" s="681"/>
      <c r="AJ152" s="681"/>
      <c r="AK152" s="681"/>
      <c r="AL152" s="681"/>
      <c r="AM152" s="681"/>
      <c r="AN152" s="681"/>
    </row>
    <row r="153" spans="1:40" s="682" customFormat="1" ht="13.5" customHeight="1" outlineLevel="1">
      <c r="A153" s="683">
        <f t="shared" si="17"/>
        <v>6</v>
      </c>
      <c r="B153" s="683">
        <f t="shared" si="16"/>
        <v>2041</v>
      </c>
      <c r="C153" s="674"/>
      <c r="D153" s="674"/>
      <c r="E153" s="674"/>
      <c r="F153" s="674"/>
      <c r="G153" s="674"/>
      <c r="H153" s="674"/>
      <c r="I153" s="674"/>
      <c r="J153" s="674"/>
      <c r="K153" s="676" t="s">
        <v>200</v>
      </c>
      <c r="L153" s="677">
        <f t="shared" si="15"/>
        <v>2110.0863344912354</v>
      </c>
      <c r="M153" s="674"/>
      <c r="N153" s="684">
        <v>2110.0863344912354</v>
      </c>
      <c r="O153" s="684">
        <v>2920.8556569561729</v>
      </c>
      <c r="P153" s="685"/>
      <c r="Q153" s="685"/>
      <c r="R153" s="680"/>
      <c r="S153" s="681"/>
      <c r="T153" s="681"/>
      <c r="U153" s="681"/>
      <c r="V153" s="681"/>
      <c r="W153" s="681"/>
      <c r="X153" s="681"/>
      <c r="Y153" s="681"/>
      <c r="Z153" s="681"/>
      <c r="AA153" s="681"/>
      <c r="AB153" s="681"/>
      <c r="AC153" s="681"/>
      <c r="AD153" s="681"/>
      <c r="AE153" s="681"/>
      <c r="AF153" s="681"/>
      <c r="AG153" s="681"/>
      <c r="AH153" s="681"/>
      <c r="AI153" s="681"/>
      <c r="AJ153" s="681"/>
      <c r="AK153" s="681"/>
      <c r="AL153" s="681"/>
      <c r="AM153" s="681"/>
      <c r="AN153" s="681"/>
    </row>
    <row r="154" spans="1:40" s="682" customFormat="1" ht="13.5" customHeight="1" outlineLevel="1">
      <c r="A154" s="683">
        <f t="shared" si="17"/>
        <v>7</v>
      </c>
      <c r="B154" s="683">
        <f t="shared" si="16"/>
        <v>2046</v>
      </c>
      <c r="C154" s="674"/>
      <c r="D154" s="674"/>
      <c r="E154" s="674"/>
      <c r="F154" s="674"/>
      <c r="G154" s="674"/>
      <c r="H154" s="674"/>
      <c r="I154" s="674"/>
      <c r="J154" s="674"/>
      <c r="K154" s="676" t="s">
        <v>200</v>
      </c>
      <c r="L154" s="677">
        <f t="shared" si="15"/>
        <v>2606.6465534021654</v>
      </c>
      <c r="M154" s="674"/>
      <c r="N154" s="684">
        <v>2606.6465534021654</v>
      </c>
      <c r="O154" s="684">
        <v>3750.5684645377291</v>
      </c>
      <c r="P154" s="685"/>
      <c r="Q154" s="685"/>
      <c r="R154" s="680"/>
      <c r="S154" s="681"/>
      <c r="T154" s="681"/>
      <c r="U154" s="681"/>
      <c r="V154" s="681"/>
      <c r="W154" s="681"/>
      <c r="X154" s="681"/>
      <c r="Y154" s="681"/>
      <c r="Z154" s="681"/>
      <c r="AA154" s="681"/>
      <c r="AB154" s="681"/>
      <c r="AC154" s="681"/>
      <c r="AD154" s="681"/>
      <c r="AE154" s="681"/>
      <c r="AF154" s="681"/>
      <c r="AG154" s="681"/>
      <c r="AH154" s="681"/>
      <c r="AI154" s="681"/>
      <c r="AJ154" s="681"/>
      <c r="AK154" s="681"/>
      <c r="AL154" s="681"/>
      <c r="AM154" s="681"/>
      <c r="AN154" s="681"/>
    </row>
    <row r="155" spans="1:40" s="682" customFormat="1" ht="13.5" customHeight="1" outlineLevel="1">
      <c r="A155" s="683">
        <f t="shared" si="17"/>
        <v>8</v>
      </c>
      <c r="B155" s="683">
        <f t="shared" si="16"/>
        <v>2051</v>
      </c>
      <c r="C155" s="674"/>
      <c r="D155" s="674"/>
      <c r="E155" s="674"/>
      <c r="F155" s="674"/>
      <c r="G155" s="674"/>
      <c r="H155" s="674"/>
      <c r="I155" s="674"/>
      <c r="J155" s="674"/>
      <c r="K155" s="676" t="s">
        <v>200</v>
      </c>
      <c r="L155" s="677">
        <f t="shared" si="15"/>
        <v>3238.4857225886385</v>
      </c>
      <c r="M155" s="674"/>
      <c r="N155" s="684">
        <v>3238.4857225886385</v>
      </c>
      <c r="O155" s="684">
        <v>4670.4410403395059</v>
      </c>
      <c r="P155" s="685"/>
      <c r="Q155" s="685"/>
      <c r="R155" s="680"/>
      <c r="S155" s="681"/>
      <c r="T155" s="681"/>
      <c r="U155" s="681"/>
      <c r="V155" s="681"/>
      <c r="W155" s="681"/>
      <c r="X155" s="681"/>
      <c r="Y155" s="681"/>
      <c r="Z155" s="681"/>
      <c r="AA155" s="681"/>
      <c r="AB155" s="681"/>
      <c r="AC155" s="681"/>
      <c r="AD155" s="681"/>
      <c r="AE155" s="681"/>
      <c r="AF155" s="681"/>
      <c r="AG155" s="681"/>
      <c r="AH155" s="681"/>
      <c r="AI155" s="681"/>
      <c r="AJ155" s="681"/>
      <c r="AK155" s="681"/>
      <c r="AL155" s="681"/>
      <c r="AM155" s="681"/>
      <c r="AN155" s="681"/>
    </row>
    <row r="156" spans="1:40" s="682" customFormat="1" ht="13.5" customHeight="1" outlineLevel="1">
      <c r="A156" s="683">
        <f t="shared" si="17"/>
        <v>9</v>
      </c>
      <c r="B156" s="683">
        <f t="shared" si="16"/>
        <v>2056</v>
      </c>
      <c r="C156" s="674"/>
      <c r="D156" s="674"/>
      <c r="E156" s="674"/>
      <c r="F156" s="674"/>
      <c r="G156" s="674"/>
      <c r="H156" s="674"/>
      <c r="I156" s="674"/>
      <c r="J156" s="674"/>
      <c r="K156" s="676" t="s">
        <v>200</v>
      </c>
      <c r="L156" s="677">
        <f t="shared" si="15"/>
        <v>3860.8601850838313</v>
      </c>
      <c r="M156" s="674"/>
      <c r="N156" s="684">
        <v>3860.8601850838313</v>
      </c>
      <c r="O156" s="684">
        <v>5398.3258316123665</v>
      </c>
      <c r="P156" s="685"/>
      <c r="Q156" s="685"/>
      <c r="R156" s="680"/>
      <c r="S156" s="681"/>
      <c r="T156" s="681"/>
      <c r="U156" s="681"/>
      <c r="V156" s="681"/>
      <c r="W156" s="681"/>
      <c r="X156" s="681"/>
      <c r="Y156" s="681"/>
      <c r="Z156" s="681"/>
      <c r="AA156" s="681"/>
      <c r="AB156" s="681"/>
      <c r="AC156" s="681"/>
      <c r="AD156" s="681"/>
      <c r="AE156" s="681"/>
      <c r="AF156" s="681"/>
      <c r="AG156" s="681"/>
      <c r="AH156" s="681"/>
      <c r="AI156" s="681"/>
      <c r="AJ156" s="681"/>
      <c r="AK156" s="681"/>
      <c r="AL156" s="681"/>
      <c r="AM156" s="681"/>
      <c r="AN156" s="681"/>
    </row>
    <row r="157" spans="1:40" s="682" customFormat="1" ht="13.5" customHeight="1" outlineLevel="1">
      <c r="A157" s="683">
        <f t="shared" si="17"/>
        <v>10</v>
      </c>
      <c r="B157" s="683">
        <f t="shared" si="16"/>
        <v>2061</v>
      </c>
      <c r="C157" s="674"/>
      <c r="D157" s="674"/>
      <c r="E157" s="674"/>
      <c r="F157" s="674"/>
      <c r="G157" s="674"/>
      <c r="H157" s="674"/>
      <c r="I157" s="674"/>
      <c r="J157" s="674"/>
      <c r="K157" s="676" t="s">
        <v>200</v>
      </c>
      <c r="L157" s="677">
        <f t="shared" si="15"/>
        <v>4290.1269277232423</v>
      </c>
      <c r="M157" s="674"/>
      <c r="N157" s="684">
        <v>4290.1269277232423</v>
      </c>
      <c r="O157" s="684">
        <v>5862.0835459915552</v>
      </c>
      <c r="P157" s="685"/>
      <c r="Q157" s="685"/>
      <c r="R157" s="680"/>
      <c r="S157" s="681"/>
      <c r="T157" s="681"/>
      <c r="U157" s="681"/>
      <c r="V157" s="681"/>
      <c r="W157" s="681"/>
      <c r="X157" s="681"/>
      <c r="Y157" s="681"/>
      <c r="Z157" s="681"/>
      <c r="AA157" s="681"/>
      <c r="AB157" s="681"/>
      <c r="AC157" s="681"/>
      <c r="AD157" s="681"/>
      <c r="AE157" s="681"/>
      <c r="AF157" s="681"/>
      <c r="AG157" s="681"/>
      <c r="AH157" s="681"/>
      <c r="AI157" s="681"/>
      <c r="AJ157" s="681"/>
      <c r="AK157" s="681"/>
      <c r="AL157" s="681"/>
      <c r="AM157" s="681"/>
      <c r="AN157" s="681"/>
    </row>
    <row r="158" spans="1:40" s="682" customFormat="1" ht="13.5" customHeight="1" outlineLevel="1">
      <c r="A158" s="683">
        <f t="shared" si="17"/>
        <v>11</v>
      </c>
      <c r="B158" s="683">
        <f t="shared" si="16"/>
        <v>2066</v>
      </c>
      <c r="C158" s="674"/>
      <c r="D158" s="674"/>
      <c r="E158" s="674"/>
      <c r="F158" s="674"/>
      <c r="G158" s="674"/>
      <c r="H158" s="674"/>
      <c r="I158" s="674"/>
      <c r="J158" s="674"/>
      <c r="K158" s="676" t="s">
        <v>200</v>
      </c>
      <c r="L158" s="677">
        <f t="shared" si="15"/>
        <v>5307.2366000154743</v>
      </c>
      <c r="M158" s="674"/>
      <c r="N158" s="684">
        <v>5307.2366000154743</v>
      </c>
      <c r="O158" s="684">
        <v>6914.3595959428912</v>
      </c>
      <c r="P158" s="685"/>
      <c r="Q158" s="685"/>
      <c r="R158" s="680"/>
      <c r="S158" s="681"/>
      <c r="T158" s="681"/>
      <c r="U158" s="681"/>
      <c r="V158" s="681"/>
      <c r="W158" s="681"/>
      <c r="X158" s="681"/>
      <c r="Y158" s="681"/>
      <c r="Z158" s="681"/>
      <c r="AA158" s="681"/>
      <c r="AB158" s="681"/>
      <c r="AC158" s="681"/>
      <c r="AD158" s="681"/>
      <c r="AE158" s="681"/>
      <c r="AF158" s="681"/>
      <c r="AG158" s="681"/>
      <c r="AH158" s="681"/>
      <c r="AI158" s="681"/>
      <c r="AJ158" s="681"/>
      <c r="AK158" s="681"/>
      <c r="AL158" s="681"/>
      <c r="AM158" s="681"/>
      <c r="AN158" s="681"/>
    </row>
    <row r="159" spans="1:40" s="682" customFormat="1" ht="13.5" customHeight="1" outlineLevel="1">
      <c r="A159" s="683">
        <f t="shared" si="17"/>
        <v>12</v>
      </c>
      <c r="B159" s="683">
        <f t="shared" si="16"/>
        <v>2071</v>
      </c>
      <c r="C159" s="674"/>
      <c r="D159" s="674"/>
      <c r="E159" s="674"/>
      <c r="F159" s="674"/>
      <c r="G159" s="674"/>
      <c r="H159" s="674"/>
      <c r="I159" s="674"/>
      <c r="J159" s="674"/>
      <c r="K159" s="676" t="s">
        <v>200</v>
      </c>
      <c r="L159" s="677">
        <f t="shared" si="15"/>
        <v>6134.8464821306407</v>
      </c>
      <c r="M159" s="674"/>
      <c r="N159" s="684">
        <v>6134.8464821306407</v>
      </c>
      <c r="O159" s="684">
        <v>7782.4442539313332</v>
      </c>
      <c r="P159" s="685"/>
      <c r="Q159" s="685"/>
      <c r="R159" s="680"/>
      <c r="S159" s="681"/>
      <c r="T159" s="681"/>
      <c r="U159" s="681"/>
      <c r="V159" s="681"/>
      <c r="W159" s="681"/>
      <c r="X159" s="681"/>
      <c r="Y159" s="681"/>
      <c r="Z159" s="681"/>
      <c r="AA159" s="681"/>
      <c r="AB159" s="681"/>
      <c r="AC159" s="681"/>
      <c r="AD159" s="681"/>
      <c r="AE159" s="681"/>
      <c r="AF159" s="681"/>
      <c r="AG159" s="681"/>
      <c r="AH159" s="681"/>
      <c r="AI159" s="681"/>
      <c r="AJ159" s="681"/>
      <c r="AK159" s="681"/>
      <c r="AL159" s="681"/>
      <c r="AM159" s="681"/>
      <c r="AN159" s="681"/>
    </row>
    <row r="160" spans="1:40" s="682" customFormat="1" ht="13.5" customHeight="1" outlineLevel="1">
      <c r="A160" s="683">
        <f t="shared" si="17"/>
        <v>13</v>
      </c>
      <c r="B160" s="683">
        <f t="shared" si="16"/>
        <v>2076</v>
      </c>
      <c r="C160" s="674"/>
      <c r="D160" s="674"/>
      <c r="E160" s="674"/>
      <c r="F160" s="674"/>
      <c r="G160" s="674"/>
      <c r="H160" s="674"/>
      <c r="I160" s="674"/>
      <c r="J160" s="674"/>
      <c r="K160" s="676" t="s">
        <v>200</v>
      </c>
      <c r="L160" s="677">
        <f t="shared" si="15"/>
        <v>7095.0416016466606</v>
      </c>
      <c r="M160" s="674"/>
      <c r="N160" s="684">
        <v>7095.0416016466606</v>
      </c>
      <c r="O160" s="684">
        <v>8763.5197952412891</v>
      </c>
      <c r="P160" s="685"/>
      <c r="Q160" s="685"/>
      <c r="R160" s="680"/>
      <c r="S160" s="681"/>
      <c r="T160" s="681"/>
      <c r="U160" s="681"/>
      <c r="V160" s="681"/>
      <c r="W160" s="681"/>
      <c r="X160" s="681"/>
      <c r="Y160" s="681"/>
      <c r="Z160" s="681"/>
      <c r="AA160" s="681"/>
      <c r="AB160" s="681"/>
      <c r="AC160" s="681"/>
      <c r="AD160" s="681"/>
      <c r="AE160" s="681"/>
      <c r="AF160" s="681"/>
      <c r="AG160" s="681"/>
      <c r="AH160" s="681"/>
      <c r="AI160" s="681"/>
      <c r="AJ160" s="681"/>
      <c r="AK160" s="681"/>
      <c r="AL160" s="681"/>
      <c r="AM160" s="681"/>
      <c r="AN160" s="681"/>
    </row>
    <row r="161" spans="1:40" s="682" customFormat="1" ht="13.5" customHeight="1" outlineLevel="1">
      <c r="A161" s="683">
        <f t="shared" si="17"/>
        <v>14</v>
      </c>
      <c r="B161" s="683">
        <f t="shared" si="16"/>
        <v>2081</v>
      </c>
      <c r="C161" s="674"/>
      <c r="D161" s="674"/>
      <c r="E161" s="674"/>
      <c r="F161" s="674"/>
      <c r="G161" s="674"/>
      <c r="H161" s="674"/>
      <c r="I161" s="674"/>
      <c r="J161" s="674"/>
      <c r="K161" s="676" t="s">
        <v>200</v>
      </c>
      <c r="L161" s="677">
        <f t="shared" si="15"/>
        <v>8176.0835683148562</v>
      </c>
      <c r="M161" s="674"/>
      <c r="N161" s="684">
        <v>8176.0835683148562</v>
      </c>
      <c r="O161" s="684">
        <v>9830.8901167059321</v>
      </c>
      <c r="P161" s="685"/>
      <c r="Q161" s="685"/>
      <c r="R161" s="680"/>
      <c r="S161" s="681"/>
      <c r="T161" s="681"/>
      <c r="U161" s="681"/>
      <c r="V161" s="681"/>
      <c r="W161" s="681"/>
      <c r="X161" s="681"/>
      <c r="Y161" s="681"/>
      <c r="Z161" s="681"/>
      <c r="AA161" s="681"/>
      <c r="AB161" s="681"/>
      <c r="AC161" s="681"/>
      <c r="AD161" s="681"/>
      <c r="AE161" s="681"/>
      <c r="AF161" s="681"/>
      <c r="AG161" s="681"/>
      <c r="AH161" s="681"/>
      <c r="AI161" s="681"/>
      <c r="AJ161" s="681"/>
      <c r="AK161" s="681"/>
      <c r="AL161" s="681"/>
      <c r="AM161" s="681"/>
      <c r="AN161" s="681"/>
    </row>
    <row r="162" spans="1:40" s="682" customFormat="1" ht="13.5" customHeight="1" outlineLevel="1">
      <c r="A162" s="683">
        <f t="shared" si="17"/>
        <v>15</v>
      </c>
      <c r="B162" s="683">
        <f t="shared" si="16"/>
        <v>2086</v>
      </c>
      <c r="C162" s="674"/>
      <c r="D162" s="674"/>
      <c r="E162" s="674"/>
      <c r="F162" s="674"/>
      <c r="G162" s="674"/>
      <c r="H162" s="674"/>
      <c r="I162" s="674"/>
      <c r="J162" s="674"/>
      <c r="K162" s="676" t="s">
        <v>200</v>
      </c>
      <c r="L162" s="677">
        <f t="shared" si="15"/>
        <v>9436.5487746766903</v>
      </c>
      <c r="M162" s="674"/>
      <c r="N162" s="684">
        <v>9436.5487746766903</v>
      </c>
      <c r="O162" s="684">
        <v>11043.823577030156</v>
      </c>
      <c r="P162" s="685"/>
      <c r="Q162" s="738"/>
      <c r="R162" s="680"/>
      <c r="S162" s="681"/>
      <c r="T162" s="681"/>
      <c r="U162" s="681"/>
      <c r="V162" s="681"/>
      <c r="W162" s="681"/>
      <c r="X162" s="681"/>
      <c r="Y162" s="681"/>
      <c r="Z162" s="681"/>
      <c r="AA162" s="681"/>
      <c r="AB162" s="681"/>
      <c r="AC162" s="681"/>
      <c r="AD162" s="681"/>
      <c r="AE162" s="681"/>
      <c r="AF162" s="681"/>
      <c r="AG162" s="681"/>
      <c r="AH162" s="681"/>
      <c r="AI162" s="681"/>
      <c r="AJ162" s="681"/>
      <c r="AK162" s="681"/>
      <c r="AL162" s="681"/>
      <c r="AM162" s="681"/>
      <c r="AN162" s="681"/>
    </row>
    <row r="163" spans="1:40" s="682" customFormat="1" ht="13.5" customHeight="1" outlineLevel="1">
      <c r="A163" s="683">
        <f t="shared" si="17"/>
        <v>16</v>
      </c>
      <c r="B163" s="683">
        <f t="shared" si="16"/>
        <v>2091</v>
      </c>
      <c r="C163" s="674"/>
      <c r="D163" s="674"/>
      <c r="E163" s="674"/>
      <c r="F163" s="674"/>
      <c r="G163" s="674"/>
      <c r="H163" s="674"/>
      <c r="I163" s="674"/>
      <c r="J163" s="674"/>
      <c r="K163" s="676" t="s">
        <v>200</v>
      </c>
      <c r="L163" s="677">
        <f t="shared" si="15"/>
        <v>12771.816547404609</v>
      </c>
      <c r="M163" s="674"/>
      <c r="N163" s="684">
        <v>12771.816547404609</v>
      </c>
      <c r="O163" s="684">
        <v>14855.596574829244</v>
      </c>
      <c r="P163" s="685"/>
      <c r="Q163" s="738"/>
      <c r="R163" s="680"/>
      <c r="S163" s="681"/>
      <c r="T163" s="681"/>
      <c r="U163" s="681"/>
      <c r="V163" s="681"/>
      <c r="W163" s="681"/>
      <c r="X163" s="681"/>
      <c r="Y163" s="681"/>
      <c r="Z163" s="681"/>
      <c r="AA163" s="681"/>
      <c r="AB163" s="681"/>
      <c r="AC163" s="681"/>
      <c r="AD163" s="681"/>
      <c r="AE163" s="681"/>
      <c r="AF163" s="681"/>
      <c r="AG163" s="681"/>
      <c r="AH163" s="681"/>
      <c r="AI163" s="681"/>
      <c r="AJ163" s="681"/>
      <c r="AK163" s="681"/>
      <c r="AL163" s="681"/>
      <c r="AM163" s="681"/>
      <c r="AN163" s="681"/>
    </row>
    <row r="164" spans="1:40" s="682" customFormat="1" ht="13.5" customHeight="1" outlineLevel="1">
      <c r="A164" s="683">
        <f t="shared" si="17"/>
        <v>17</v>
      </c>
      <c r="B164" s="683">
        <f t="shared" si="16"/>
        <v>2098</v>
      </c>
      <c r="C164" s="674"/>
      <c r="D164" s="674"/>
      <c r="E164" s="674"/>
      <c r="F164" s="674"/>
      <c r="G164" s="674"/>
      <c r="H164" s="674"/>
      <c r="I164" s="674"/>
      <c r="J164" s="674"/>
      <c r="K164" s="676" t="s">
        <v>200</v>
      </c>
      <c r="L164" s="677">
        <f t="shared" si="15"/>
        <v>21737.375313657136</v>
      </c>
      <c r="M164" s="674"/>
      <c r="N164" s="684">
        <v>21737.375313657136</v>
      </c>
      <c r="O164" s="684">
        <v>24274.278634129321</v>
      </c>
      <c r="P164" s="685"/>
      <c r="Q164" s="738"/>
      <c r="R164" s="680"/>
      <c r="S164" s="681"/>
      <c r="T164" s="681"/>
      <c r="U164" s="681"/>
      <c r="V164" s="681"/>
      <c r="W164" s="681"/>
      <c r="X164" s="681"/>
      <c r="Y164" s="681"/>
      <c r="Z164" s="681"/>
      <c r="AA164" s="681"/>
      <c r="AB164" s="681"/>
      <c r="AC164" s="681"/>
      <c r="AD164" s="681"/>
      <c r="AE164" s="681"/>
      <c r="AF164" s="681"/>
      <c r="AG164" s="681"/>
      <c r="AH164" s="681"/>
      <c r="AI164" s="681"/>
      <c r="AJ164" s="681"/>
      <c r="AK164" s="681"/>
      <c r="AL164" s="681"/>
      <c r="AM164" s="681"/>
      <c r="AN164" s="681"/>
    </row>
    <row r="165" spans="1:40" s="678" customFormat="1">
      <c r="K165" s="686"/>
      <c r="N165" s="687"/>
      <c r="O165" s="687"/>
      <c r="P165" s="688"/>
      <c r="Q165" s="688"/>
      <c r="R165" s="689"/>
      <c r="S165" s="689"/>
      <c r="T165" s="689"/>
      <c r="U165" s="689"/>
      <c r="V165" s="689"/>
      <c r="W165" s="689"/>
      <c r="X165" s="689"/>
      <c r="Y165" s="689"/>
      <c r="Z165" s="689"/>
      <c r="AA165" s="689"/>
      <c r="AB165" s="689"/>
      <c r="AC165" s="689"/>
      <c r="AD165" s="689"/>
      <c r="AE165" s="689"/>
      <c r="AF165" s="689"/>
      <c r="AG165" s="689"/>
      <c r="AH165" s="689"/>
      <c r="AI165" s="689"/>
      <c r="AJ165" s="689"/>
      <c r="AK165" s="689"/>
      <c r="AL165" s="689"/>
      <c r="AM165" s="689"/>
      <c r="AN165" s="689"/>
    </row>
    <row r="166" spans="1:40" s="682" customFormat="1" ht="13.5" customHeight="1" outlineLevel="1">
      <c r="A166" s="674"/>
      <c r="B166" s="675" t="s">
        <v>315</v>
      </c>
      <c r="C166" s="674"/>
      <c r="D166" s="674"/>
      <c r="E166" s="674"/>
      <c r="F166" s="674"/>
      <c r="G166" s="674"/>
      <c r="H166" s="674"/>
      <c r="I166" s="674"/>
      <c r="J166" s="674"/>
      <c r="K166" s="676"/>
      <c r="L166" s="677"/>
      <c r="M166" s="674"/>
      <c r="N166" s="687"/>
      <c r="O166" s="687"/>
      <c r="P166" s="679"/>
      <c r="Q166" s="679"/>
      <c r="R166" s="680"/>
      <c r="S166" s="681"/>
      <c r="T166" s="681"/>
      <c r="U166" s="681"/>
      <c r="V166" s="681"/>
      <c r="W166" s="681"/>
      <c r="X166" s="681"/>
      <c r="Y166" s="681"/>
      <c r="Z166" s="681"/>
      <c r="AA166" s="681"/>
      <c r="AB166" s="681"/>
      <c r="AC166" s="681"/>
      <c r="AD166" s="681"/>
      <c r="AE166" s="681"/>
      <c r="AF166" s="681"/>
      <c r="AG166" s="681"/>
      <c r="AH166" s="681"/>
      <c r="AI166" s="681"/>
      <c r="AJ166" s="681"/>
      <c r="AK166" s="681"/>
      <c r="AL166" s="681"/>
      <c r="AM166" s="681"/>
      <c r="AN166" s="681"/>
    </row>
    <row r="167" spans="1:40" s="682" customFormat="1" ht="13.5" customHeight="1" outlineLevel="1">
      <c r="A167" s="683">
        <v>1</v>
      </c>
      <c r="B167" s="683">
        <f>+B148</f>
        <v>2018</v>
      </c>
      <c r="C167" s="674"/>
      <c r="D167" s="674"/>
      <c r="E167" s="674"/>
      <c r="F167" s="674"/>
      <c r="G167" s="674"/>
      <c r="H167" s="674"/>
      <c r="I167" s="674"/>
      <c r="J167" s="674"/>
      <c r="K167" s="676" t="s">
        <v>200</v>
      </c>
      <c r="L167" s="677">
        <f t="shared" ref="L167:L183" si="18">INDEX($N167:$Q167,1,Scenario)</f>
        <v>550</v>
      </c>
      <c r="M167" s="674"/>
      <c r="N167" s="684">
        <v>550</v>
      </c>
      <c r="O167" s="684">
        <v>550</v>
      </c>
      <c r="P167" s="685"/>
      <c r="Q167" s="685"/>
      <c r="R167" s="680"/>
      <c r="S167" s="681"/>
      <c r="T167" s="681"/>
      <c r="U167" s="681"/>
      <c r="V167" s="681"/>
      <c r="W167" s="681"/>
      <c r="X167" s="681"/>
      <c r="Y167" s="681"/>
      <c r="Z167" s="681"/>
      <c r="AA167" s="681"/>
      <c r="AB167" s="681"/>
      <c r="AC167" s="681"/>
      <c r="AD167" s="681"/>
      <c r="AE167" s="681"/>
      <c r="AF167" s="681"/>
      <c r="AG167" s="681"/>
      <c r="AH167" s="681"/>
      <c r="AI167" s="681"/>
      <c r="AJ167" s="681"/>
      <c r="AK167" s="681"/>
      <c r="AL167" s="681"/>
      <c r="AM167" s="681"/>
      <c r="AN167" s="681"/>
    </row>
    <row r="168" spans="1:40" s="682" customFormat="1" ht="13.5" customHeight="1" outlineLevel="1">
      <c r="A168" s="683">
        <f>+A167+1</f>
        <v>2</v>
      </c>
      <c r="B168" s="683">
        <f t="shared" ref="B168:B183" si="19">+B149</f>
        <v>2021</v>
      </c>
      <c r="C168" s="674"/>
      <c r="D168" s="674"/>
      <c r="E168" s="674"/>
      <c r="F168" s="674"/>
      <c r="G168" s="674"/>
      <c r="H168" s="674"/>
      <c r="I168" s="674"/>
      <c r="J168" s="674"/>
      <c r="K168" s="676" t="s">
        <v>200</v>
      </c>
      <c r="L168" s="677">
        <f t="shared" si="18"/>
        <v>60</v>
      </c>
      <c r="M168" s="674"/>
      <c r="N168" s="684">
        <v>60</v>
      </c>
      <c r="O168" s="684">
        <v>60</v>
      </c>
      <c r="P168" s="685"/>
      <c r="Q168" s="685"/>
      <c r="R168" s="680"/>
      <c r="S168" s="681"/>
      <c r="T168" s="681"/>
      <c r="U168" s="681"/>
      <c r="V168" s="681"/>
      <c r="W168" s="681"/>
      <c r="X168" s="681"/>
      <c r="Y168" s="681"/>
      <c r="Z168" s="681"/>
      <c r="AA168" s="681"/>
      <c r="AB168" s="681"/>
      <c r="AC168" s="681"/>
      <c r="AD168" s="681"/>
      <c r="AE168" s="681"/>
      <c r="AF168" s="681"/>
      <c r="AG168" s="681"/>
      <c r="AH168" s="681"/>
      <c r="AI168" s="681"/>
      <c r="AJ168" s="681"/>
      <c r="AK168" s="681"/>
      <c r="AL168" s="681"/>
      <c r="AM168" s="681"/>
      <c r="AN168" s="681"/>
    </row>
    <row r="169" spans="1:40" s="682" customFormat="1" ht="13.5" customHeight="1" outlineLevel="1">
      <c r="A169" s="683">
        <f t="shared" ref="A169:A183" si="20">+A168+1</f>
        <v>3</v>
      </c>
      <c r="B169" s="683">
        <f t="shared" si="19"/>
        <v>2026</v>
      </c>
      <c r="C169" s="674"/>
      <c r="D169" s="674"/>
      <c r="E169" s="674"/>
      <c r="F169" s="674"/>
      <c r="G169" s="674"/>
      <c r="H169" s="674"/>
      <c r="I169" s="674"/>
      <c r="J169" s="674"/>
      <c r="K169" s="676" t="s">
        <v>200</v>
      </c>
      <c r="L169" s="677">
        <f t="shared" si="18"/>
        <v>60</v>
      </c>
      <c r="M169" s="674"/>
      <c r="N169" s="684">
        <v>60</v>
      </c>
      <c r="O169" s="684">
        <v>60</v>
      </c>
      <c r="P169" s="685"/>
      <c r="Q169" s="685"/>
      <c r="R169" s="680"/>
      <c r="S169" s="681"/>
      <c r="T169" s="681"/>
      <c r="U169" s="681"/>
      <c r="V169" s="681"/>
      <c r="W169" s="681"/>
      <c r="X169" s="681"/>
      <c r="Y169" s="681"/>
      <c r="Z169" s="681"/>
      <c r="AA169" s="681"/>
      <c r="AB169" s="681"/>
      <c r="AC169" s="681"/>
      <c r="AD169" s="681"/>
      <c r="AE169" s="681"/>
      <c r="AF169" s="681"/>
      <c r="AG169" s="681"/>
      <c r="AH169" s="681"/>
      <c r="AI169" s="681"/>
      <c r="AJ169" s="681"/>
      <c r="AK169" s="681"/>
      <c r="AL169" s="681"/>
      <c r="AM169" s="681"/>
      <c r="AN169" s="681"/>
    </row>
    <row r="170" spans="1:40" s="682" customFormat="1" ht="13.5" customHeight="1" outlineLevel="1">
      <c r="A170" s="683">
        <f t="shared" si="20"/>
        <v>4</v>
      </c>
      <c r="B170" s="683">
        <f t="shared" si="19"/>
        <v>2031</v>
      </c>
      <c r="C170" s="674"/>
      <c r="D170" s="674"/>
      <c r="E170" s="674"/>
      <c r="F170" s="674"/>
      <c r="G170" s="674"/>
      <c r="H170" s="674"/>
      <c r="I170" s="674"/>
      <c r="J170" s="674"/>
      <c r="K170" s="676" t="s">
        <v>200</v>
      </c>
      <c r="L170" s="677">
        <f t="shared" si="18"/>
        <v>60</v>
      </c>
      <c r="M170" s="674"/>
      <c r="N170" s="684">
        <v>60</v>
      </c>
      <c r="O170" s="684">
        <v>60</v>
      </c>
      <c r="P170" s="685"/>
      <c r="Q170" s="685"/>
      <c r="R170" s="680"/>
      <c r="S170" s="681"/>
      <c r="T170" s="681"/>
      <c r="U170" s="681"/>
      <c r="V170" s="681"/>
      <c r="W170" s="681"/>
      <c r="X170" s="681"/>
      <c r="Y170" s="681"/>
      <c r="Z170" s="681"/>
      <c r="AA170" s="681"/>
      <c r="AB170" s="681"/>
      <c r="AC170" s="681"/>
      <c r="AD170" s="681"/>
      <c r="AE170" s="681"/>
      <c r="AF170" s="681"/>
      <c r="AG170" s="681"/>
      <c r="AH170" s="681"/>
      <c r="AI170" s="681"/>
      <c r="AJ170" s="681"/>
      <c r="AK170" s="681"/>
      <c r="AL170" s="681"/>
      <c r="AM170" s="681"/>
      <c r="AN170" s="681"/>
    </row>
    <row r="171" spans="1:40" s="682" customFormat="1" ht="13.5" customHeight="1" outlineLevel="1">
      <c r="A171" s="683">
        <f t="shared" si="20"/>
        <v>5</v>
      </c>
      <c r="B171" s="683">
        <f t="shared" si="19"/>
        <v>2036</v>
      </c>
      <c r="C171" s="674"/>
      <c r="D171" s="674"/>
      <c r="E171" s="674"/>
      <c r="F171" s="674"/>
      <c r="G171" s="674"/>
      <c r="H171" s="674"/>
      <c r="I171" s="674"/>
      <c r="J171" s="674"/>
      <c r="K171" s="676" t="s">
        <v>200</v>
      </c>
      <c r="L171" s="677">
        <f t="shared" si="18"/>
        <v>60</v>
      </c>
      <c r="M171" s="674"/>
      <c r="N171" s="684">
        <v>60</v>
      </c>
      <c r="O171" s="684">
        <v>60</v>
      </c>
      <c r="P171" s="685"/>
      <c r="Q171" s="685"/>
      <c r="R171" s="680"/>
      <c r="S171" s="681"/>
      <c r="T171" s="681"/>
      <c r="U171" s="681"/>
      <c r="V171" s="681"/>
      <c r="W171" s="681"/>
      <c r="X171" s="681"/>
      <c r="Y171" s="681"/>
      <c r="Z171" s="681"/>
      <c r="AA171" s="681"/>
      <c r="AB171" s="681"/>
      <c r="AC171" s="681"/>
      <c r="AD171" s="681"/>
      <c r="AE171" s="681"/>
      <c r="AF171" s="681"/>
      <c r="AG171" s="681"/>
      <c r="AH171" s="681"/>
      <c r="AI171" s="681"/>
      <c r="AJ171" s="681"/>
      <c r="AK171" s="681"/>
      <c r="AL171" s="681"/>
      <c r="AM171" s="681"/>
      <c r="AN171" s="681"/>
    </row>
    <row r="172" spans="1:40" s="682" customFormat="1" ht="13.5" customHeight="1" outlineLevel="1">
      <c r="A172" s="683">
        <f t="shared" si="20"/>
        <v>6</v>
      </c>
      <c r="B172" s="683">
        <f t="shared" si="19"/>
        <v>2041</v>
      </c>
      <c r="C172" s="674"/>
      <c r="D172" s="674"/>
      <c r="E172" s="674"/>
      <c r="F172" s="674"/>
      <c r="G172" s="674"/>
      <c r="H172" s="674"/>
      <c r="I172" s="674"/>
      <c r="J172" s="674"/>
      <c r="K172" s="676" t="s">
        <v>200</v>
      </c>
      <c r="L172" s="677">
        <f t="shared" si="18"/>
        <v>60</v>
      </c>
      <c r="M172" s="674"/>
      <c r="N172" s="684">
        <v>60</v>
      </c>
      <c r="O172" s="684">
        <v>60</v>
      </c>
      <c r="P172" s="685"/>
      <c r="Q172" s="685"/>
      <c r="R172" s="680"/>
      <c r="S172" s="681"/>
      <c r="T172" s="681"/>
      <c r="U172" s="681"/>
      <c r="V172" s="681"/>
      <c r="W172" s="681"/>
      <c r="X172" s="681"/>
      <c r="Y172" s="681"/>
      <c r="Z172" s="681"/>
      <c r="AA172" s="681"/>
      <c r="AB172" s="681"/>
      <c r="AC172" s="681"/>
      <c r="AD172" s="681"/>
      <c r="AE172" s="681"/>
      <c r="AF172" s="681"/>
      <c r="AG172" s="681"/>
      <c r="AH172" s="681"/>
      <c r="AI172" s="681"/>
      <c r="AJ172" s="681"/>
      <c r="AK172" s="681"/>
      <c r="AL172" s="681"/>
      <c r="AM172" s="681"/>
      <c r="AN172" s="681"/>
    </row>
    <row r="173" spans="1:40" s="682" customFormat="1" ht="13.5" customHeight="1" outlineLevel="1">
      <c r="A173" s="683">
        <f t="shared" si="20"/>
        <v>7</v>
      </c>
      <c r="B173" s="683">
        <f t="shared" si="19"/>
        <v>2046</v>
      </c>
      <c r="C173" s="674"/>
      <c r="D173" s="674"/>
      <c r="E173" s="674"/>
      <c r="F173" s="674"/>
      <c r="G173" s="674"/>
      <c r="H173" s="674"/>
      <c r="I173" s="674"/>
      <c r="J173" s="674"/>
      <c r="K173" s="676" t="s">
        <v>200</v>
      </c>
      <c r="L173" s="677">
        <f t="shared" si="18"/>
        <v>60</v>
      </c>
      <c r="M173" s="674"/>
      <c r="N173" s="684">
        <v>60</v>
      </c>
      <c r="O173" s="684">
        <v>60</v>
      </c>
      <c r="P173" s="685"/>
      <c r="Q173" s="685"/>
      <c r="R173" s="680"/>
      <c r="S173" s="681"/>
      <c r="T173" s="681"/>
      <c r="U173" s="681"/>
      <c r="V173" s="681"/>
      <c r="W173" s="681"/>
      <c r="X173" s="681"/>
      <c r="Y173" s="681"/>
      <c r="Z173" s="681"/>
      <c r="AA173" s="681"/>
      <c r="AB173" s="681"/>
      <c r="AC173" s="681"/>
      <c r="AD173" s="681"/>
      <c r="AE173" s="681"/>
      <c r="AF173" s="681"/>
      <c r="AG173" s="681"/>
      <c r="AH173" s="681"/>
      <c r="AI173" s="681"/>
      <c r="AJ173" s="681"/>
      <c r="AK173" s="681"/>
      <c r="AL173" s="681"/>
      <c r="AM173" s="681"/>
      <c r="AN173" s="681"/>
    </row>
    <row r="174" spans="1:40" s="682" customFormat="1" ht="13.5" customHeight="1" outlineLevel="1">
      <c r="A174" s="683">
        <f t="shared" si="20"/>
        <v>8</v>
      </c>
      <c r="B174" s="683">
        <f t="shared" si="19"/>
        <v>2051</v>
      </c>
      <c r="C174" s="674"/>
      <c r="D174" s="674"/>
      <c r="E174" s="674"/>
      <c r="F174" s="674"/>
      <c r="G174" s="674"/>
      <c r="H174" s="674"/>
      <c r="I174" s="674"/>
      <c r="J174" s="674"/>
      <c r="K174" s="676" t="s">
        <v>200</v>
      </c>
      <c r="L174" s="677">
        <f t="shared" si="18"/>
        <v>60</v>
      </c>
      <c r="M174" s="674"/>
      <c r="N174" s="684">
        <v>60</v>
      </c>
      <c r="O174" s="684">
        <v>60</v>
      </c>
      <c r="P174" s="685"/>
      <c r="Q174" s="685"/>
      <c r="R174" s="680"/>
      <c r="S174" s="681"/>
      <c r="T174" s="681"/>
      <c r="U174" s="681"/>
      <c r="V174" s="681"/>
      <c r="W174" s="681"/>
      <c r="X174" s="681"/>
      <c r="Y174" s="681"/>
      <c r="Z174" s="681"/>
      <c r="AA174" s="681"/>
      <c r="AB174" s="681"/>
      <c r="AC174" s="681"/>
      <c r="AD174" s="681"/>
      <c r="AE174" s="681"/>
      <c r="AF174" s="681"/>
      <c r="AG174" s="681"/>
      <c r="AH174" s="681"/>
      <c r="AI174" s="681"/>
      <c r="AJ174" s="681"/>
      <c r="AK174" s="681"/>
      <c r="AL174" s="681"/>
      <c r="AM174" s="681"/>
      <c r="AN174" s="681"/>
    </row>
    <row r="175" spans="1:40" s="682" customFormat="1" ht="13.5" customHeight="1" outlineLevel="1">
      <c r="A175" s="683">
        <f t="shared" si="20"/>
        <v>9</v>
      </c>
      <c r="B175" s="683">
        <f t="shared" si="19"/>
        <v>2056</v>
      </c>
      <c r="C175" s="674"/>
      <c r="D175" s="674"/>
      <c r="E175" s="674"/>
      <c r="F175" s="674"/>
      <c r="G175" s="674"/>
      <c r="H175" s="674"/>
      <c r="I175" s="674"/>
      <c r="J175" s="674"/>
      <c r="K175" s="676" t="s">
        <v>200</v>
      </c>
      <c r="L175" s="677">
        <f t="shared" si="18"/>
        <v>60</v>
      </c>
      <c r="M175" s="674"/>
      <c r="N175" s="684">
        <v>60</v>
      </c>
      <c r="O175" s="684">
        <v>60</v>
      </c>
      <c r="P175" s="685"/>
      <c r="Q175" s="685"/>
      <c r="R175" s="680"/>
      <c r="S175" s="681"/>
      <c r="T175" s="681"/>
      <c r="U175" s="681"/>
      <c r="V175" s="681"/>
      <c r="W175" s="681"/>
      <c r="X175" s="681"/>
      <c r="Y175" s="681"/>
      <c r="Z175" s="681"/>
      <c r="AA175" s="681"/>
      <c r="AB175" s="681"/>
      <c r="AC175" s="681"/>
      <c r="AD175" s="681"/>
      <c r="AE175" s="681"/>
      <c r="AF175" s="681"/>
      <c r="AG175" s="681"/>
      <c r="AH175" s="681"/>
      <c r="AI175" s="681"/>
      <c r="AJ175" s="681"/>
      <c r="AK175" s="681"/>
      <c r="AL175" s="681"/>
      <c r="AM175" s="681"/>
      <c r="AN175" s="681"/>
    </row>
    <row r="176" spans="1:40" s="682" customFormat="1" ht="13.5" customHeight="1" outlineLevel="1">
      <c r="A176" s="683">
        <f t="shared" si="20"/>
        <v>10</v>
      </c>
      <c r="B176" s="683">
        <f t="shared" si="19"/>
        <v>2061</v>
      </c>
      <c r="C176" s="674"/>
      <c r="D176" s="674"/>
      <c r="E176" s="674"/>
      <c r="F176" s="674"/>
      <c r="G176" s="674"/>
      <c r="H176" s="674"/>
      <c r="I176" s="674"/>
      <c r="J176" s="674"/>
      <c r="K176" s="676" t="s">
        <v>200</v>
      </c>
      <c r="L176" s="677">
        <f t="shared" si="18"/>
        <v>60</v>
      </c>
      <c r="M176" s="674"/>
      <c r="N176" s="684">
        <v>60</v>
      </c>
      <c r="O176" s="684">
        <v>60</v>
      </c>
      <c r="P176" s="685"/>
      <c r="Q176" s="685"/>
      <c r="R176" s="680"/>
      <c r="S176" s="681"/>
      <c r="T176" s="681"/>
      <c r="U176" s="681"/>
      <c r="V176" s="681"/>
      <c r="W176" s="681"/>
      <c r="X176" s="681"/>
      <c r="Y176" s="681"/>
      <c r="Z176" s="681"/>
      <c r="AA176" s="681"/>
      <c r="AB176" s="681"/>
      <c r="AC176" s="681"/>
      <c r="AD176" s="681"/>
      <c r="AE176" s="681"/>
      <c r="AF176" s="681"/>
      <c r="AG176" s="681"/>
      <c r="AH176" s="681"/>
      <c r="AI176" s="681"/>
      <c r="AJ176" s="681"/>
      <c r="AK176" s="681"/>
      <c r="AL176" s="681"/>
      <c r="AM176" s="681"/>
      <c r="AN176" s="681"/>
    </row>
    <row r="177" spans="1:40" s="682" customFormat="1" ht="13.5" customHeight="1" outlineLevel="1">
      <c r="A177" s="683">
        <f t="shared" si="20"/>
        <v>11</v>
      </c>
      <c r="B177" s="683">
        <f t="shared" si="19"/>
        <v>2066</v>
      </c>
      <c r="C177" s="674"/>
      <c r="D177" s="674"/>
      <c r="E177" s="674"/>
      <c r="F177" s="674"/>
      <c r="G177" s="674"/>
      <c r="H177" s="674"/>
      <c r="I177" s="674"/>
      <c r="J177" s="674"/>
      <c r="K177" s="676" t="s">
        <v>200</v>
      </c>
      <c r="L177" s="677">
        <f t="shared" si="18"/>
        <v>60</v>
      </c>
      <c r="M177" s="674"/>
      <c r="N177" s="684">
        <v>60</v>
      </c>
      <c r="O177" s="684">
        <v>60</v>
      </c>
      <c r="P177" s="685"/>
      <c r="Q177" s="685"/>
      <c r="R177" s="680"/>
      <c r="S177" s="681"/>
      <c r="T177" s="681"/>
      <c r="U177" s="681"/>
      <c r="V177" s="681"/>
      <c r="W177" s="681"/>
      <c r="X177" s="681"/>
      <c r="Y177" s="681"/>
      <c r="Z177" s="681"/>
      <c r="AA177" s="681"/>
      <c r="AB177" s="681"/>
      <c r="AC177" s="681"/>
      <c r="AD177" s="681"/>
      <c r="AE177" s="681"/>
      <c r="AF177" s="681"/>
      <c r="AG177" s="681"/>
      <c r="AH177" s="681"/>
      <c r="AI177" s="681"/>
      <c r="AJ177" s="681"/>
      <c r="AK177" s="681"/>
      <c r="AL177" s="681"/>
      <c r="AM177" s="681"/>
      <c r="AN177" s="681"/>
    </row>
    <row r="178" spans="1:40" s="682" customFormat="1" ht="13.5" customHeight="1" outlineLevel="1">
      <c r="A178" s="683">
        <f t="shared" si="20"/>
        <v>12</v>
      </c>
      <c r="B178" s="683">
        <f t="shared" si="19"/>
        <v>2071</v>
      </c>
      <c r="C178" s="674"/>
      <c r="D178" s="674"/>
      <c r="E178" s="674"/>
      <c r="F178" s="674"/>
      <c r="G178" s="674"/>
      <c r="H178" s="674"/>
      <c r="I178" s="674"/>
      <c r="J178" s="674"/>
      <c r="K178" s="676" t="s">
        <v>200</v>
      </c>
      <c r="L178" s="677">
        <f t="shared" si="18"/>
        <v>60</v>
      </c>
      <c r="M178" s="674"/>
      <c r="N178" s="684">
        <v>60</v>
      </c>
      <c r="O178" s="684">
        <v>60</v>
      </c>
      <c r="P178" s="685"/>
      <c r="Q178" s="685"/>
      <c r="R178" s="680"/>
      <c r="S178" s="681"/>
      <c r="T178" s="681"/>
      <c r="U178" s="681"/>
      <c r="V178" s="681"/>
      <c r="W178" s="681"/>
      <c r="X178" s="681"/>
      <c r="Y178" s="681"/>
      <c r="Z178" s="681"/>
      <c r="AA178" s="681"/>
      <c r="AB178" s="681"/>
      <c r="AC178" s="681"/>
      <c r="AD178" s="681"/>
      <c r="AE178" s="681"/>
      <c r="AF178" s="681"/>
      <c r="AG178" s="681"/>
      <c r="AH178" s="681"/>
      <c r="AI178" s="681"/>
      <c r="AJ178" s="681"/>
      <c r="AK178" s="681"/>
      <c r="AL178" s="681"/>
      <c r="AM178" s="681"/>
      <c r="AN178" s="681"/>
    </row>
    <row r="179" spans="1:40" s="682" customFormat="1" ht="13.5" customHeight="1" outlineLevel="1">
      <c r="A179" s="683">
        <f t="shared" si="20"/>
        <v>13</v>
      </c>
      <c r="B179" s="683">
        <f t="shared" si="19"/>
        <v>2076</v>
      </c>
      <c r="C179" s="674"/>
      <c r="D179" s="674"/>
      <c r="E179" s="674"/>
      <c r="F179" s="674"/>
      <c r="G179" s="674"/>
      <c r="H179" s="674"/>
      <c r="I179" s="674"/>
      <c r="J179" s="674"/>
      <c r="K179" s="676" t="s">
        <v>200</v>
      </c>
      <c r="L179" s="677">
        <f t="shared" si="18"/>
        <v>60</v>
      </c>
      <c r="M179" s="674"/>
      <c r="N179" s="684">
        <v>60</v>
      </c>
      <c r="O179" s="684">
        <v>60</v>
      </c>
      <c r="P179" s="685"/>
      <c r="Q179" s="685"/>
      <c r="R179" s="680"/>
      <c r="S179" s="681"/>
      <c r="T179" s="681"/>
      <c r="U179" s="681"/>
      <c r="V179" s="681"/>
      <c r="W179" s="681"/>
      <c r="X179" s="681"/>
      <c r="Y179" s="681"/>
      <c r="Z179" s="681"/>
      <c r="AA179" s="681"/>
      <c r="AB179" s="681"/>
      <c r="AC179" s="681"/>
      <c r="AD179" s="681"/>
      <c r="AE179" s="681"/>
      <c r="AF179" s="681"/>
      <c r="AG179" s="681"/>
      <c r="AH179" s="681"/>
      <c r="AI179" s="681"/>
      <c r="AJ179" s="681"/>
      <c r="AK179" s="681"/>
      <c r="AL179" s="681"/>
      <c r="AM179" s="681"/>
      <c r="AN179" s="681"/>
    </row>
    <row r="180" spans="1:40" s="682" customFormat="1" ht="13.5" customHeight="1" outlineLevel="1">
      <c r="A180" s="683">
        <f t="shared" si="20"/>
        <v>14</v>
      </c>
      <c r="B180" s="683">
        <f t="shared" si="19"/>
        <v>2081</v>
      </c>
      <c r="C180" s="674"/>
      <c r="D180" s="674"/>
      <c r="E180" s="674"/>
      <c r="F180" s="674"/>
      <c r="G180" s="674"/>
      <c r="H180" s="674"/>
      <c r="I180" s="674"/>
      <c r="J180" s="674"/>
      <c r="K180" s="676" t="s">
        <v>200</v>
      </c>
      <c r="L180" s="677">
        <f t="shared" si="18"/>
        <v>60</v>
      </c>
      <c r="M180" s="674"/>
      <c r="N180" s="684">
        <v>60</v>
      </c>
      <c r="O180" s="684">
        <v>60</v>
      </c>
      <c r="P180" s="685"/>
      <c r="Q180" s="685"/>
      <c r="R180" s="680"/>
      <c r="S180" s="681"/>
      <c r="T180" s="681"/>
      <c r="U180" s="681"/>
      <c r="V180" s="681"/>
      <c r="W180" s="681"/>
      <c r="X180" s="681"/>
      <c r="Y180" s="681"/>
      <c r="Z180" s="681"/>
      <c r="AA180" s="681"/>
      <c r="AB180" s="681"/>
      <c r="AC180" s="681"/>
      <c r="AD180" s="681"/>
      <c r="AE180" s="681"/>
      <c r="AF180" s="681"/>
      <c r="AG180" s="681"/>
      <c r="AH180" s="681"/>
      <c r="AI180" s="681"/>
      <c r="AJ180" s="681"/>
      <c r="AK180" s="681"/>
      <c r="AL180" s="681"/>
      <c r="AM180" s="681"/>
      <c r="AN180" s="681"/>
    </row>
    <row r="181" spans="1:40" s="682" customFormat="1" ht="13.5" customHeight="1" outlineLevel="1">
      <c r="A181" s="683">
        <f t="shared" si="20"/>
        <v>15</v>
      </c>
      <c r="B181" s="683">
        <f t="shared" si="19"/>
        <v>2086</v>
      </c>
      <c r="C181" s="674"/>
      <c r="D181" s="674"/>
      <c r="E181" s="674"/>
      <c r="F181" s="674"/>
      <c r="G181" s="674"/>
      <c r="H181" s="674"/>
      <c r="I181" s="674"/>
      <c r="J181" s="674"/>
      <c r="K181" s="676" t="s">
        <v>200</v>
      </c>
      <c r="L181" s="677">
        <f t="shared" si="18"/>
        <v>60</v>
      </c>
      <c r="M181" s="674"/>
      <c r="N181" s="684">
        <v>60</v>
      </c>
      <c r="O181" s="684">
        <v>60</v>
      </c>
      <c r="P181" s="685"/>
      <c r="Q181" s="685"/>
      <c r="R181" s="680"/>
      <c r="S181" s="681"/>
      <c r="T181" s="681"/>
      <c r="U181" s="681"/>
      <c r="V181" s="681"/>
      <c r="W181" s="681"/>
      <c r="X181" s="681"/>
      <c r="Y181" s="681"/>
      <c r="Z181" s="681"/>
      <c r="AA181" s="681"/>
      <c r="AB181" s="681"/>
      <c r="AC181" s="681"/>
      <c r="AD181" s="681"/>
      <c r="AE181" s="681"/>
      <c r="AF181" s="681"/>
      <c r="AG181" s="681"/>
      <c r="AH181" s="681"/>
      <c r="AI181" s="681"/>
      <c r="AJ181" s="681"/>
      <c r="AK181" s="681"/>
      <c r="AL181" s="681"/>
      <c r="AM181" s="681"/>
      <c r="AN181" s="681"/>
    </row>
    <row r="182" spans="1:40" s="682" customFormat="1" ht="13.5" customHeight="1" outlineLevel="1">
      <c r="A182" s="683">
        <f t="shared" si="20"/>
        <v>16</v>
      </c>
      <c r="B182" s="683">
        <f t="shared" si="19"/>
        <v>2091</v>
      </c>
      <c r="C182" s="674"/>
      <c r="D182" s="674"/>
      <c r="E182" s="674"/>
      <c r="F182" s="674"/>
      <c r="G182" s="674"/>
      <c r="H182" s="674"/>
      <c r="I182" s="674"/>
      <c r="J182" s="674"/>
      <c r="K182" s="676" t="s">
        <v>200</v>
      </c>
      <c r="L182" s="677">
        <f t="shared" si="18"/>
        <v>60</v>
      </c>
      <c r="M182" s="674"/>
      <c r="N182" s="684">
        <v>60</v>
      </c>
      <c r="O182" s="684">
        <v>60</v>
      </c>
      <c r="P182" s="685"/>
      <c r="Q182" s="685"/>
      <c r="R182" s="680"/>
      <c r="S182" s="681"/>
      <c r="T182" s="681"/>
      <c r="U182" s="681"/>
      <c r="V182" s="681"/>
      <c r="W182" s="681"/>
      <c r="X182" s="681"/>
      <c r="Y182" s="681"/>
      <c r="Z182" s="681"/>
      <c r="AA182" s="681"/>
      <c r="AB182" s="681"/>
      <c r="AC182" s="681"/>
      <c r="AD182" s="681"/>
      <c r="AE182" s="681"/>
      <c r="AF182" s="681"/>
      <c r="AG182" s="681"/>
      <c r="AH182" s="681"/>
      <c r="AI182" s="681"/>
      <c r="AJ182" s="681"/>
      <c r="AK182" s="681"/>
      <c r="AL182" s="681"/>
      <c r="AM182" s="681"/>
      <c r="AN182" s="681"/>
    </row>
    <row r="183" spans="1:40" s="682" customFormat="1" ht="13.5" customHeight="1" outlineLevel="1">
      <c r="A183" s="683">
        <f t="shared" si="20"/>
        <v>17</v>
      </c>
      <c r="B183" s="683">
        <f t="shared" si="19"/>
        <v>2098</v>
      </c>
      <c r="C183" s="674"/>
      <c r="D183" s="674"/>
      <c r="E183" s="674"/>
      <c r="F183" s="674"/>
      <c r="G183" s="674"/>
      <c r="H183" s="674"/>
      <c r="I183" s="674"/>
      <c r="J183" s="674"/>
      <c r="K183" s="676" t="s">
        <v>200</v>
      </c>
      <c r="L183" s="677">
        <f t="shared" si="18"/>
        <v>60</v>
      </c>
      <c r="M183" s="674"/>
      <c r="N183" s="684">
        <v>60</v>
      </c>
      <c r="O183" s="684">
        <v>60</v>
      </c>
      <c r="P183" s="685"/>
      <c r="Q183" s="685"/>
      <c r="R183" s="680"/>
      <c r="S183" s="681"/>
      <c r="T183" s="681"/>
      <c r="U183" s="681"/>
      <c r="V183" s="681"/>
      <c r="W183" s="681"/>
      <c r="X183" s="681"/>
      <c r="Y183" s="681"/>
      <c r="Z183" s="681"/>
      <c r="AA183" s="681"/>
      <c r="AB183" s="681"/>
      <c r="AC183" s="681"/>
      <c r="AD183" s="681"/>
      <c r="AE183" s="681"/>
      <c r="AF183" s="681"/>
      <c r="AG183" s="681"/>
      <c r="AH183" s="681"/>
      <c r="AI183" s="681"/>
      <c r="AJ183" s="681"/>
      <c r="AK183" s="681"/>
      <c r="AL183" s="681"/>
      <c r="AM183" s="681"/>
      <c r="AN183" s="681"/>
    </row>
    <row r="184" spans="1:40" s="682" customFormat="1" ht="13.5" customHeight="1" outlineLevel="1">
      <c r="A184" s="683"/>
      <c r="B184" s="683"/>
      <c r="C184" s="674"/>
      <c r="D184" s="674"/>
      <c r="E184" s="674"/>
      <c r="F184" s="674"/>
      <c r="G184" s="674"/>
      <c r="H184" s="674"/>
      <c r="I184" s="674"/>
      <c r="J184" s="674"/>
      <c r="K184" s="676"/>
      <c r="L184" s="677"/>
      <c r="M184" s="674"/>
      <c r="N184" s="684"/>
      <c r="O184" s="684"/>
      <c r="P184" s="685"/>
      <c r="Q184" s="685"/>
      <c r="R184" s="680"/>
      <c r="S184" s="681"/>
      <c r="T184" s="681"/>
      <c r="U184" s="681"/>
      <c r="V184" s="681"/>
      <c r="W184" s="681"/>
      <c r="X184" s="681"/>
      <c r="Y184" s="681"/>
      <c r="Z184" s="681"/>
      <c r="AA184" s="681"/>
      <c r="AB184" s="681"/>
      <c r="AC184" s="681"/>
      <c r="AD184" s="681"/>
      <c r="AE184" s="681"/>
      <c r="AF184" s="681"/>
      <c r="AG184" s="681"/>
      <c r="AH184" s="681"/>
      <c r="AI184" s="681"/>
      <c r="AJ184" s="681"/>
      <c r="AK184" s="681"/>
      <c r="AL184" s="681"/>
      <c r="AM184" s="681"/>
      <c r="AN184" s="681"/>
    </row>
    <row r="185" spans="1:40" outlineLevel="1">
      <c r="B185" s="260" t="s">
        <v>121</v>
      </c>
      <c r="P185" s="679"/>
      <c r="Q185" s="688"/>
    </row>
    <row r="186" spans="1:40" outlineLevel="1">
      <c r="B186" s="47" t="s">
        <v>122</v>
      </c>
      <c r="L186" s="53">
        <v>50</v>
      </c>
      <c r="P186" s="679"/>
      <c r="Q186" s="688"/>
    </row>
    <row r="187" spans="1:40" outlineLevel="1">
      <c r="B187" s="47" t="s">
        <v>123</v>
      </c>
      <c r="L187" s="525">
        <v>0.25</v>
      </c>
      <c r="P187" s="679"/>
      <c r="Q187" s="688"/>
    </row>
    <row r="188" spans="1:40" outlineLevel="1">
      <c r="B188" s="47" t="s">
        <v>4</v>
      </c>
      <c r="L188" s="525">
        <v>0.03</v>
      </c>
      <c r="P188" s="679"/>
      <c r="Q188" s="688"/>
    </row>
    <row r="189" spans="1:40">
      <c r="P189" s="679"/>
      <c r="Q189" s="688"/>
    </row>
    <row r="190" spans="1:40" s="435" customFormat="1" ht="13.5" customHeight="1">
      <c r="A190" s="432"/>
      <c r="B190" s="432" t="s">
        <v>285</v>
      </c>
      <c r="C190" s="432"/>
      <c r="D190" s="432"/>
      <c r="E190" s="432"/>
      <c r="F190" s="432"/>
      <c r="G190" s="432"/>
      <c r="H190" s="432"/>
      <c r="I190" s="432"/>
      <c r="J190" s="432"/>
      <c r="K190" s="432"/>
      <c r="L190" s="432"/>
      <c r="M190" s="432"/>
      <c r="N190" s="432"/>
      <c r="O190" s="432"/>
      <c r="P190" s="729"/>
      <c r="Q190" s="729"/>
      <c r="R190" s="433"/>
      <c r="S190" s="434"/>
      <c r="T190" s="434"/>
      <c r="U190" s="434"/>
      <c r="V190" s="434"/>
      <c r="W190" s="434"/>
      <c r="X190" s="434"/>
      <c r="Y190" s="434"/>
      <c r="Z190" s="434"/>
      <c r="AA190" s="434"/>
      <c r="AB190" s="434"/>
      <c r="AC190" s="434"/>
      <c r="AD190" s="434"/>
      <c r="AE190" s="434"/>
      <c r="AF190" s="434"/>
      <c r="AG190" s="434"/>
      <c r="AH190" s="434"/>
      <c r="AI190" s="434"/>
      <c r="AJ190" s="434"/>
      <c r="AK190" s="434"/>
      <c r="AL190" s="434"/>
      <c r="AM190" s="434"/>
      <c r="AN190" s="434"/>
    </row>
    <row r="191" spans="1:40" outlineLevel="1">
      <c r="P191" s="679"/>
      <c r="Q191" s="688"/>
    </row>
    <row r="192" spans="1:40" outlineLevel="1">
      <c r="B192" s="260" t="s">
        <v>168</v>
      </c>
      <c r="P192" s="679"/>
      <c r="Q192" s="688"/>
    </row>
    <row r="193" spans="1:40" outlineLevel="1">
      <c r="B193" s="47" t="s">
        <v>153</v>
      </c>
      <c r="L193" s="515">
        <f>INDEX($N193:$Q193,1,Scenario)</f>
        <v>2.7115937499999999E-2</v>
      </c>
      <c r="M193" s="215"/>
      <c r="N193" s="672">
        <v>2.7115937499999999E-2</v>
      </c>
      <c r="O193" s="672">
        <v>2.7115937499999999E-2</v>
      </c>
      <c r="P193" s="736"/>
      <c r="Q193" s="737"/>
    </row>
    <row r="194" spans="1:40" outlineLevel="1">
      <c r="B194" s="47" t="s">
        <v>154</v>
      </c>
      <c r="L194" s="526">
        <f>INDEX($N194:$Q194,1,Scenario)</f>
        <v>0.6</v>
      </c>
      <c r="M194" s="506"/>
      <c r="N194" s="673">
        <v>0.6</v>
      </c>
      <c r="O194" s="673">
        <v>0.6</v>
      </c>
      <c r="P194" s="736"/>
      <c r="Q194" s="737"/>
    </row>
    <row r="195" spans="1:40" outlineLevel="1">
      <c r="B195" s="47" t="s">
        <v>155</v>
      </c>
      <c r="L195" s="515">
        <f>INDEX($N195:$Q195,1,Scenario)</f>
        <v>0.06</v>
      </c>
      <c r="M195" s="215"/>
      <c r="N195" s="672">
        <v>0.06</v>
      </c>
      <c r="O195" s="672">
        <v>0.06</v>
      </c>
      <c r="P195" s="736"/>
      <c r="Q195" s="737"/>
    </row>
    <row r="196" spans="1:40" outlineLevel="1">
      <c r="N196" s="718"/>
      <c r="O196" s="718"/>
      <c r="P196" s="679"/>
      <c r="Q196" s="688"/>
    </row>
    <row r="197" spans="1:40" outlineLevel="1">
      <c r="B197" s="260" t="s">
        <v>169</v>
      </c>
      <c r="N197" s="718"/>
      <c r="O197" s="718"/>
      <c r="P197" s="679"/>
      <c r="Q197" s="688"/>
    </row>
    <row r="198" spans="1:40" outlineLevel="1">
      <c r="B198" s="47" t="s">
        <v>229</v>
      </c>
      <c r="L198" s="514">
        <f>INDEX($N198:$Q198,1,Scenario)</f>
        <v>6.4464626034764994E-2</v>
      </c>
      <c r="M198" s="535"/>
      <c r="N198" s="722">
        <v>6.4464626034764994E-2</v>
      </c>
      <c r="O198" s="722">
        <v>6.4231562047627505E-2</v>
      </c>
      <c r="P198" s="736"/>
      <c r="Q198" s="737"/>
    </row>
    <row r="200" spans="1:40" s="435" customFormat="1" ht="13.5" customHeight="1">
      <c r="A200" s="432"/>
      <c r="B200" s="432" t="s">
        <v>318</v>
      </c>
      <c r="C200" s="432"/>
      <c r="D200" s="432"/>
      <c r="E200" s="432"/>
      <c r="F200" s="432"/>
      <c r="G200" s="432"/>
      <c r="H200" s="432"/>
      <c r="I200" s="432"/>
      <c r="J200" s="432"/>
      <c r="K200" s="432"/>
      <c r="L200" s="432"/>
      <c r="M200" s="432"/>
      <c r="N200" s="432"/>
      <c r="O200" s="432"/>
      <c r="P200" s="432"/>
      <c r="Q200" s="432"/>
      <c r="R200" s="433"/>
      <c r="S200" s="434"/>
      <c r="T200" s="434"/>
      <c r="U200" s="434"/>
      <c r="V200" s="434"/>
      <c r="W200" s="434"/>
      <c r="X200" s="434"/>
      <c r="Y200" s="434"/>
      <c r="Z200" s="434"/>
      <c r="AA200" s="434"/>
      <c r="AB200" s="434"/>
      <c r="AC200" s="434"/>
      <c r="AD200" s="434"/>
      <c r="AE200" s="434"/>
      <c r="AF200" s="434"/>
      <c r="AG200" s="434"/>
      <c r="AH200" s="434"/>
      <c r="AI200" s="434"/>
      <c r="AJ200" s="434"/>
      <c r="AK200" s="434"/>
      <c r="AL200" s="434"/>
      <c r="AM200" s="434"/>
      <c r="AN200" s="434"/>
    </row>
    <row r="201" spans="1:40" outlineLevel="1"/>
    <row r="202" spans="1:40" outlineLevel="1">
      <c r="B202" s="642" t="s">
        <v>37</v>
      </c>
      <c r="C202" s="139"/>
      <c r="D202" s="163"/>
      <c r="K202" s="47"/>
    </row>
    <row r="203" spans="1:40" outlineLevel="1">
      <c r="B203" s="78"/>
      <c r="C203" s="139"/>
      <c r="D203" s="163"/>
      <c r="E203" s="163"/>
      <c r="F203" s="163"/>
      <c r="G203" s="163"/>
      <c r="H203" s="163"/>
      <c r="I203" s="163"/>
      <c r="J203" s="163"/>
      <c r="K203" s="163"/>
      <c r="L203" s="129"/>
      <c r="M203" s="164"/>
    </row>
    <row r="204" spans="1:40" outlineLevel="1">
      <c r="B204" s="126" t="s">
        <v>22</v>
      </c>
      <c r="D204" s="50"/>
      <c r="E204" s="50"/>
      <c r="F204" s="50"/>
      <c r="G204" s="50"/>
      <c r="H204" s="50"/>
      <c r="I204" s="50"/>
      <c r="J204" s="50"/>
      <c r="K204" s="310" t="s">
        <v>200</v>
      </c>
      <c r="L204" s="300">
        <v>1252.0999999999999</v>
      </c>
      <c r="M204" s="164"/>
    </row>
    <row r="205" spans="1:40" outlineLevel="1">
      <c r="B205" s="126" t="s">
        <v>36</v>
      </c>
      <c r="D205" s="50"/>
      <c r="E205" s="50"/>
      <c r="F205" s="50"/>
      <c r="G205" s="50"/>
      <c r="H205" s="50"/>
      <c r="I205" s="50"/>
      <c r="J205" s="50"/>
      <c r="K205" s="310" t="s">
        <v>200</v>
      </c>
      <c r="L205" s="300">
        <v>15.600000000000003</v>
      </c>
      <c r="M205" s="164"/>
    </row>
    <row r="206" spans="1:40" outlineLevel="1">
      <c r="B206" s="135" t="s">
        <v>4</v>
      </c>
      <c r="C206" s="68"/>
      <c r="D206" s="158"/>
      <c r="E206" s="158"/>
      <c r="F206" s="158"/>
      <c r="G206" s="158"/>
      <c r="H206" s="158"/>
      <c r="I206" s="158"/>
      <c r="J206" s="158"/>
      <c r="K206" s="311" t="s">
        <v>200</v>
      </c>
      <c r="L206" s="301">
        <f>+SUM(L204:L205)</f>
        <v>1267.6999999999998</v>
      </c>
      <c r="M206" s="164"/>
    </row>
    <row r="207" spans="1:40" outlineLevel="1">
      <c r="B207" s="3"/>
      <c r="C207" s="69"/>
      <c r="D207" s="133"/>
      <c r="E207" s="133"/>
      <c r="F207" s="133"/>
      <c r="G207" s="133"/>
      <c r="H207" s="133"/>
      <c r="I207" s="133"/>
      <c r="J207" s="133"/>
      <c r="K207" s="312"/>
      <c r="L207" s="302"/>
      <c r="M207" s="164"/>
    </row>
    <row r="208" spans="1:40" outlineLevel="1">
      <c r="B208" s="127" t="s">
        <v>38</v>
      </c>
      <c r="C208" s="69"/>
      <c r="D208" s="133"/>
      <c r="E208" s="133"/>
      <c r="F208" s="133"/>
      <c r="G208" s="133"/>
      <c r="H208" s="133"/>
      <c r="I208" s="133"/>
      <c r="J208" s="133"/>
      <c r="K208" s="310" t="s">
        <v>200</v>
      </c>
      <c r="L208" s="300">
        <v>-139</v>
      </c>
      <c r="M208" s="164"/>
    </row>
    <row r="209" spans="2:13" outlineLevel="1">
      <c r="B209" s="128" t="s">
        <v>25</v>
      </c>
      <c r="C209" s="166"/>
      <c r="D209" s="167"/>
      <c r="E209" s="167"/>
      <c r="F209" s="167"/>
      <c r="G209" s="167"/>
      <c r="H209" s="167"/>
      <c r="I209" s="167"/>
      <c r="J209" s="167"/>
      <c r="K209" s="310" t="s">
        <v>200</v>
      </c>
      <c r="L209" s="303">
        <v>-24.9</v>
      </c>
      <c r="M209" s="164"/>
    </row>
    <row r="210" spans="2:13" outlineLevel="1">
      <c r="B210" s="52" t="s">
        <v>44</v>
      </c>
      <c r="C210" s="69"/>
      <c r="D210" s="133"/>
      <c r="E210" s="133"/>
      <c r="F210" s="133"/>
      <c r="G210" s="133"/>
      <c r="H210" s="133"/>
      <c r="I210" s="133"/>
      <c r="J210" s="133"/>
      <c r="K210" s="311" t="s">
        <v>200</v>
      </c>
      <c r="L210" s="301">
        <f>+SUM(L208:L209)</f>
        <v>-163.9</v>
      </c>
      <c r="M210" s="164"/>
    </row>
    <row r="211" spans="2:13" outlineLevel="1">
      <c r="B211" s="52"/>
      <c r="C211" s="69"/>
      <c r="D211" s="133"/>
      <c r="E211" s="133"/>
      <c r="F211" s="133"/>
      <c r="G211" s="133"/>
      <c r="H211" s="133"/>
      <c r="I211" s="133"/>
      <c r="J211" s="133"/>
      <c r="K211" s="312"/>
      <c r="L211" s="302"/>
      <c r="M211" s="164"/>
    </row>
    <row r="212" spans="2:13" outlineLevel="1">
      <c r="B212" s="168" t="s">
        <v>18</v>
      </c>
      <c r="C212" s="137"/>
      <c r="D212" s="169"/>
      <c r="E212" s="169"/>
      <c r="F212" s="169"/>
      <c r="G212" s="169"/>
      <c r="H212" s="169"/>
      <c r="I212" s="169"/>
      <c r="J212" s="169"/>
      <c r="K212" s="313" t="s">
        <v>200</v>
      </c>
      <c r="L212" s="304">
        <f>+L210+L206</f>
        <v>1103.7999999999997</v>
      </c>
      <c r="M212" s="164"/>
    </row>
    <row r="213" spans="2:13" outlineLevel="1">
      <c r="B213" s="3"/>
      <c r="C213" s="69"/>
      <c r="D213" s="133"/>
      <c r="E213" s="133"/>
      <c r="F213" s="133"/>
      <c r="G213" s="133"/>
      <c r="H213" s="133"/>
      <c r="I213" s="133"/>
      <c r="J213" s="133"/>
      <c r="K213" s="312"/>
      <c r="L213" s="302"/>
      <c r="M213" s="164"/>
    </row>
    <row r="214" spans="2:13" outlineLevel="1">
      <c r="B214" s="3" t="s">
        <v>39</v>
      </c>
      <c r="C214" s="69"/>
      <c r="D214" s="133"/>
      <c r="E214" s="133"/>
      <c r="F214" s="133"/>
      <c r="G214" s="133"/>
      <c r="H214" s="133"/>
      <c r="I214" s="133"/>
      <c r="J214" s="133"/>
      <c r="K214" s="312" t="s">
        <v>200</v>
      </c>
      <c r="L214" s="300">
        <v>-105.80000000000007</v>
      </c>
      <c r="M214" s="164"/>
    </row>
    <row r="215" spans="2:13" outlineLevel="1">
      <c r="B215" s="3"/>
      <c r="C215" s="69"/>
      <c r="D215" s="133"/>
      <c r="E215" s="133"/>
      <c r="F215" s="133"/>
      <c r="G215" s="133"/>
      <c r="H215" s="133"/>
      <c r="I215" s="133"/>
      <c r="J215" s="133"/>
      <c r="K215" s="312"/>
      <c r="L215" s="302"/>
      <c r="M215" s="164"/>
    </row>
    <row r="216" spans="2:13" outlineLevel="1">
      <c r="B216" s="168" t="s">
        <v>40</v>
      </c>
      <c r="C216" s="137"/>
      <c r="D216" s="169"/>
      <c r="E216" s="169"/>
      <c r="F216" s="169"/>
      <c r="G216" s="169"/>
      <c r="H216" s="169"/>
      <c r="I216" s="169"/>
      <c r="J216" s="169"/>
      <c r="K216" s="313" t="s">
        <v>200</v>
      </c>
      <c r="L216" s="304">
        <f>+L212+L214</f>
        <v>997.99999999999966</v>
      </c>
      <c r="M216" s="164"/>
    </row>
    <row r="217" spans="2:13" outlineLevel="1">
      <c r="B217" s="52"/>
      <c r="C217" s="114"/>
      <c r="D217" s="133"/>
      <c r="E217" s="133"/>
      <c r="F217" s="133"/>
      <c r="G217" s="133"/>
      <c r="H217" s="133"/>
      <c r="I217" s="133"/>
      <c r="J217" s="133"/>
      <c r="K217" s="312"/>
      <c r="L217" s="305"/>
      <c r="M217" s="164"/>
    </row>
    <row r="218" spans="2:13" outlineLevel="1">
      <c r="B218" s="127" t="s">
        <v>41</v>
      </c>
      <c r="C218" s="174"/>
      <c r="D218" s="127"/>
      <c r="E218" s="127"/>
      <c r="F218" s="127"/>
      <c r="G218" s="127"/>
      <c r="H218" s="127"/>
      <c r="I218" s="127"/>
      <c r="J218" s="127"/>
      <c r="K218" s="310" t="s">
        <v>200</v>
      </c>
      <c r="L218" s="300">
        <v>-374.82122871568367</v>
      </c>
      <c r="M218" s="164"/>
    </row>
    <row r="219" spans="2:13" outlineLevel="1">
      <c r="B219" s="127" t="s">
        <v>3</v>
      </c>
      <c r="C219" s="174"/>
      <c r="D219" s="127"/>
      <c r="E219" s="127"/>
      <c r="F219" s="127"/>
      <c r="G219" s="127"/>
      <c r="H219" s="127"/>
      <c r="I219" s="127"/>
      <c r="J219" s="127"/>
      <c r="K219" s="310" t="s">
        <v>200</v>
      </c>
      <c r="L219" s="300">
        <v>15.693</v>
      </c>
      <c r="M219" s="164"/>
    </row>
    <row r="220" spans="2:13" outlineLevel="1">
      <c r="B220" s="127" t="s">
        <v>42</v>
      </c>
      <c r="C220" s="174"/>
      <c r="D220" s="127"/>
      <c r="E220" s="127"/>
      <c r="F220" s="127"/>
      <c r="G220" s="127"/>
      <c r="H220" s="127"/>
      <c r="I220" s="127"/>
      <c r="J220" s="127"/>
      <c r="K220" s="310" t="s">
        <v>200</v>
      </c>
      <c r="L220" s="300">
        <v>0.73256872323756106</v>
      </c>
      <c r="M220" s="164"/>
    </row>
    <row r="221" spans="2:13" outlineLevel="1">
      <c r="B221" s="127"/>
      <c r="C221" s="174"/>
      <c r="D221" s="127"/>
      <c r="E221" s="127"/>
      <c r="F221" s="127"/>
      <c r="G221" s="127"/>
      <c r="H221" s="127"/>
      <c r="I221" s="127"/>
      <c r="J221" s="127"/>
      <c r="K221" s="310"/>
      <c r="L221" s="306"/>
      <c r="M221" s="164"/>
    </row>
    <row r="222" spans="2:13" outlineLevel="1">
      <c r="B222" s="168" t="s">
        <v>30</v>
      </c>
      <c r="C222" s="137"/>
      <c r="D222" s="169"/>
      <c r="E222" s="169"/>
      <c r="F222" s="169"/>
      <c r="G222" s="169"/>
      <c r="H222" s="169"/>
      <c r="I222" s="169"/>
      <c r="J222" s="169"/>
      <c r="K222" s="313" t="s">
        <v>200</v>
      </c>
      <c r="L222" s="304">
        <f>+SUM(L216,L218:L220)</f>
        <v>639.60434000755356</v>
      </c>
      <c r="M222" s="164"/>
    </row>
    <row r="223" spans="2:13" outlineLevel="1">
      <c r="B223" s="52"/>
      <c r="C223" s="114"/>
      <c r="D223" s="133"/>
      <c r="E223" s="133"/>
      <c r="F223" s="133"/>
      <c r="G223" s="133"/>
      <c r="H223" s="133"/>
      <c r="I223" s="133"/>
      <c r="J223" s="133"/>
      <c r="K223" s="312"/>
      <c r="L223" s="305"/>
      <c r="M223" s="164"/>
    </row>
    <row r="224" spans="2:13" outlineLevel="1">
      <c r="B224" s="127" t="s">
        <v>196</v>
      </c>
      <c r="C224" s="174"/>
      <c r="D224" s="127"/>
      <c r="E224" s="127"/>
      <c r="F224" s="127"/>
      <c r="G224" s="127"/>
      <c r="H224" s="127"/>
      <c r="I224" s="127"/>
      <c r="J224" s="127"/>
      <c r="K224" s="310" t="s">
        <v>200</v>
      </c>
      <c r="L224" s="300">
        <v>-169.49999999999997</v>
      </c>
      <c r="M224" s="164"/>
    </row>
    <row r="225" spans="2:40" outlineLevel="1">
      <c r="B225" s="57"/>
      <c r="D225" s="50"/>
      <c r="E225" s="50"/>
      <c r="F225" s="50"/>
      <c r="G225" s="50"/>
      <c r="H225" s="50"/>
      <c r="I225" s="50"/>
      <c r="J225" s="50"/>
      <c r="K225" s="314"/>
      <c r="L225" s="227"/>
      <c r="M225" s="164"/>
    </row>
    <row r="226" spans="2:40" outlineLevel="1">
      <c r="B226" s="168" t="s">
        <v>43</v>
      </c>
      <c r="C226" s="137"/>
      <c r="D226" s="169"/>
      <c r="E226" s="169"/>
      <c r="F226" s="169"/>
      <c r="G226" s="169"/>
      <c r="H226" s="169"/>
      <c r="I226" s="169"/>
      <c r="J226" s="169"/>
      <c r="K226" s="313" t="s">
        <v>200</v>
      </c>
      <c r="L226" s="304">
        <f>+L224+L222</f>
        <v>470.10434000755356</v>
      </c>
      <c r="M226" s="164"/>
    </row>
    <row r="227" spans="2:40" outlineLevel="1">
      <c r="M227" s="164"/>
    </row>
    <row r="228" spans="2:40" outlineLevel="1">
      <c r="M228" s="164"/>
    </row>
    <row r="229" spans="2:40" s="48" customFormat="1" outlineLevel="1">
      <c r="B229" s="642" t="s">
        <v>98</v>
      </c>
      <c r="C229" s="139"/>
      <c r="D229" s="163"/>
      <c r="E229" s="163"/>
      <c r="F229" s="163"/>
      <c r="H229" s="163"/>
      <c r="I229" s="163"/>
      <c r="J229" s="163"/>
      <c r="K229" s="163"/>
      <c r="L229" s="155"/>
      <c r="M229" s="164"/>
      <c r="N229" s="163"/>
      <c r="O229" s="163"/>
      <c r="P229" s="161"/>
      <c r="Q229" s="198"/>
      <c r="R229" s="198"/>
      <c r="S229" s="198"/>
      <c r="T229" s="198"/>
      <c r="U229" s="198"/>
      <c r="V229" s="198"/>
      <c r="W229" s="198"/>
      <c r="X229" s="198"/>
      <c r="Y229" s="198"/>
      <c r="Z229" s="198"/>
      <c r="AA229" s="198"/>
      <c r="AB229" s="198"/>
      <c r="AC229" s="198"/>
      <c r="AD229" s="198"/>
      <c r="AE229" s="198"/>
      <c r="AF229" s="198"/>
      <c r="AG229" s="198"/>
      <c r="AH229" s="198"/>
      <c r="AI229" s="198"/>
      <c r="AJ229" s="198"/>
      <c r="AK229" s="198"/>
      <c r="AL229" s="198"/>
      <c r="AM229" s="198"/>
      <c r="AN229" s="198"/>
    </row>
    <row r="230" spans="2:40" outlineLevel="1">
      <c r="B230" s="78"/>
      <c r="C230" s="139"/>
      <c r="D230" s="163"/>
      <c r="E230" s="163"/>
      <c r="F230" s="163"/>
      <c r="H230" s="163"/>
      <c r="I230" s="163"/>
      <c r="J230" s="163"/>
      <c r="K230" s="163"/>
      <c r="L230" s="155"/>
      <c r="M230" s="164"/>
      <c r="N230" s="163"/>
      <c r="O230" s="163"/>
      <c r="P230" s="129"/>
    </row>
    <row r="231" spans="2:40" outlineLevel="1">
      <c r="B231" s="123" t="s">
        <v>140</v>
      </c>
      <c r="C231" s="139"/>
      <c r="D231" s="163"/>
      <c r="E231" s="163"/>
      <c r="F231" s="163"/>
      <c r="H231" s="163"/>
      <c r="I231" s="163"/>
      <c r="J231" s="163"/>
      <c r="K231" s="312" t="s">
        <v>200</v>
      </c>
      <c r="L231" s="233">
        <f>+SUM(L232:L238)</f>
        <v>1653.9651456031215</v>
      </c>
      <c r="M231" s="164"/>
      <c r="N231" s="164"/>
      <c r="O231" s="164"/>
    </row>
    <row r="232" spans="2:40" outlineLevel="1">
      <c r="B232" s="4" t="s">
        <v>125</v>
      </c>
      <c r="D232" s="50"/>
      <c r="E232" s="50"/>
      <c r="F232" s="50"/>
      <c r="H232" s="50"/>
      <c r="I232" s="50"/>
      <c r="J232" s="50"/>
      <c r="K232" s="310" t="s">
        <v>200</v>
      </c>
      <c r="L232" s="227">
        <v>764.10191108409549</v>
      </c>
      <c r="M232" s="164"/>
      <c r="N232" s="227"/>
      <c r="O232" s="164"/>
    </row>
    <row r="233" spans="2:40" outlineLevel="1">
      <c r="B233" s="57" t="s">
        <v>26</v>
      </c>
      <c r="D233" s="50"/>
      <c r="E233" s="50"/>
      <c r="F233" s="50"/>
      <c r="H233" s="50"/>
      <c r="I233" s="50"/>
      <c r="J233" s="50"/>
      <c r="K233" s="310" t="s">
        <v>200</v>
      </c>
      <c r="L233" s="227">
        <v>10</v>
      </c>
      <c r="M233" s="164"/>
      <c r="N233" s="227"/>
      <c r="O233" s="164"/>
    </row>
    <row r="234" spans="2:40" outlineLevel="1">
      <c r="B234" s="4" t="s">
        <v>126</v>
      </c>
      <c r="D234" s="50"/>
      <c r="E234" s="50"/>
      <c r="F234" s="50"/>
      <c r="H234" s="50"/>
      <c r="I234" s="50"/>
      <c r="J234" s="50"/>
      <c r="K234" s="310" t="s">
        <v>200</v>
      </c>
      <c r="L234" s="227">
        <v>159.69999999999999</v>
      </c>
      <c r="M234" s="164"/>
      <c r="N234" s="227"/>
      <c r="O234" s="164"/>
    </row>
    <row r="235" spans="2:40" outlineLevel="1">
      <c r="B235" s="4" t="s">
        <v>24</v>
      </c>
      <c r="D235" s="50"/>
      <c r="E235" s="50"/>
      <c r="F235" s="50"/>
      <c r="H235" s="50"/>
      <c r="I235" s="50"/>
      <c r="J235" s="50"/>
      <c r="K235" s="310" t="s">
        <v>200</v>
      </c>
      <c r="L235" s="227">
        <v>74.900000000000006</v>
      </c>
      <c r="M235" s="164"/>
      <c r="N235" s="227"/>
      <c r="O235" s="164"/>
    </row>
    <row r="236" spans="2:40" outlineLevel="1">
      <c r="B236" s="4" t="s">
        <v>75</v>
      </c>
      <c r="D236" s="50"/>
      <c r="E236" s="50"/>
      <c r="F236" s="50"/>
      <c r="H236" s="50"/>
      <c r="I236" s="50"/>
      <c r="J236" s="50"/>
      <c r="K236" s="310" t="s">
        <v>200</v>
      </c>
      <c r="L236" s="227">
        <v>423.96323451902612</v>
      </c>
      <c r="M236" s="164"/>
      <c r="N236" s="227"/>
      <c r="O236" s="164"/>
    </row>
    <row r="237" spans="2:40" outlineLevel="1">
      <c r="B237" s="4" t="s">
        <v>127</v>
      </c>
      <c r="D237" s="50"/>
      <c r="E237" s="50"/>
      <c r="F237" s="50"/>
      <c r="H237" s="50"/>
      <c r="I237" s="50"/>
      <c r="J237" s="50"/>
      <c r="K237" s="310" t="s">
        <v>200</v>
      </c>
      <c r="L237" s="227">
        <v>194.05000000000004</v>
      </c>
      <c r="M237" s="164"/>
      <c r="N237" s="227"/>
      <c r="O237" s="164"/>
    </row>
    <row r="238" spans="2:40" outlineLevel="1">
      <c r="B238" s="4" t="s">
        <v>128</v>
      </c>
      <c r="D238" s="50"/>
      <c r="E238" s="50"/>
      <c r="F238" s="50"/>
      <c r="H238" s="50"/>
      <c r="I238" s="50"/>
      <c r="J238" s="50"/>
      <c r="K238" s="310" t="s">
        <v>200</v>
      </c>
      <c r="L238" s="227">
        <v>27.25</v>
      </c>
      <c r="M238" s="164"/>
      <c r="N238" s="227"/>
      <c r="O238" s="164"/>
    </row>
    <row r="239" spans="2:40" outlineLevel="1">
      <c r="B239" s="4"/>
      <c r="D239" s="50"/>
      <c r="E239" s="50"/>
      <c r="F239" s="50"/>
      <c r="H239" s="50"/>
      <c r="I239" s="50"/>
      <c r="J239" s="50"/>
      <c r="K239" s="310"/>
      <c r="L239" s="227"/>
      <c r="M239" s="164"/>
      <c r="N239" s="227"/>
      <c r="O239" s="164"/>
    </row>
    <row r="240" spans="2:40" outlineLevel="1">
      <c r="B240" s="123" t="s">
        <v>141</v>
      </c>
      <c r="C240" s="139"/>
      <c r="D240" s="163"/>
      <c r="E240" s="163"/>
      <c r="F240" s="163"/>
      <c r="G240" s="163"/>
      <c r="H240" s="163"/>
      <c r="I240" s="163"/>
      <c r="J240" s="163"/>
      <c r="K240" s="312" t="s">
        <v>200</v>
      </c>
      <c r="L240" s="233">
        <f>+L241</f>
        <v>3945.0420952304371</v>
      </c>
      <c r="M240" s="164"/>
      <c r="N240" s="227"/>
      <c r="O240" s="164"/>
    </row>
    <row r="241" spans="2:15" outlineLevel="1">
      <c r="B241" s="4" t="s">
        <v>129</v>
      </c>
      <c r="D241" s="50"/>
      <c r="E241" s="50"/>
      <c r="F241" s="50"/>
      <c r="G241" s="50"/>
      <c r="H241" s="50"/>
      <c r="I241" s="50"/>
      <c r="J241" s="50"/>
      <c r="K241" s="310" t="s">
        <v>200</v>
      </c>
      <c r="L241" s="227">
        <v>3945.0420952304371</v>
      </c>
      <c r="M241" s="164"/>
      <c r="N241" s="227"/>
      <c r="O241" s="164"/>
    </row>
    <row r="242" spans="2:15" outlineLevel="1">
      <c r="B242" s="168" t="s">
        <v>137</v>
      </c>
      <c r="C242" s="137"/>
      <c r="D242" s="169"/>
      <c r="E242" s="169"/>
      <c r="F242" s="169"/>
      <c r="G242" s="169"/>
      <c r="H242" s="169"/>
      <c r="I242" s="169"/>
      <c r="J242" s="169"/>
      <c r="K242" s="313" t="s">
        <v>200</v>
      </c>
      <c r="L242" s="304">
        <f>+L240+L231</f>
        <v>5599.0072408335582</v>
      </c>
      <c r="M242" s="164"/>
      <c r="N242" s="227"/>
      <c r="O242" s="164"/>
    </row>
    <row r="243" spans="2:15" outlineLevel="1">
      <c r="B243" s="4"/>
      <c r="D243" s="50"/>
      <c r="E243" s="50"/>
      <c r="F243" s="50"/>
      <c r="G243" s="50"/>
      <c r="H243" s="50"/>
      <c r="I243" s="50"/>
      <c r="J243" s="50"/>
      <c r="K243" s="314"/>
      <c r="L243" s="227"/>
      <c r="M243" s="164"/>
      <c r="N243" s="227"/>
      <c r="O243" s="164"/>
    </row>
    <row r="244" spans="2:15" outlineLevel="1">
      <c r="B244" s="123" t="s">
        <v>142</v>
      </c>
      <c r="D244" s="50"/>
      <c r="E244" s="50"/>
      <c r="F244" s="50"/>
      <c r="G244" s="50"/>
      <c r="H244" s="50"/>
      <c r="I244" s="50"/>
      <c r="J244" s="50"/>
      <c r="K244" s="312" t="s">
        <v>200</v>
      </c>
      <c r="L244" s="233">
        <f>+SUM(L245:L247)</f>
        <v>251.726</v>
      </c>
      <c r="M244" s="164"/>
      <c r="N244" s="227"/>
      <c r="O244" s="164"/>
    </row>
    <row r="245" spans="2:15" outlineLevel="1">
      <c r="B245" s="4" t="s">
        <v>130</v>
      </c>
      <c r="D245" s="50"/>
      <c r="E245" s="50"/>
      <c r="F245" s="50"/>
      <c r="G245" s="50"/>
      <c r="H245" s="50"/>
      <c r="I245" s="50"/>
      <c r="J245" s="50"/>
      <c r="K245" s="310" t="s">
        <v>200</v>
      </c>
      <c r="L245" s="227">
        <v>176.02</v>
      </c>
      <c r="M245" s="164"/>
      <c r="N245" s="227"/>
      <c r="O245" s="164"/>
    </row>
    <row r="246" spans="2:15" outlineLevel="1">
      <c r="B246" s="4" t="s">
        <v>131</v>
      </c>
      <c r="D246" s="50"/>
      <c r="E246" s="50"/>
      <c r="F246" s="50"/>
      <c r="G246" s="50"/>
      <c r="H246" s="50"/>
      <c r="I246" s="50"/>
      <c r="J246" s="50"/>
      <c r="K246" s="310" t="s">
        <v>200</v>
      </c>
      <c r="L246" s="227">
        <v>0.01</v>
      </c>
      <c r="M246" s="164"/>
      <c r="N246" s="227"/>
      <c r="O246" s="164"/>
    </row>
    <row r="247" spans="2:15" outlineLevel="1">
      <c r="B247" s="4" t="s">
        <v>132</v>
      </c>
      <c r="D247" s="50"/>
      <c r="E247" s="50"/>
      <c r="F247" s="50"/>
      <c r="G247" s="50"/>
      <c r="H247" s="50"/>
      <c r="I247" s="50"/>
      <c r="J247" s="50"/>
      <c r="K247" s="310" t="s">
        <v>200</v>
      </c>
      <c r="L247" s="227">
        <v>75.695999999999998</v>
      </c>
      <c r="M247" s="164"/>
      <c r="N247" s="227"/>
      <c r="O247" s="164"/>
    </row>
    <row r="248" spans="2:15" outlineLevel="1">
      <c r="B248" s="4"/>
      <c r="D248" s="50"/>
      <c r="E248" s="50"/>
      <c r="F248" s="50"/>
      <c r="G248" s="50"/>
      <c r="H248" s="50"/>
      <c r="I248" s="50"/>
      <c r="J248" s="50"/>
      <c r="K248" s="310"/>
      <c r="L248" s="227"/>
      <c r="M248" s="164"/>
      <c r="N248" s="227"/>
      <c r="O248" s="164"/>
    </row>
    <row r="249" spans="2:15" outlineLevel="1">
      <c r="B249" s="123" t="s">
        <v>143</v>
      </c>
      <c r="D249" s="50"/>
      <c r="E249" s="50"/>
      <c r="F249" s="50"/>
      <c r="G249" s="50"/>
      <c r="H249" s="50"/>
      <c r="I249" s="50"/>
      <c r="J249" s="50"/>
      <c r="K249" s="312" t="s">
        <v>200</v>
      </c>
      <c r="L249" s="233">
        <f>+SUM(L250:L253)</f>
        <v>8783.5097619443986</v>
      </c>
      <c r="M249" s="164"/>
      <c r="N249" s="227"/>
      <c r="O249" s="164"/>
    </row>
    <row r="250" spans="2:15" outlineLevel="1">
      <c r="B250" s="4" t="s">
        <v>133</v>
      </c>
      <c r="D250" s="50"/>
      <c r="E250" s="50"/>
      <c r="F250" s="50"/>
      <c r="G250" s="50"/>
      <c r="H250" s="50"/>
      <c r="I250" s="50"/>
      <c r="J250" s="50"/>
      <c r="K250" s="310" t="s">
        <v>200</v>
      </c>
      <c r="L250" s="227">
        <v>8306.081492707388</v>
      </c>
      <c r="M250" s="164"/>
      <c r="N250" s="227"/>
      <c r="O250" s="164"/>
    </row>
    <row r="251" spans="2:15" outlineLevel="1">
      <c r="B251" s="4" t="s">
        <v>27</v>
      </c>
      <c r="D251" s="50"/>
      <c r="E251" s="50"/>
      <c r="F251" s="50"/>
      <c r="G251" s="50"/>
      <c r="H251" s="50"/>
      <c r="I251" s="50"/>
      <c r="J251" s="50"/>
      <c r="K251" s="310" t="s">
        <v>200</v>
      </c>
      <c r="L251" s="227">
        <v>10.7</v>
      </c>
      <c r="M251" s="164"/>
      <c r="N251" s="227"/>
      <c r="O251" s="164"/>
    </row>
    <row r="252" spans="2:15" outlineLevel="1">
      <c r="B252" s="4" t="s">
        <v>28</v>
      </c>
      <c r="D252" s="50"/>
      <c r="E252" s="50"/>
      <c r="F252" s="50"/>
      <c r="G252" s="50"/>
      <c r="H252" s="50"/>
      <c r="I252" s="50"/>
      <c r="J252" s="50"/>
      <c r="K252" s="310" t="s">
        <v>200</v>
      </c>
      <c r="L252" s="227">
        <v>466.72826923701052</v>
      </c>
      <c r="M252" s="164"/>
      <c r="N252" s="227"/>
      <c r="O252" s="164"/>
    </row>
    <row r="253" spans="2:15" outlineLevel="1">
      <c r="B253" s="4" t="s">
        <v>134</v>
      </c>
      <c r="D253" s="50"/>
      <c r="E253" s="50"/>
      <c r="F253" s="50"/>
      <c r="G253" s="50"/>
      <c r="H253" s="50"/>
      <c r="I253" s="50"/>
      <c r="J253" s="50"/>
      <c r="K253" s="310" t="s">
        <v>200</v>
      </c>
      <c r="L253" s="227">
        <v>0</v>
      </c>
      <c r="M253" s="164"/>
      <c r="N253" s="227"/>
      <c r="O253" s="164"/>
    </row>
    <row r="254" spans="2:15" outlineLevel="1">
      <c r="B254" s="4"/>
      <c r="D254" s="50"/>
      <c r="E254" s="50"/>
      <c r="F254" s="50"/>
      <c r="G254" s="50"/>
      <c r="H254" s="50"/>
      <c r="I254" s="50"/>
      <c r="J254" s="50"/>
      <c r="K254" s="310"/>
      <c r="L254" s="227"/>
      <c r="M254" s="164"/>
      <c r="N254" s="227"/>
      <c r="O254" s="164"/>
    </row>
    <row r="255" spans="2:15" outlineLevel="1">
      <c r="B255" s="123" t="s">
        <v>144</v>
      </c>
      <c r="D255" s="50"/>
      <c r="E255" s="50"/>
      <c r="F255" s="50"/>
      <c r="G255" s="50"/>
      <c r="H255" s="50"/>
      <c r="I255" s="50"/>
      <c r="J255" s="50"/>
      <c r="K255" s="312" t="s">
        <v>200</v>
      </c>
      <c r="L255" s="233">
        <f>+SUM(L256:L258)</f>
        <v>-3436.2285211108383</v>
      </c>
      <c r="M255" s="164"/>
      <c r="N255" s="227"/>
      <c r="O255" s="164"/>
    </row>
    <row r="256" spans="2:15" outlineLevel="1">
      <c r="B256" s="4" t="s">
        <v>29</v>
      </c>
      <c r="D256" s="50"/>
      <c r="E256" s="50"/>
      <c r="F256" s="50"/>
      <c r="G256" s="50"/>
      <c r="H256" s="50"/>
      <c r="I256" s="50"/>
      <c r="J256" s="50"/>
      <c r="K256" s="310" t="s">
        <v>200</v>
      </c>
      <c r="L256" s="227">
        <v>804.6</v>
      </c>
      <c r="M256" s="164"/>
      <c r="N256" s="227"/>
      <c r="O256" s="164"/>
    </row>
    <row r="257" spans="2:15" outlineLevel="1">
      <c r="B257" s="4" t="s">
        <v>135</v>
      </c>
      <c r="D257" s="50"/>
      <c r="E257" s="50"/>
      <c r="F257" s="50"/>
      <c r="G257" s="50"/>
      <c r="H257" s="50"/>
      <c r="I257" s="50"/>
      <c r="J257" s="50"/>
      <c r="K257" s="310" t="s">
        <v>200</v>
      </c>
      <c r="L257" s="227">
        <v>13.201407495918902</v>
      </c>
      <c r="M257" s="164"/>
      <c r="N257" s="227"/>
      <c r="O257" s="164"/>
    </row>
    <row r="258" spans="2:15" outlineLevel="1">
      <c r="B258" s="4" t="s">
        <v>136</v>
      </c>
      <c r="D258" s="50"/>
      <c r="E258" s="50"/>
      <c r="F258" s="50"/>
      <c r="G258" s="50"/>
      <c r="H258" s="50"/>
      <c r="I258" s="50"/>
      <c r="J258" s="50"/>
      <c r="K258" s="310" t="s">
        <v>200</v>
      </c>
      <c r="L258" s="227">
        <v>-4254.0299286067575</v>
      </c>
      <c r="M258" s="164"/>
      <c r="N258" s="227"/>
      <c r="O258" s="164"/>
    </row>
    <row r="259" spans="2:15" outlineLevel="1">
      <c r="B259" s="168" t="s">
        <v>138</v>
      </c>
      <c r="C259" s="137"/>
      <c r="D259" s="169"/>
      <c r="E259" s="169"/>
      <c r="F259" s="169"/>
      <c r="G259" s="169"/>
      <c r="H259" s="169"/>
      <c r="I259" s="169"/>
      <c r="J259" s="169"/>
      <c r="K259" s="313" t="s">
        <v>200</v>
      </c>
      <c r="L259" s="304">
        <f>+L244+L249+L255</f>
        <v>5599.0072408335609</v>
      </c>
      <c r="M259" s="164"/>
      <c r="N259" s="227"/>
      <c r="O259" s="164"/>
    </row>
    <row r="260" spans="2:15" outlineLevel="1">
      <c r="M260" s="164"/>
      <c r="N260" s="164"/>
      <c r="O260" s="164"/>
    </row>
  </sheetData>
  <sheetProtection algorithmName="SHA-512" hashValue="3XyHEcQ0WplyOFCaemfW2P2PuZBtnYRETXkJ1wFXxfPLuDd2623OFY+iti6At/sKezNu6gFKUIRLwzeWiEdRsQ==" saltValue="sOuG8AvPOSQiAJUBrEU2Pg==" spinCount="100000" sheet="1" objects="1" scenarios="1"/>
  <customSheetViews>
    <customSheetView guid="{2E1FD48A-DB23-4372-A57C-C88C371D8E8A}" scale="85" showGridLines="0" hiddenRows="1" hiddenColumns="1" topLeftCell="A83">
      <selection activeCell="C88" sqref="C88"/>
      <pageMargins left="0.7" right="0.7" top="0.75" bottom="0.75" header="0.3" footer="0.3"/>
      <pageSetup paperSize="9" orientation="portrait" r:id="rId1"/>
    </customSheetView>
    <customSheetView guid="{38969779-B0D2-40C3-9EA8-CB8DAFB32399}" scale="85" showGridLines="0" hiddenRows="1" hiddenColumns="1">
      <pane ySplit="11" topLeftCell="A66" activePane="bottomLeft" state="frozen"/>
      <selection pane="bottomLeft" activeCell="P87" sqref="P86:P87"/>
      <pageMargins left="0.7" right="0.7" top="0.75" bottom="0.75" header="0.3" footer="0.3"/>
      <pageSetup paperSize="9" orientation="portrait" r:id="rId2"/>
    </customSheetView>
  </customSheetViews>
  <mergeCells count="4">
    <mergeCell ref="N5:N6"/>
    <mergeCell ref="O5:O6"/>
    <mergeCell ref="P5:P6"/>
    <mergeCell ref="Q5:Q6"/>
  </mergeCells>
  <conditionalFormatting sqref="D4:F4 H4:J4 L4:P4">
    <cfRule type="cellIs" dxfId="29" priority="1" stopIfTrue="1" operator="greaterThan">
      <formula>0</formula>
    </cfRule>
  </conditionalFormatting>
  <printOptions horizontalCentered="1" verticalCentered="1"/>
  <pageMargins left="0" right="0" top="0" bottom="0" header="0.31496062992125984" footer="0.31496062992125984"/>
  <pageSetup paperSize="9" scale="45" fitToHeight="2" orientation="portrait" r:id="rId3"/>
  <rowBreaks count="1" manualBreakCount="1">
    <brk id="139" max="16383"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HB84"/>
  <sheetViews>
    <sheetView showGridLines="0" view="pageBreakPreview" zoomScale="70" zoomScaleNormal="70" zoomScaleSheetLayoutView="70" workbookViewId="0">
      <pane xSplit="14" ySplit="10" topLeftCell="O11" activePane="bottomRight" state="frozen"/>
      <selection activeCell="O11" sqref="O11"/>
      <selection pane="topRight" activeCell="O11" sqref="O11"/>
      <selection pane="bottomLeft" activeCell="O11" sqref="O11"/>
      <selection pane="bottomRight" activeCell="O11" sqref="O11"/>
    </sheetView>
  </sheetViews>
  <sheetFormatPr baseColWidth="10" defaultColWidth="0" defaultRowHeight="12.75" outlineLevelRow="1"/>
  <cols>
    <col min="1" max="1" width="2.85546875" customWidth="1"/>
    <col min="2" max="2" width="22.7109375" customWidth="1"/>
    <col min="3" max="3" width="10.5703125" customWidth="1"/>
    <col min="4" max="4" width="5.42578125" customWidth="1"/>
    <col min="5" max="6" width="3.28515625" customWidth="1"/>
    <col min="7" max="7" width="7.140625" customWidth="1"/>
    <col min="8" max="8" width="12.7109375" customWidth="1"/>
    <col min="9" max="10" width="2.42578125" customWidth="1"/>
    <col min="11" max="11" width="10.42578125" customWidth="1"/>
    <col min="12" max="12" width="2.42578125" customWidth="1"/>
    <col min="13" max="13" width="13.28515625" customWidth="1"/>
    <col min="14" max="14" width="3.28515625" customWidth="1"/>
    <col min="15" max="98" width="11.5703125" customWidth="1"/>
    <col min="99" max="148" width="11.5703125" hidden="1" customWidth="1"/>
    <col min="149" max="150" width="12" hidden="1" customWidth="1"/>
    <col min="151" max="151" width="12.42578125" hidden="1" customWidth="1"/>
    <col min="152" max="152" width="12.140625" hidden="1" customWidth="1"/>
    <col min="153" max="155" width="12.85546875" hidden="1" customWidth="1"/>
    <col min="156" max="158" width="12.42578125" hidden="1" customWidth="1"/>
    <col min="159" max="159" width="12.140625" hidden="1" customWidth="1"/>
    <col min="160" max="160" width="12.42578125" hidden="1" customWidth="1"/>
    <col min="161" max="161" width="12.85546875" hidden="1" customWidth="1"/>
    <col min="162" max="162" width="12.42578125" hidden="1" customWidth="1"/>
    <col min="163" max="163" width="12.85546875" hidden="1" customWidth="1"/>
    <col min="164" max="165" width="12.42578125" hidden="1" customWidth="1"/>
    <col min="166" max="168" width="12.85546875" hidden="1" customWidth="1"/>
    <col min="169" max="170" width="12.42578125" hidden="1" customWidth="1"/>
    <col min="171" max="177" width="12.85546875" hidden="1" customWidth="1"/>
    <col min="178" max="178" width="12.42578125" hidden="1" customWidth="1"/>
    <col min="179" max="180" width="12.85546875" hidden="1" customWidth="1"/>
    <col min="181" max="192" width="11.5703125" hidden="1" customWidth="1"/>
    <col min="193" max="193" width="0" hidden="1" customWidth="1"/>
    <col min="194" max="194" width="12.85546875" hidden="1" customWidth="1"/>
    <col min="195" max="195" width="12.42578125" hidden="1" customWidth="1"/>
    <col min="196" max="197" width="12.85546875" hidden="1" customWidth="1"/>
    <col min="198" max="209" width="11.5703125" hidden="1" customWidth="1"/>
    <col min="210" max="210" width="0" hidden="1" customWidth="1"/>
    <col min="211" max="16384" width="11.42578125" hidden="1"/>
  </cols>
  <sheetData>
    <row r="1" spans="1:193">
      <c r="A1" s="2"/>
      <c r="B1" s="2"/>
      <c r="C1" s="47"/>
      <c r="D1" s="45"/>
      <c r="E1" s="45"/>
      <c r="F1" s="45"/>
      <c r="G1" s="45"/>
      <c r="H1" s="45"/>
      <c r="I1" s="45"/>
      <c r="J1" s="45"/>
      <c r="K1" s="45"/>
      <c r="L1" s="45"/>
      <c r="M1" s="45"/>
      <c r="N1" s="45"/>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57"/>
      <c r="CT1" s="57"/>
      <c r="CU1" s="57"/>
      <c r="CV1" s="57"/>
      <c r="CW1" s="57"/>
      <c r="CX1" s="57"/>
      <c r="CY1" s="57"/>
      <c r="CZ1" s="57"/>
      <c r="DA1" s="57"/>
      <c r="DB1" s="57"/>
      <c r="DC1" s="57"/>
      <c r="DD1" s="57"/>
      <c r="DE1" s="57"/>
      <c r="DF1" s="57"/>
      <c r="DG1" s="57"/>
      <c r="DH1" s="57"/>
      <c r="DI1" s="57"/>
      <c r="DJ1" s="57"/>
      <c r="DK1" s="57"/>
      <c r="DL1" s="57"/>
      <c r="DM1" s="57"/>
      <c r="DN1" s="57"/>
      <c r="DO1" s="57"/>
      <c r="DP1" s="57"/>
      <c r="DQ1" s="57"/>
      <c r="DR1" s="57"/>
      <c r="DS1" s="57"/>
      <c r="DT1" s="57"/>
      <c r="DU1" s="57"/>
      <c r="DV1" s="57"/>
      <c r="DW1" s="57"/>
      <c r="DX1" s="57"/>
      <c r="DY1" s="57"/>
      <c r="DZ1" s="57"/>
      <c r="EA1" s="57"/>
      <c r="EB1" s="57"/>
      <c r="EC1" s="57"/>
      <c r="ED1" s="57"/>
      <c r="EE1" s="57"/>
      <c r="EF1" s="57"/>
      <c r="EG1" s="57"/>
      <c r="EH1" s="57"/>
      <c r="EI1" s="57"/>
      <c r="EJ1" s="57"/>
      <c r="EK1" s="57"/>
      <c r="EL1" s="57"/>
      <c r="EM1" s="57"/>
      <c r="EN1" s="57"/>
      <c r="EO1" s="57"/>
      <c r="EP1" s="57"/>
      <c r="EQ1" s="57"/>
      <c r="ER1" s="57"/>
      <c r="ES1" s="57"/>
      <c r="ET1" s="57"/>
      <c r="EU1" s="57"/>
      <c r="EV1" s="57"/>
      <c r="EW1" s="57"/>
      <c r="EX1" s="57"/>
      <c r="EY1" s="57"/>
      <c r="EZ1" s="57"/>
      <c r="FA1" s="57"/>
      <c r="FB1" s="57"/>
      <c r="FC1" s="57"/>
      <c r="FD1" s="57"/>
      <c r="FE1" s="57"/>
      <c r="FF1" s="57"/>
      <c r="FG1" s="57"/>
      <c r="FH1" s="57"/>
      <c r="FI1" s="57"/>
      <c r="FJ1" s="57"/>
      <c r="FK1" s="57"/>
      <c r="FL1" s="57"/>
      <c r="FM1" s="57"/>
      <c r="FN1" s="57"/>
      <c r="FO1" s="57"/>
      <c r="FP1" s="57"/>
      <c r="FQ1" s="57"/>
      <c r="FR1" s="57"/>
      <c r="FS1" s="57"/>
      <c r="FT1" s="57"/>
      <c r="FU1" s="57"/>
      <c r="FV1" s="57"/>
      <c r="FW1" s="57"/>
      <c r="FX1" s="57"/>
      <c r="FY1" s="57"/>
      <c r="FZ1" s="57"/>
      <c r="GA1" s="57"/>
      <c r="GB1" s="57"/>
      <c r="GC1" s="57"/>
      <c r="GD1" s="57"/>
      <c r="GE1" s="57"/>
      <c r="GF1" s="57"/>
      <c r="GG1" s="57"/>
      <c r="GH1" s="57"/>
      <c r="GI1" s="57"/>
      <c r="GJ1" s="57"/>
    </row>
    <row r="2" spans="1:193">
      <c r="A2" s="2"/>
      <c r="B2" s="2" t="s">
        <v>17</v>
      </c>
      <c r="C2" s="47"/>
      <c r="D2" s="49"/>
      <c r="E2" s="49"/>
      <c r="F2" s="49"/>
      <c r="G2" s="49" t="s">
        <v>20</v>
      </c>
      <c r="H2" s="49"/>
      <c r="I2" s="49"/>
      <c r="J2" s="49"/>
      <c r="K2" s="50"/>
      <c r="L2" s="49"/>
      <c r="M2" s="46"/>
      <c r="N2" s="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row>
    <row r="3" spans="1:193">
      <c r="A3" s="2"/>
      <c r="B3" s="2" t="s">
        <v>1</v>
      </c>
      <c r="C3" s="47"/>
      <c r="D3" s="52"/>
      <c r="E3" s="52"/>
      <c r="F3" s="52"/>
      <c r="G3" s="52" t="s">
        <v>33</v>
      </c>
      <c r="H3" s="52"/>
      <c r="I3" s="52"/>
      <c r="J3" s="52"/>
      <c r="K3" s="50"/>
      <c r="L3" s="52"/>
      <c r="M3" s="52"/>
      <c r="N3" s="52"/>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row>
    <row r="4" spans="1:193">
      <c r="A4" s="2"/>
      <c r="B4" s="4" t="s">
        <v>5</v>
      </c>
      <c r="C4" s="47"/>
      <c r="D4" s="5"/>
      <c r="E4" s="5"/>
      <c r="F4" s="5"/>
      <c r="G4" s="6" t="str">
        <f>+Mac!G4</f>
        <v>0 of 6 checks fail</v>
      </c>
      <c r="H4" s="5"/>
      <c r="I4" s="5"/>
      <c r="J4" s="5"/>
      <c r="K4" s="50"/>
      <c r="L4" s="5"/>
      <c r="M4" s="5"/>
      <c r="N4" s="5"/>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row>
    <row r="5" spans="1:193">
      <c r="A5" s="2"/>
      <c r="B5" s="2" t="s">
        <v>14</v>
      </c>
      <c r="C5" s="47"/>
      <c r="D5" s="6"/>
      <c r="E5" s="6"/>
      <c r="F5" s="6"/>
      <c r="G5" s="6" t="str">
        <f>+Inputs!G5</f>
        <v>Base 
Case</v>
      </c>
      <c r="H5" s="6"/>
      <c r="I5" s="6"/>
      <c r="J5" s="6"/>
      <c r="K5" s="50"/>
      <c r="L5" s="6"/>
      <c r="M5" s="6"/>
      <c r="N5" s="6"/>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row>
    <row r="6" spans="1:193">
      <c r="A6" s="2"/>
      <c r="B6" s="7"/>
      <c r="C6" s="47"/>
      <c r="D6" s="6"/>
      <c r="E6" s="6"/>
      <c r="F6" s="6"/>
      <c r="G6" s="6"/>
      <c r="H6" s="6"/>
      <c r="I6" s="6"/>
      <c r="J6" s="6"/>
      <c r="K6" s="50"/>
      <c r="L6" s="6"/>
      <c r="M6" s="6"/>
      <c r="N6" s="6"/>
      <c r="O6" s="11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row>
    <row r="7" spans="1:193">
      <c r="A7" s="2"/>
      <c r="B7" s="3"/>
      <c r="C7" s="47"/>
      <c r="D7" s="45"/>
      <c r="E7" s="45"/>
      <c r="F7" s="45"/>
      <c r="G7" s="45"/>
      <c r="H7" s="45"/>
      <c r="I7" s="45"/>
      <c r="J7" s="45"/>
      <c r="K7" s="462" t="s">
        <v>254</v>
      </c>
      <c r="L7" s="342"/>
      <c r="M7" s="462" t="s">
        <v>6</v>
      </c>
      <c r="N7" s="462"/>
      <c r="O7" s="117"/>
      <c r="P7" s="646">
        <f>+IFERROR(INDEX(Inputs!$A$26:$A$42,MATCH(P8,Inputs!$B$26:$B$42,0),1),Oper!O7)</f>
        <v>1</v>
      </c>
      <c r="Q7" s="646">
        <f>+IFERROR(INDEX(Inputs!$A$26:$A$42,MATCH(Q8,Inputs!$B$26:$B$42,0),1),Oper!P7)</f>
        <v>1</v>
      </c>
      <c r="R7" s="646">
        <f>+IFERROR(INDEX(Inputs!$A$26:$A$42,MATCH(R8,Inputs!$B$26:$B$42,0),1),Oper!Q7)</f>
        <v>1</v>
      </c>
      <c r="S7" s="646">
        <f>+IFERROR(INDEX(Inputs!$A$26:$A$42,MATCH(S8,Inputs!$B$26:$B$42,0),1),Oper!R7)</f>
        <v>2</v>
      </c>
      <c r="T7" s="646">
        <f>+IFERROR(INDEX(Inputs!$A$26:$A$42,MATCH(T8,Inputs!$B$26:$B$42,0),1),Oper!S7)</f>
        <v>2</v>
      </c>
      <c r="U7" s="646">
        <f>+IFERROR(INDEX(Inputs!$A$26:$A$42,MATCH(U8,Inputs!$B$26:$B$42,0),1),Oper!T7)</f>
        <v>2</v>
      </c>
      <c r="V7" s="646">
        <f>+IFERROR(INDEX(Inputs!$A$26:$A$42,MATCH(V8,Inputs!$B$26:$B$42,0),1),Oper!U7)</f>
        <v>2</v>
      </c>
      <c r="W7" s="646">
        <f>+IFERROR(INDEX(Inputs!$A$26:$A$42,MATCH(W8,Inputs!$B$26:$B$42,0),1),Oper!V7)</f>
        <v>2</v>
      </c>
      <c r="X7" s="646">
        <f>+IFERROR(INDEX(Inputs!$A$26:$A$42,MATCH(X8,Inputs!$B$26:$B$42,0),1),Oper!W7)</f>
        <v>3</v>
      </c>
      <c r="Y7" s="646">
        <f>+IFERROR(INDEX(Inputs!$A$26:$A$42,MATCH(Y8,Inputs!$B$26:$B$42,0),1),Oper!X7)</f>
        <v>3</v>
      </c>
      <c r="Z7" s="646">
        <f>+IFERROR(INDEX(Inputs!$A$26:$A$42,MATCH(Z8,Inputs!$B$26:$B$42,0),1),Oper!Y7)</f>
        <v>3</v>
      </c>
      <c r="AA7" s="646">
        <f>+IFERROR(INDEX(Inputs!$A$26:$A$42,MATCH(AA8,Inputs!$B$26:$B$42,0),1),Oper!Z7)</f>
        <v>3</v>
      </c>
      <c r="AB7" s="646">
        <f>+IFERROR(INDEX(Inputs!$A$26:$A$42,MATCH(AB8,Inputs!$B$26:$B$42,0),1),Oper!AA7)</f>
        <v>3</v>
      </c>
      <c r="AC7" s="646">
        <f>+IFERROR(INDEX(Inputs!$A$26:$A$42,MATCH(AC8,Inputs!$B$26:$B$42,0),1),Oper!AB7)</f>
        <v>4</v>
      </c>
      <c r="AD7" s="646">
        <f>+IFERROR(INDEX(Inputs!$A$26:$A$42,MATCH(AD8,Inputs!$B$26:$B$42,0),1),Oper!AC7)</f>
        <v>4</v>
      </c>
      <c r="AE7" s="646">
        <f>+IFERROR(INDEX(Inputs!$A$26:$A$42,MATCH(AE8,Inputs!$B$26:$B$42,0),1),Oper!AD7)</f>
        <v>4</v>
      </c>
      <c r="AF7" s="646">
        <f>+IFERROR(INDEX(Inputs!$A$26:$A$42,MATCH(AF8,Inputs!$B$26:$B$42,0),1),Oper!AE7)</f>
        <v>4</v>
      </c>
      <c r="AG7" s="646">
        <f>+IFERROR(INDEX(Inputs!$A$26:$A$42,MATCH(AG8,Inputs!$B$26:$B$42,0),1),Oper!AF7)</f>
        <v>4</v>
      </c>
      <c r="AH7" s="646">
        <f>+IFERROR(INDEX(Inputs!$A$26:$A$42,MATCH(AH8,Inputs!$B$26:$B$42,0),1),Oper!AG7)</f>
        <v>5</v>
      </c>
      <c r="AI7" s="646">
        <f>+IFERROR(INDEX(Inputs!$A$26:$A$42,MATCH(AI8,Inputs!$B$26:$B$42,0),1),Oper!AH7)</f>
        <v>5</v>
      </c>
      <c r="AJ7" s="646">
        <f>+IFERROR(INDEX(Inputs!$A$26:$A$42,MATCH(AJ8,Inputs!$B$26:$B$42,0),1),Oper!AI7)</f>
        <v>5</v>
      </c>
      <c r="AK7" s="646">
        <f>+IFERROR(INDEX(Inputs!$A$26:$A$42,MATCH(AK8,Inputs!$B$26:$B$42,0),1),Oper!AJ7)</f>
        <v>5</v>
      </c>
      <c r="AL7" s="646">
        <f>+IFERROR(INDEX(Inputs!$A$26:$A$42,MATCH(AL8,Inputs!$B$26:$B$42,0),1),Oper!AK7)</f>
        <v>5</v>
      </c>
      <c r="AM7" s="646">
        <f>+IFERROR(INDEX(Inputs!$A$26:$A$42,MATCH(AM8,Inputs!$B$26:$B$42,0),1),Oper!AL7)</f>
        <v>6</v>
      </c>
      <c r="AN7" s="646">
        <f>+IFERROR(INDEX(Inputs!$A$26:$A$42,MATCH(AN8,Inputs!$B$26:$B$42,0),1),Oper!AM7)</f>
        <v>6</v>
      </c>
      <c r="AO7" s="646">
        <f>+IFERROR(INDEX(Inputs!$A$26:$A$42,MATCH(AO8,Inputs!$B$26:$B$42,0),1),Oper!AN7)</f>
        <v>6</v>
      </c>
      <c r="AP7" s="646">
        <f>+IFERROR(INDEX(Inputs!$A$26:$A$42,MATCH(AP8,Inputs!$B$26:$B$42,0),1),Oper!AO7)</f>
        <v>6</v>
      </c>
      <c r="AQ7" s="646">
        <f>+IFERROR(INDEX(Inputs!$A$26:$A$42,MATCH(AQ8,Inputs!$B$26:$B$42,0),1),Oper!AP7)</f>
        <v>6</v>
      </c>
      <c r="AR7" s="646">
        <f>+IFERROR(INDEX(Inputs!$A$26:$A$42,MATCH(AR8,Inputs!$B$26:$B$42,0),1),Oper!AQ7)</f>
        <v>7</v>
      </c>
      <c r="AS7" s="646">
        <f>+IFERROR(INDEX(Inputs!$A$26:$A$42,MATCH(AS8,Inputs!$B$26:$B$42,0),1),Oper!AR7)</f>
        <v>7</v>
      </c>
      <c r="AT7" s="646">
        <f>+IFERROR(INDEX(Inputs!$A$26:$A$42,MATCH(AT8,Inputs!$B$26:$B$42,0),1),Oper!AS7)</f>
        <v>7</v>
      </c>
      <c r="AU7" s="646">
        <f>+IFERROR(INDEX(Inputs!$A$26:$A$42,MATCH(AU8,Inputs!$B$26:$B$42,0),1),Oper!AT7)</f>
        <v>7</v>
      </c>
      <c r="AV7" s="646">
        <f>+IFERROR(INDEX(Inputs!$A$26:$A$42,MATCH(AV8,Inputs!$B$26:$B$42,0),1),Oper!AU7)</f>
        <v>7</v>
      </c>
      <c r="AW7" s="646">
        <f>+IFERROR(INDEX(Inputs!$A$26:$A$42,MATCH(AW8,Inputs!$B$26:$B$42,0),1),Oper!AV7)</f>
        <v>8</v>
      </c>
      <c r="AX7" s="646">
        <f>+IFERROR(INDEX(Inputs!$A$26:$A$42,MATCH(AX8,Inputs!$B$26:$B$42,0),1),Oper!AW7)</f>
        <v>8</v>
      </c>
      <c r="AY7" s="646">
        <f>+IFERROR(INDEX(Inputs!$A$26:$A$42,MATCH(AY8,Inputs!$B$26:$B$42,0),1),Oper!AX7)</f>
        <v>8</v>
      </c>
      <c r="AZ7" s="646">
        <f>+IFERROR(INDEX(Inputs!$A$26:$A$42,MATCH(AZ8,Inputs!$B$26:$B$42,0),1),Oper!AY7)</f>
        <v>8</v>
      </c>
      <c r="BA7" s="646">
        <f>+IFERROR(INDEX(Inputs!$A$26:$A$42,MATCH(BA8,Inputs!$B$26:$B$42,0),1),Oper!AZ7)</f>
        <v>8</v>
      </c>
      <c r="BB7" s="646">
        <f>+IFERROR(INDEX(Inputs!$A$26:$A$42,MATCH(BB8,Inputs!$B$26:$B$42,0),1),Oper!BA7)</f>
        <v>9</v>
      </c>
      <c r="BC7" s="646">
        <f>+IFERROR(INDEX(Inputs!$A$26:$A$42,MATCH(BC8,Inputs!$B$26:$B$42,0),1),Oper!BB7)</f>
        <v>9</v>
      </c>
      <c r="BD7" s="646">
        <f>+IFERROR(INDEX(Inputs!$A$26:$A$42,MATCH(BD8,Inputs!$B$26:$B$42,0),1),Oper!BC7)</f>
        <v>9</v>
      </c>
      <c r="BE7" s="646">
        <f>+IFERROR(INDEX(Inputs!$A$26:$A$42,MATCH(BE8,Inputs!$B$26:$B$42,0),1),Oper!BD7)</f>
        <v>9</v>
      </c>
      <c r="BF7" s="646">
        <f>+IFERROR(INDEX(Inputs!$A$26:$A$42,MATCH(BF8,Inputs!$B$26:$B$42,0),1),Oper!BE7)</f>
        <v>9</v>
      </c>
      <c r="BG7" s="646">
        <f>+IFERROR(INDEX(Inputs!$A$26:$A$42,MATCH(BG8,Inputs!$B$26:$B$42,0),1),Oper!BF7)</f>
        <v>10</v>
      </c>
      <c r="BH7" s="646">
        <f>+IFERROR(INDEX(Inputs!$A$26:$A$42,MATCH(BH8,Inputs!$B$26:$B$42,0),1),Oper!BG7)</f>
        <v>10</v>
      </c>
      <c r="BI7" s="646">
        <f>+IFERROR(INDEX(Inputs!$A$26:$A$42,MATCH(BI8,Inputs!$B$26:$B$42,0),1),Oper!BH7)</f>
        <v>10</v>
      </c>
      <c r="BJ7" s="646">
        <f>+IFERROR(INDEX(Inputs!$A$26:$A$42,MATCH(BJ8,Inputs!$B$26:$B$42,0),1),Oper!BI7)</f>
        <v>10</v>
      </c>
      <c r="BK7" s="646">
        <f>+IFERROR(INDEX(Inputs!$A$26:$A$42,MATCH(BK8,Inputs!$B$26:$B$42,0),1),Oper!BJ7)</f>
        <v>10</v>
      </c>
      <c r="BL7" s="646">
        <f>+IFERROR(INDEX(Inputs!$A$26:$A$42,MATCH(BL8,Inputs!$B$26:$B$42,0),1),Oper!BK7)</f>
        <v>11</v>
      </c>
      <c r="BM7" s="646">
        <f>+IFERROR(INDEX(Inputs!$A$26:$A$42,MATCH(BM8,Inputs!$B$26:$B$42,0),1),Oper!BL7)</f>
        <v>11</v>
      </c>
      <c r="BN7" s="646">
        <f>+IFERROR(INDEX(Inputs!$A$26:$A$42,MATCH(BN8,Inputs!$B$26:$B$42,0),1),Oper!BM7)</f>
        <v>11</v>
      </c>
      <c r="BO7" s="646">
        <f>+IFERROR(INDEX(Inputs!$A$26:$A$42,MATCH(BO8,Inputs!$B$26:$B$42,0),1),Oper!BN7)</f>
        <v>11</v>
      </c>
      <c r="BP7" s="646">
        <f>+IFERROR(INDEX(Inputs!$A$26:$A$42,MATCH(BP8,Inputs!$B$26:$B$42,0),1),Oper!BO7)</f>
        <v>11</v>
      </c>
      <c r="BQ7" s="646">
        <f>+IFERROR(INDEX(Inputs!$A$26:$A$42,MATCH(BQ8,Inputs!$B$26:$B$42,0),1),Oper!BP7)</f>
        <v>12</v>
      </c>
      <c r="BR7" s="646">
        <f>+IFERROR(INDEX(Inputs!$A$26:$A$42,MATCH(BR8,Inputs!$B$26:$B$42,0),1),Oper!BQ7)</f>
        <v>12</v>
      </c>
      <c r="BS7" s="646">
        <f>+IFERROR(INDEX(Inputs!$A$26:$A$42,MATCH(BS8,Inputs!$B$26:$B$42,0),1),Oper!BR7)</f>
        <v>12</v>
      </c>
      <c r="BT7" s="646">
        <f>+IFERROR(INDEX(Inputs!$A$26:$A$42,MATCH(BT8,Inputs!$B$26:$B$42,0),1),Oper!BS7)</f>
        <v>12</v>
      </c>
      <c r="BU7" s="646">
        <f>+IFERROR(INDEX(Inputs!$A$26:$A$42,MATCH(BU8,Inputs!$B$26:$B$42,0),1),Oper!BT7)</f>
        <v>12</v>
      </c>
      <c r="BV7" s="646">
        <f>+IFERROR(INDEX(Inputs!$A$26:$A$42,MATCH(BV8,Inputs!$B$26:$B$42,0),1),Oper!BU7)</f>
        <v>13</v>
      </c>
      <c r="BW7" s="646">
        <f>+IFERROR(INDEX(Inputs!$A$26:$A$42,MATCH(BW8,Inputs!$B$26:$B$42,0),1),Oper!BV7)</f>
        <v>13</v>
      </c>
      <c r="BX7" s="646">
        <f>+IFERROR(INDEX(Inputs!$A$26:$A$42,MATCH(BX8,Inputs!$B$26:$B$42,0),1),Oper!BW7)</f>
        <v>13</v>
      </c>
      <c r="BY7" s="646">
        <f>+IFERROR(INDEX(Inputs!$A$26:$A$42,MATCH(BY8,Inputs!$B$26:$B$42,0),1),Oper!BX7)</f>
        <v>13</v>
      </c>
      <c r="BZ7" s="646">
        <f>+IFERROR(INDEX(Inputs!$A$26:$A$42,MATCH(BZ8,Inputs!$B$26:$B$42,0),1),Oper!BY7)</f>
        <v>13</v>
      </c>
      <c r="CA7" s="646">
        <f>+IFERROR(INDEX(Inputs!$A$26:$A$42,MATCH(CA8,Inputs!$B$26:$B$42,0),1),Oper!BZ7)</f>
        <v>14</v>
      </c>
      <c r="CB7" s="646">
        <f>+IFERROR(INDEX(Inputs!$A$26:$A$42,MATCH(CB8,Inputs!$B$26:$B$42,0),1),Oper!CA7)</f>
        <v>14</v>
      </c>
      <c r="CC7" s="646">
        <f>+IFERROR(INDEX(Inputs!$A$26:$A$42,MATCH(CC8,Inputs!$B$26:$B$42,0),1),Oper!CB7)</f>
        <v>14</v>
      </c>
      <c r="CD7" s="646">
        <f>+IFERROR(INDEX(Inputs!$A$26:$A$42,MATCH(CD8,Inputs!$B$26:$B$42,0),1),Oper!CC7)</f>
        <v>14</v>
      </c>
      <c r="CE7" s="646">
        <f>+IFERROR(INDEX(Inputs!$A$26:$A$42,MATCH(CE8,Inputs!$B$26:$B$42,0),1),Oper!CD7)</f>
        <v>14</v>
      </c>
      <c r="CF7" s="646">
        <f>+IFERROR(INDEX(Inputs!$A$26:$A$42,MATCH(CF8,Inputs!$B$26:$B$42,0),1),Oper!CE7)</f>
        <v>15</v>
      </c>
      <c r="CG7" s="646">
        <f>+IFERROR(INDEX(Inputs!$A$26:$A$42,MATCH(CG8,Inputs!$B$26:$B$42,0),1),Oper!CF7)</f>
        <v>15</v>
      </c>
      <c r="CH7" s="646">
        <f>+IFERROR(INDEX(Inputs!$A$26:$A$42,MATCH(CH8,Inputs!$B$26:$B$42,0),1),Oper!CG7)</f>
        <v>15</v>
      </c>
      <c r="CI7" s="646">
        <f>+IFERROR(INDEX(Inputs!$A$26:$A$42,MATCH(CI8,Inputs!$B$26:$B$42,0),1),Oper!CH7)</f>
        <v>15</v>
      </c>
      <c r="CJ7" s="646">
        <f>+IFERROR(INDEX(Inputs!$A$26:$A$42,MATCH(CJ8,Inputs!$B$26:$B$42,0),1),Oper!CI7)</f>
        <v>15</v>
      </c>
      <c r="CK7" s="646">
        <f>+IFERROR(INDEX(Inputs!$A$26:$A$42,MATCH(CK8,Inputs!$B$26:$B$42,0),1),Oper!CJ7)</f>
        <v>16</v>
      </c>
      <c r="CL7" s="646">
        <f>+IFERROR(INDEX(Inputs!$A$26:$A$42,MATCH(CL8,Inputs!$B$26:$B$42,0),1),Oper!CK7)</f>
        <v>16</v>
      </c>
      <c r="CM7" s="646">
        <f>+IFERROR(INDEX(Inputs!$A$26:$A$42,MATCH(CM8,Inputs!$B$26:$B$42,0),1),Oper!CL7)</f>
        <v>16</v>
      </c>
      <c r="CN7" s="646">
        <f>+IFERROR(INDEX(Inputs!$A$26:$A$42,MATCH(CN8,Inputs!$B$26:$B$42,0),1),Oper!CM7)</f>
        <v>16</v>
      </c>
      <c r="CO7" s="646">
        <f>+IFERROR(INDEX(Inputs!$A$26:$A$42,MATCH(CO8,Inputs!$B$26:$B$42,0),1),Oper!CN7)</f>
        <v>16</v>
      </c>
      <c r="CP7" s="646">
        <f>+IFERROR(INDEX(Inputs!$A$26:$A$42,MATCH(CP8,Inputs!$B$26:$B$42,0),1),Oper!CO7)</f>
        <v>16</v>
      </c>
      <c r="CQ7" s="646">
        <f>+IFERROR(INDEX(Inputs!$A$26:$A$42,MATCH(CQ8,Inputs!$B$26:$B$42,0),1),Oper!CP7)</f>
        <v>16</v>
      </c>
      <c r="CR7" s="646">
        <f>+IFERROR(INDEX(Inputs!$A$26:$A$42,MATCH(CR8,Inputs!$B$26:$B$42,0),1),Oper!CQ7)</f>
        <v>17</v>
      </c>
      <c r="CS7" s="646"/>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row>
    <row r="8" spans="1:193">
      <c r="A8" s="2"/>
      <c r="B8" s="8" t="s">
        <v>0</v>
      </c>
      <c r="C8" s="47"/>
      <c r="D8" s="45"/>
      <c r="E8" s="45"/>
      <c r="F8" s="45"/>
      <c r="G8" s="45"/>
      <c r="H8" s="6"/>
      <c r="I8" s="45"/>
      <c r="J8" s="45"/>
      <c r="K8" s="342" t="s">
        <v>0</v>
      </c>
      <c r="L8" s="45"/>
      <c r="M8" s="45"/>
      <c r="N8" s="45"/>
      <c r="O8" s="115">
        <f>+YEAR(O9)</f>
        <v>2017</v>
      </c>
      <c r="P8" s="115">
        <f t="shared" ref="P8:CA8" si="0">+YEAR(P9)</f>
        <v>2018</v>
      </c>
      <c r="Q8" s="115">
        <f t="shared" si="0"/>
        <v>2019</v>
      </c>
      <c r="R8" s="115">
        <f t="shared" si="0"/>
        <v>2020</v>
      </c>
      <c r="S8" s="115">
        <f t="shared" si="0"/>
        <v>2021</v>
      </c>
      <c r="T8" s="115">
        <f t="shared" si="0"/>
        <v>2022</v>
      </c>
      <c r="U8" s="115">
        <f t="shared" si="0"/>
        <v>2023</v>
      </c>
      <c r="V8" s="115">
        <f t="shared" si="0"/>
        <v>2024</v>
      </c>
      <c r="W8" s="115">
        <f t="shared" si="0"/>
        <v>2025</v>
      </c>
      <c r="X8" s="115">
        <f t="shared" si="0"/>
        <v>2026</v>
      </c>
      <c r="Y8" s="115">
        <f t="shared" si="0"/>
        <v>2027</v>
      </c>
      <c r="Z8" s="115">
        <f t="shared" si="0"/>
        <v>2028</v>
      </c>
      <c r="AA8" s="115">
        <f t="shared" si="0"/>
        <v>2029</v>
      </c>
      <c r="AB8" s="115">
        <f t="shared" si="0"/>
        <v>2030</v>
      </c>
      <c r="AC8" s="115">
        <f t="shared" si="0"/>
        <v>2031</v>
      </c>
      <c r="AD8" s="115">
        <f t="shared" si="0"/>
        <v>2032</v>
      </c>
      <c r="AE8" s="115">
        <f t="shared" si="0"/>
        <v>2033</v>
      </c>
      <c r="AF8" s="115">
        <f t="shared" si="0"/>
        <v>2034</v>
      </c>
      <c r="AG8" s="115">
        <f t="shared" si="0"/>
        <v>2035</v>
      </c>
      <c r="AH8" s="115">
        <f t="shared" si="0"/>
        <v>2036</v>
      </c>
      <c r="AI8" s="115">
        <f t="shared" si="0"/>
        <v>2037</v>
      </c>
      <c r="AJ8" s="115">
        <f t="shared" si="0"/>
        <v>2038</v>
      </c>
      <c r="AK8" s="115">
        <f t="shared" si="0"/>
        <v>2039</v>
      </c>
      <c r="AL8" s="115">
        <f t="shared" si="0"/>
        <v>2040</v>
      </c>
      <c r="AM8" s="115">
        <f t="shared" si="0"/>
        <v>2041</v>
      </c>
      <c r="AN8" s="115">
        <f t="shared" si="0"/>
        <v>2042</v>
      </c>
      <c r="AO8" s="115">
        <f t="shared" si="0"/>
        <v>2043</v>
      </c>
      <c r="AP8" s="115">
        <f t="shared" si="0"/>
        <v>2044</v>
      </c>
      <c r="AQ8" s="115">
        <f t="shared" si="0"/>
        <v>2045</v>
      </c>
      <c r="AR8" s="115">
        <f t="shared" si="0"/>
        <v>2046</v>
      </c>
      <c r="AS8" s="115">
        <f t="shared" si="0"/>
        <v>2047</v>
      </c>
      <c r="AT8" s="115">
        <f t="shared" si="0"/>
        <v>2048</v>
      </c>
      <c r="AU8" s="115">
        <f t="shared" si="0"/>
        <v>2049</v>
      </c>
      <c r="AV8" s="115">
        <f t="shared" si="0"/>
        <v>2050</v>
      </c>
      <c r="AW8" s="115">
        <f t="shared" si="0"/>
        <v>2051</v>
      </c>
      <c r="AX8" s="115">
        <f t="shared" si="0"/>
        <v>2052</v>
      </c>
      <c r="AY8" s="115">
        <f t="shared" si="0"/>
        <v>2053</v>
      </c>
      <c r="AZ8" s="115">
        <f t="shared" si="0"/>
        <v>2054</v>
      </c>
      <c r="BA8" s="115">
        <f t="shared" si="0"/>
        <v>2055</v>
      </c>
      <c r="BB8" s="115">
        <f t="shared" si="0"/>
        <v>2056</v>
      </c>
      <c r="BC8" s="115">
        <f t="shared" si="0"/>
        <v>2057</v>
      </c>
      <c r="BD8" s="115">
        <f t="shared" si="0"/>
        <v>2058</v>
      </c>
      <c r="BE8" s="115">
        <f t="shared" si="0"/>
        <v>2059</v>
      </c>
      <c r="BF8" s="115">
        <f t="shared" si="0"/>
        <v>2060</v>
      </c>
      <c r="BG8" s="115">
        <f t="shared" si="0"/>
        <v>2061</v>
      </c>
      <c r="BH8" s="115">
        <f t="shared" si="0"/>
        <v>2062</v>
      </c>
      <c r="BI8" s="115">
        <f t="shared" si="0"/>
        <v>2063</v>
      </c>
      <c r="BJ8" s="115">
        <f t="shared" si="0"/>
        <v>2064</v>
      </c>
      <c r="BK8" s="115">
        <f t="shared" si="0"/>
        <v>2065</v>
      </c>
      <c r="BL8" s="115">
        <f t="shared" si="0"/>
        <v>2066</v>
      </c>
      <c r="BM8" s="115">
        <f t="shared" si="0"/>
        <v>2067</v>
      </c>
      <c r="BN8" s="115">
        <f t="shared" si="0"/>
        <v>2068</v>
      </c>
      <c r="BO8" s="115">
        <f t="shared" si="0"/>
        <v>2069</v>
      </c>
      <c r="BP8" s="115">
        <f t="shared" si="0"/>
        <v>2070</v>
      </c>
      <c r="BQ8" s="115">
        <f t="shared" si="0"/>
        <v>2071</v>
      </c>
      <c r="BR8" s="115">
        <f t="shared" si="0"/>
        <v>2072</v>
      </c>
      <c r="BS8" s="115">
        <f t="shared" si="0"/>
        <v>2073</v>
      </c>
      <c r="BT8" s="115">
        <f t="shared" si="0"/>
        <v>2074</v>
      </c>
      <c r="BU8" s="115">
        <f t="shared" si="0"/>
        <v>2075</v>
      </c>
      <c r="BV8" s="115">
        <f t="shared" si="0"/>
        <v>2076</v>
      </c>
      <c r="BW8" s="115">
        <f t="shared" si="0"/>
        <v>2077</v>
      </c>
      <c r="BX8" s="115">
        <f t="shared" si="0"/>
        <v>2078</v>
      </c>
      <c r="BY8" s="115">
        <f t="shared" si="0"/>
        <v>2079</v>
      </c>
      <c r="BZ8" s="115">
        <f t="shared" si="0"/>
        <v>2080</v>
      </c>
      <c r="CA8" s="115">
        <f t="shared" si="0"/>
        <v>2081</v>
      </c>
      <c r="CB8" s="115">
        <f t="shared" ref="CB8:CR8" si="1">+YEAR(CB9)</f>
        <v>2082</v>
      </c>
      <c r="CC8" s="115">
        <f t="shared" si="1"/>
        <v>2083</v>
      </c>
      <c r="CD8" s="115">
        <f t="shared" si="1"/>
        <v>2084</v>
      </c>
      <c r="CE8" s="115">
        <f t="shared" si="1"/>
        <v>2085</v>
      </c>
      <c r="CF8" s="115">
        <f t="shared" si="1"/>
        <v>2086</v>
      </c>
      <c r="CG8" s="115">
        <f t="shared" si="1"/>
        <v>2087</v>
      </c>
      <c r="CH8" s="115">
        <f t="shared" si="1"/>
        <v>2088</v>
      </c>
      <c r="CI8" s="115">
        <f t="shared" si="1"/>
        <v>2089</v>
      </c>
      <c r="CJ8" s="115">
        <f t="shared" si="1"/>
        <v>2090</v>
      </c>
      <c r="CK8" s="115">
        <f t="shared" si="1"/>
        <v>2091</v>
      </c>
      <c r="CL8" s="115">
        <f t="shared" si="1"/>
        <v>2092</v>
      </c>
      <c r="CM8" s="115">
        <f t="shared" si="1"/>
        <v>2093</v>
      </c>
      <c r="CN8" s="115">
        <f t="shared" si="1"/>
        <v>2094</v>
      </c>
      <c r="CO8" s="115">
        <f t="shared" si="1"/>
        <v>2095</v>
      </c>
      <c r="CP8" s="115">
        <f t="shared" si="1"/>
        <v>2096</v>
      </c>
      <c r="CQ8" s="115">
        <f t="shared" si="1"/>
        <v>2097</v>
      </c>
      <c r="CR8" s="115">
        <f t="shared" si="1"/>
        <v>2098</v>
      </c>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row>
    <row r="9" spans="1:193">
      <c r="A9" s="2"/>
      <c r="B9" s="10" t="s">
        <v>11</v>
      </c>
      <c r="C9" s="47"/>
      <c r="D9" s="45"/>
      <c r="E9" s="45"/>
      <c r="F9" s="45"/>
      <c r="G9" s="45"/>
      <c r="H9" s="45"/>
      <c r="I9" s="45"/>
      <c r="J9" s="45"/>
      <c r="K9" s="342" t="s">
        <v>9</v>
      </c>
      <c r="L9" s="45"/>
      <c r="M9" s="45"/>
      <c r="N9" s="45"/>
      <c r="O9" s="290">
        <v>42736</v>
      </c>
      <c r="P9" s="116">
        <f t="shared" ref="P9:AU9" si="2">+O10+1</f>
        <v>43101</v>
      </c>
      <c r="Q9" s="116">
        <f t="shared" si="2"/>
        <v>43466</v>
      </c>
      <c r="R9" s="116">
        <f t="shared" si="2"/>
        <v>43831</v>
      </c>
      <c r="S9" s="116">
        <f t="shared" si="2"/>
        <v>44197</v>
      </c>
      <c r="T9" s="116">
        <f t="shared" si="2"/>
        <v>44562</v>
      </c>
      <c r="U9" s="116">
        <f t="shared" si="2"/>
        <v>44927</v>
      </c>
      <c r="V9" s="116">
        <f t="shared" si="2"/>
        <v>45292</v>
      </c>
      <c r="W9" s="116">
        <f t="shared" si="2"/>
        <v>45658</v>
      </c>
      <c r="X9" s="116">
        <f t="shared" si="2"/>
        <v>46023</v>
      </c>
      <c r="Y9" s="116">
        <f t="shared" si="2"/>
        <v>46388</v>
      </c>
      <c r="Z9" s="116">
        <f t="shared" si="2"/>
        <v>46753</v>
      </c>
      <c r="AA9" s="116">
        <f t="shared" si="2"/>
        <v>47119</v>
      </c>
      <c r="AB9" s="116">
        <f t="shared" si="2"/>
        <v>47484</v>
      </c>
      <c r="AC9" s="116">
        <f t="shared" si="2"/>
        <v>47849</v>
      </c>
      <c r="AD9" s="116">
        <f t="shared" si="2"/>
        <v>48214</v>
      </c>
      <c r="AE9" s="116">
        <f t="shared" si="2"/>
        <v>48580</v>
      </c>
      <c r="AF9" s="116">
        <f t="shared" si="2"/>
        <v>48945</v>
      </c>
      <c r="AG9" s="116">
        <f t="shared" si="2"/>
        <v>49310</v>
      </c>
      <c r="AH9" s="116">
        <f t="shared" si="2"/>
        <v>49675</v>
      </c>
      <c r="AI9" s="116">
        <f t="shared" si="2"/>
        <v>50041</v>
      </c>
      <c r="AJ9" s="116">
        <f t="shared" si="2"/>
        <v>50406</v>
      </c>
      <c r="AK9" s="116">
        <f t="shared" si="2"/>
        <v>50771</v>
      </c>
      <c r="AL9" s="116">
        <f t="shared" si="2"/>
        <v>51136</v>
      </c>
      <c r="AM9" s="116">
        <f t="shared" si="2"/>
        <v>51502</v>
      </c>
      <c r="AN9" s="116">
        <f t="shared" si="2"/>
        <v>51867</v>
      </c>
      <c r="AO9" s="116">
        <f t="shared" si="2"/>
        <v>52232</v>
      </c>
      <c r="AP9" s="116">
        <f t="shared" si="2"/>
        <v>52597</v>
      </c>
      <c r="AQ9" s="116">
        <f t="shared" si="2"/>
        <v>52963</v>
      </c>
      <c r="AR9" s="116">
        <f t="shared" si="2"/>
        <v>53328</v>
      </c>
      <c r="AS9" s="116">
        <f t="shared" si="2"/>
        <v>53693</v>
      </c>
      <c r="AT9" s="116">
        <f t="shared" si="2"/>
        <v>54058</v>
      </c>
      <c r="AU9" s="116">
        <f t="shared" si="2"/>
        <v>54424</v>
      </c>
      <c r="AV9" s="116">
        <f t="shared" ref="AV9:CA9" si="3">+AU10+1</f>
        <v>54789</v>
      </c>
      <c r="AW9" s="116">
        <f t="shared" si="3"/>
        <v>55154</v>
      </c>
      <c r="AX9" s="116">
        <f t="shared" si="3"/>
        <v>55519</v>
      </c>
      <c r="AY9" s="116">
        <f t="shared" si="3"/>
        <v>55885</v>
      </c>
      <c r="AZ9" s="116">
        <f t="shared" si="3"/>
        <v>56250</v>
      </c>
      <c r="BA9" s="116">
        <f t="shared" si="3"/>
        <v>56615</v>
      </c>
      <c r="BB9" s="116">
        <f t="shared" si="3"/>
        <v>56980</v>
      </c>
      <c r="BC9" s="116">
        <f t="shared" si="3"/>
        <v>57346</v>
      </c>
      <c r="BD9" s="116">
        <f t="shared" si="3"/>
        <v>57711</v>
      </c>
      <c r="BE9" s="116">
        <f t="shared" si="3"/>
        <v>58076</v>
      </c>
      <c r="BF9" s="116">
        <f t="shared" si="3"/>
        <v>58441</v>
      </c>
      <c r="BG9" s="116">
        <f t="shared" si="3"/>
        <v>58807</v>
      </c>
      <c r="BH9" s="116">
        <f t="shared" si="3"/>
        <v>59172</v>
      </c>
      <c r="BI9" s="116">
        <f t="shared" si="3"/>
        <v>59537</v>
      </c>
      <c r="BJ9" s="116">
        <f t="shared" si="3"/>
        <v>59902</v>
      </c>
      <c r="BK9" s="116">
        <f t="shared" si="3"/>
        <v>60268</v>
      </c>
      <c r="BL9" s="116">
        <f t="shared" si="3"/>
        <v>60633</v>
      </c>
      <c r="BM9" s="116">
        <f t="shared" si="3"/>
        <v>60998</v>
      </c>
      <c r="BN9" s="116">
        <f t="shared" si="3"/>
        <v>61363</v>
      </c>
      <c r="BO9" s="116">
        <f t="shared" si="3"/>
        <v>61729</v>
      </c>
      <c r="BP9" s="116">
        <f t="shared" si="3"/>
        <v>62094</v>
      </c>
      <c r="BQ9" s="116">
        <f t="shared" si="3"/>
        <v>62459</v>
      </c>
      <c r="BR9" s="116">
        <f t="shared" si="3"/>
        <v>62824</v>
      </c>
      <c r="BS9" s="116">
        <f t="shared" si="3"/>
        <v>63190</v>
      </c>
      <c r="BT9" s="116">
        <f t="shared" si="3"/>
        <v>63555</v>
      </c>
      <c r="BU9" s="116">
        <f t="shared" si="3"/>
        <v>63920</v>
      </c>
      <c r="BV9" s="116">
        <f t="shared" si="3"/>
        <v>64285</v>
      </c>
      <c r="BW9" s="116">
        <f t="shared" si="3"/>
        <v>64651</v>
      </c>
      <c r="BX9" s="116">
        <f t="shared" si="3"/>
        <v>65016</v>
      </c>
      <c r="BY9" s="116">
        <f t="shared" si="3"/>
        <v>65381</v>
      </c>
      <c r="BZ9" s="116">
        <f t="shared" si="3"/>
        <v>65746</v>
      </c>
      <c r="CA9" s="116">
        <f t="shared" si="3"/>
        <v>66112</v>
      </c>
      <c r="CB9" s="116">
        <f t="shared" ref="CB9:CR9" si="4">+CA10+1</f>
        <v>66477</v>
      </c>
      <c r="CC9" s="116">
        <f t="shared" si="4"/>
        <v>66842</v>
      </c>
      <c r="CD9" s="116">
        <f t="shared" si="4"/>
        <v>67207</v>
      </c>
      <c r="CE9" s="116">
        <f t="shared" si="4"/>
        <v>67573</v>
      </c>
      <c r="CF9" s="116">
        <f t="shared" si="4"/>
        <v>67938</v>
      </c>
      <c r="CG9" s="116">
        <f t="shared" si="4"/>
        <v>68303</v>
      </c>
      <c r="CH9" s="116">
        <f t="shared" si="4"/>
        <v>68668</v>
      </c>
      <c r="CI9" s="116">
        <f t="shared" si="4"/>
        <v>69034</v>
      </c>
      <c r="CJ9" s="116">
        <f t="shared" si="4"/>
        <v>69399</v>
      </c>
      <c r="CK9" s="116">
        <f t="shared" si="4"/>
        <v>69764</v>
      </c>
      <c r="CL9" s="116">
        <f t="shared" si="4"/>
        <v>70129</v>
      </c>
      <c r="CM9" s="116">
        <f t="shared" si="4"/>
        <v>70495</v>
      </c>
      <c r="CN9" s="116">
        <f t="shared" si="4"/>
        <v>70860</v>
      </c>
      <c r="CO9" s="116">
        <f t="shared" si="4"/>
        <v>71225</v>
      </c>
      <c r="CP9" s="116">
        <f t="shared" si="4"/>
        <v>71590</v>
      </c>
      <c r="CQ9" s="116">
        <f t="shared" si="4"/>
        <v>71956</v>
      </c>
      <c r="CR9" s="116">
        <f t="shared" si="4"/>
        <v>72321</v>
      </c>
      <c r="CS9" s="116"/>
      <c r="CT9" s="116"/>
      <c r="CU9" s="116"/>
      <c r="CV9" s="116"/>
      <c r="CW9" s="116"/>
      <c r="CX9" s="116"/>
      <c r="CY9" s="116"/>
      <c r="CZ9" s="116"/>
      <c r="DA9" s="116"/>
      <c r="DB9" s="116"/>
      <c r="DC9" s="116"/>
      <c r="DD9" s="116"/>
      <c r="DE9" s="116"/>
      <c r="DF9" s="116"/>
      <c r="DG9" s="116"/>
      <c r="DH9" s="116"/>
      <c r="DI9" s="116"/>
      <c r="DJ9" s="116"/>
      <c r="DK9" s="116"/>
      <c r="DL9" s="116"/>
      <c r="DM9" s="116"/>
      <c r="DN9" s="116"/>
      <c r="DO9" s="116"/>
      <c r="DP9" s="116"/>
      <c r="DQ9" s="116"/>
      <c r="DR9" s="116"/>
      <c r="DS9" s="116"/>
      <c r="DT9" s="116"/>
      <c r="DU9" s="116"/>
    </row>
    <row r="10" spans="1:193">
      <c r="A10" s="2"/>
      <c r="B10" s="10" t="s">
        <v>12</v>
      </c>
      <c r="C10" s="47"/>
      <c r="D10" s="45"/>
      <c r="E10" s="45"/>
      <c r="F10" s="45"/>
      <c r="G10" s="45"/>
      <c r="H10" s="45"/>
      <c r="I10" s="45"/>
      <c r="J10" s="45"/>
      <c r="K10" s="342" t="s">
        <v>9</v>
      </c>
      <c r="L10" s="45"/>
      <c r="M10" s="45"/>
      <c r="N10" s="45"/>
      <c r="O10" s="116">
        <f t="shared" ref="O10:AT10" si="5">+EOMONTH(O9,11)</f>
        <v>43100</v>
      </c>
      <c r="P10" s="116">
        <f t="shared" si="5"/>
        <v>43465</v>
      </c>
      <c r="Q10" s="116">
        <f t="shared" si="5"/>
        <v>43830</v>
      </c>
      <c r="R10" s="116">
        <f t="shared" si="5"/>
        <v>44196</v>
      </c>
      <c r="S10" s="116">
        <f t="shared" si="5"/>
        <v>44561</v>
      </c>
      <c r="T10" s="116">
        <f t="shared" si="5"/>
        <v>44926</v>
      </c>
      <c r="U10" s="116">
        <f t="shared" si="5"/>
        <v>45291</v>
      </c>
      <c r="V10" s="116">
        <f t="shared" si="5"/>
        <v>45657</v>
      </c>
      <c r="W10" s="116">
        <f t="shared" si="5"/>
        <v>46022</v>
      </c>
      <c r="X10" s="116">
        <f t="shared" si="5"/>
        <v>46387</v>
      </c>
      <c r="Y10" s="116">
        <f t="shared" si="5"/>
        <v>46752</v>
      </c>
      <c r="Z10" s="116">
        <f t="shared" si="5"/>
        <v>47118</v>
      </c>
      <c r="AA10" s="116">
        <f t="shared" si="5"/>
        <v>47483</v>
      </c>
      <c r="AB10" s="116">
        <f t="shared" si="5"/>
        <v>47848</v>
      </c>
      <c r="AC10" s="116">
        <f t="shared" si="5"/>
        <v>48213</v>
      </c>
      <c r="AD10" s="116">
        <f t="shared" si="5"/>
        <v>48579</v>
      </c>
      <c r="AE10" s="116">
        <f t="shared" si="5"/>
        <v>48944</v>
      </c>
      <c r="AF10" s="116">
        <f t="shared" si="5"/>
        <v>49309</v>
      </c>
      <c r="AG10" s="116">
        <f t="shared" si="5"/>
        <v>49674</v>
      </c>
      <c r="AH10" s="116">
        <f t="shared" si="5"/>
        <v>50040</v>
      </c>
      <c r="AI10" s="116">
        <f t="shared" si="5"/>
        <v>50405</v>
      </c>
      <c r="AJ10" s="116">
        <f t="shared" si="5"/>
        <v>50770</v>
      </c>
      <c r="AK10" s="116">
        <f t="shared" si="5"/>
        <v>51135</v>
      </c>
      <c r="AL10" s="116">
        <f t="shared" si="5"/>
        <v>51501</v>
      </c>
      <c r="AM10" s="116">
        <f t="shared" si="5"/>
        <v>51866</v>
      </c>
      <c r="AN10" s="116">
        <f t="shared" si="5"/>
        <v>52231</v>
      </c>
      <c r="AO10" s="116">
        <f t="shared" si="5"/>
        <v>52596</v>
      </c>
      <c r="AP10" s="116">
        <f t="shared" si="5"/>
        <v>52962</v>
      </c>
      <c r="AQ10" s="116">
        <f t="shared" si="5"/>
        <v>53327</v>
      </c>
      <c r="AR10" s="116">
        <f t="shared" si="5"/>
        <v>53692</v>
      </c>
      <c r="AS10" s="116">
        <f t="shared" si="5"/>
        <v>54057</v>
      </c>
      <c r="AT10" s="116">
        <f t="shared" si="5"/>
        <v>54423</v>
      </c>
      <c r="AU10" s="116">
        <f t="shared" ref="AU10:BZ10" si="6">+EOMONTH(AU9,11)</f>
        <v>54788</v>
      </c>
      <c r="AV10" s="116">
        <f t="shared" si="6"/>
        <v>55153</v>
      </c>
      <c r="AW10" s="116">
        <f t="shared" si="6"/>
        <v>55518</v>
      </c>
      <c r="AX10" s="116">
        <f t="shared" si="6"/>
        <v>55884</v>
      </c>
      <c r="AY10" s="116">
        <f t="shared" si="6"/>
        <v>56249</v>
      </c>
      <c r="AZ10" s="116">
        <f t="shared" si="6"/>
        <v>56614</v>
      </c>
      <c r="BA10" s="116">
        <f t="shared" si="6"/>
        <v>56979</v>
      </c>
      <c r="BB10" s="116">
        <f t="shared" si="6"/>
        <v>57345</v>
      </c>
      <c r="BC10" s="116">
        <f t="shared" si="6"/>
        <v>57710</v>
      </c>
      <c r="BD10" s="116">
        <f t="shared" si="6"/>
        <v>58075</v>
      </c>
      <c r="BE10" s="116">
        <f t="shared" si="6"/>
        <v>58440</v>
      </c>
      <c r="BF10" s="116">
        <f t="shared" si="6"/>
        <v>58806</v>
      </c>
      <c r="BG10" s="116">
        <f t="shared" si="6"/>
        <v>59171</v>
      </c>
      <c r="BH10" s="116">
        <f t="shared" si="6"/>
        <v>59536</v>
      </c>
      <c r="BI10" s="116">
        <f t="shared" si="6"/>
        <v>59901</v>
      </c>
      <c r="BJ10" s="116">
        <f t="shared" si="6"/>
        <v>60267</v>
      </c>
      <c r="BK10" s="116">
        <f t="shared" si="6"/>
        <v>60632</v>
      </c>
      <c r="BL10" s="116">
        <f t="shared" si="6"/>
        <v>60997</v>
      </c>
      <c r="BM10" s="116">
        <f t="shared" si="6"/>
        <v>61362</v>
      </c>
      <c r="BN10" s="116">
        <f t="shared" si="6"/>
        <v>61728</v>
      </c>
      <c r="BO10" s="116">
        <f t="shared" si="6"/>
        <v>62093</v>
      </c>
      <c r="BP10" s="116">
        <f t="shared" si="6"/>
        <v>62458</v>
      </c>
      <c r="BQ10" s="116">
        <f t="shared" si="6"/>
        <v>62823</v>
      </c>
      <c r="BR10" s="116">
        <f t="shared" si="6"/>
        <v>63189</v>
      </c>
      <c r="BS10" s="116">
        <f t="shared" si="6"/>
        <v>63554</v>
      </c>
      <c r="BT10" s="116">
        <f t="shared" si="6"/>
        <v>63919</v>
      </c>
      <c r="BU10" s="116">
        <f t="shared" si="6"/>
        <v>64284</v>
      </c>
      <c r="BV10" s="116">
        <f t="shared" si="6"/>
        <v>64650</v>
      </c>
      <c r="BW10" s="116">
        <f t="shared" si="6"/>
        <v>65015</v>
      </c>
      <c r="BX10" s="116">
        <f t="shared" si="6"/>
        <v>65380</v>
      </c>
      <c r="BY10" s="116">
        <f t="shared" si="6"/>
        <v>65745</v>
      </c>
      <c r="BZ10" s="116">
        <f t="shared" si="6"/>
        <v>66111</v>
      </c>
      <c r="CA10" s="116">
        <f t="shared" ref="CA10:CR10" si="7">+EOMONTH(CA9,11)</f>
        <v>66476</v>
      </c>
      <c r="CB10" s="116">
        <f t="shared" si="7"/>
        <v>66841</v>
      </c>
      <c r="CC10" s="116">
        <f t="shared" si="7"/>
        <v>67206</v>
      </c>
      <c r="CD10" s="116">
        <f t="shared" si="7"/>
        <v>67572</v>
      </c>
      <c r="CE10" s="116">
        <f t="shared" si="7"/>
        <v>67937</v>
      </c>
      <c r="CF10" s="116">
        <f t="shared" si="7"/>
        <v>68302</v>
      </c>
      <c r="CG10" s="116">
        <f t="shared" si="7"/>
        <v>68667</v>
      </c>
      <c r="CH10" s="116">
        <f t="shared" si="7"/>
        <v>69033</v>
      </c>
      <c r="CI10" s="116">
        <f t="shared" si="7"/>
        <v>69398</v>
      </c>
      <c r="CJ10" s="116">
        <f t="shared" si="7"/>
        <v>69763</v>
      </c>
      <c r="CK10" s="116">
        <f t="shared" si="7"/>
        <v>70128</v>
      </c>
      <c r="CL10" s="116">
        <f t="shared" si="7"/>
        <v>70494</v>
      </c>
      <c r="CM10" s="116">
        <f t="shared" si="7"/>
        <v>70859</v>
      </c>
      <c r="CN10" s="116">
        <f t="shared" si="7"/>
        <v>71224</v>
      </c>
      <c r="CO10" s="116">
        <f t="shared" si="7"/>
        <v>71589</v>
      </c>
      <c r="CP10" s="116">
        <f t="shared" si="7"/>
        <v>71955</v>
      </c>
      <c r="CQ10" s="116">
        <f t="shared" si="7"/>
        <v>72320</v>
      </c>
      <c r="CR10" s="116">
        <f t="shared" si="7"/>
        <v>72685</v>
      </c>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row>
    <row r="11" spans="1:193">
      <c r="A11" s="2"/>
      <c r="B11" s="122"/>
      <c r="C11" s="56"/>
      <c r="D11" s="45"/>
      <c r="E11" s="45"/>
      <c r="F11" s="45"/>
      <c r="G11" s="45"/>
      <c r="H11" s="45"/>
      <c r="I11" s="45"/>
      <c r="J11" s="45"/>
      <c r="K11" s="342"/>
      <c r="L11" s="45"/>
      <c r="M11" s="45"/>
      <c r="N11" s="45"/>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row>
    <row r="12" spans="1:193">
      <c r="A12" s="15"/>
      <c r="B12" s="47" t="s">
        <v>21</v>
      </c>
      <c r="C12" s="47"/>
      <c r="D12" s="47"/>
      <c r="E12" s="47"/>
      <c r="F12" s="48"/>
      <c r="G12" s="48"/>
      <c r="H12" s="47"/>
      <c r="I12" s="47"/>
      <c r="J12" s="47"/>
      <c r="K12" s="342" t="s">
        <v>16</v>
      </c>
      <c r="L12" s="47"/>
      <c r="M12" s="47"/>
      <c r="N12" s="47"/>
      <c r="O12" s="118">
        <f>+IF(O$10&lt;=Inputs!$L$16,1,0)</f>
        <v>1</v>
      </c>
      <c r="P12" s="118">
        <f>+IF(P$10&lt;=Inputs!$L$16,1,0)</f>
        <v>1</v>
      </c>
      <c r="Q12" s="118">
        <f>+IF(Q$10&lt;=Inputs!$L$16,1,0)</f>
        <v>1</v>
      </c>
      <c r="R12" s="118">
        <f>+IF(R$10&lt;=Inputs!$L$16,1,0)</f>
        <v>1</v>
      </c>
      <c r="S12" s="118">
        <f>+IF(S$10&lt;=Inputs!$L$16,1,0)</f>
        <v>1</v>
      </c>
      <c r="T12" s="118">
        <f>+IF(T$10&lt;=Inputs!$L$16,1,0)</f>
        <v>1</v>
      </c>
      <c r="U12" s="118">
        <f>+IF(U$10&lt;=Inputs!$L$16,1,0)</f>
        <v>1</v>
      </c>
      <c r="V12" s="118">
        <f>+IF(V$10&lt;=Inputs!$L$16,1,0)</f>
        <v>1</v>
      </c>
      <c r="W12" s="118">
        <f>+IF(W$10&lt;=Inputs!$L$16,1,0)</f>
        <v>1</v>
      </c>
      <c r="X12" s="118">
        <f>+IF(X$10&lt;=Inputs!$L$16,1,0)</f>
        <v>1</v>
      </c>
      <c r="Y12" s="118">
        <f>+IF(Y$10&lt;=Inputs!$L$16,1,0)</f>
        <v>1</v>
      </c>
      <c r="Z12" s="118">
        <f>+IF(Z$10&lt;=Inputs!$L$16,1,0)</f>
        <v>1</v>
      </c>
      <c r="AA12" s="118">
        <f>+IF(AA$10&lt;=Inputs!$L$16,1,0)</f>
        <v>1</v>
      </c>
      <c r="AB12" s="118">
        <f>+IF(AB$10&lt;=Inputs!$L$16,1,0)</f>
        <v>1</v>
      </c>
      <c r="AC12" s="118">
        <f>+IF(AC$10&lt;=Inputs!$L$16,1,0)</f>
        <v>1</v>
      </c>
      <c r="AD12" s="118">
        <f>+IF(AD$10&lt;=Inputs!$L$16,1,0)</f>
        <v>1</v>
      </c>
      <c r="AE12" s="118">
        <f>+IF(AE$10&lt;=Inputs!$L$16,1,0)</f>
        <v>1</v>
      </c>
      <c r="AF12" s="118">
        <f>+IF(AF$10&lt;=Inputs!$L$16,1,0)</f>
        <v>1</v>
      </c>
      <c r="AG12" s="118">
        <f>+IF(AG$10&lt;=Inputs!$L$16,1,0)</f>
        <v>1</v>
      </c>
      <c r="AH12" s="118">
        <f>+IF(AH$10&lt;=Inputs!$L$16,1,0)</f>
        <v>1</v>
      </c>
      <c r="AI12" s="118">
        <f>+IF(AI$10&lt;=Inputs!$L$16,1,0)</f>
        <v>1</v>
      </c>
      <c r="AJ12" s="118">
        <f>+IF(AJ$10&lt;=Inputs!$L$16,1,0)</f>
        <v>1</v>
      </c>
      <c r="AK12" s="118">
        <f>+IF(AK$10&lt;=Inputs!$L$16,1,0)</f>
        <v>1</v>
      </c>
      <c r="AL12" s="118">
        <f>+IF(AL$10&lt;=Inputs!$L$16,1,0)</f>
        <v>1</v>
      </c>
      <c r="AM12" s="118">
        <f>+IF(AM$10&lt;=Inputs!$L$16,1,0)</f>
        <v>1</v>
      </c>
      <c r="AN12" s="118">
        <f>+IF(AN$10&lt;=Inputs!$L$16,1,0)</f>
        <v>1</v>
      </c>
      <c r="AO12" s="118">
        <f>+IF(AO$10&lt;=Inputs!$L$16,1,0)</f>
        <v>1</v>
      </c>
      <c r="AP12" s="118">
        <f>+IF(AP$10&lt;=Inputs!$L$16,1,0)</f>
        <v>1</v>
      </c>
      <c r="AQ12" s="118">
        <f>+IF(AQ$10&lt;=Inputs!$L$16,1,0)</f>
        <v>1</v>
      </c>
      <c r="AR12" s="118">
        <f>+IF(AR$10&lt;=Inputs!$L$16,1,0)</f>
        <v>1</v>
      </c>
      <c r="AS12" s="118">
        <f>+IF(AS$10&lt;=Inputs!$L$16,1,0)</f>
        <v>1</v>
      </c>
      <c r="AT12" s="118">
        <f>+IF(AT$10&lt;=Inputs!$L$16,1,0)</f>
        <v>1</v>
      </c>
      <c r="AU12" s="118">
        <f>+IF(AU$10&lt;=Inputs!$L$16,1,0)</f>
        <v>1</v>
      </c>
      <c r="AV12" s="118">
        <f>+IF(AV$10&lt;=Inputs!$L$16,1,0)</f>
        <v>1</v>
      </c>
      <c r="AW12" s="118">
        <f>+IF(AW$10&lt;=Inputs!$L$16,1,0)</f>
        <v>1</v>
      </c>
      <c r="AX12" s="118">
        <f>+IF(AX$10&lt;=Inputs!$L$16,1,0)</f>
        <v>1</v>
      </c>
      <c r="AY12" s="118">
        <f>+IF(AY$10&lt;=Inputs!$L$16,1,0)</f>
        <v>1</v>
      </c>
      <c r="AZ12" s="118">
        <f>+IF(AZ$10&lt;=Inputs!$L$16,1,0)</f>
        <v>1</v>
      </c>
      <c r="BA12" s="118">
        <f>+IF(BA$10&lt;=Inputs!$L$16,1,0)</f>
        <v>1</v>
      </c>
      <c r="BB12" s="118">
        <f>+IF(BB$10&lt;=Inputs!$L$16,1,0)</f>
        <v>1</v>
      </c>
      <c r="BC12" s="118">
        <f>+IF(BC$10&lt;=Inputs!$L$16,1,0)</f>
        <v>1</v>
      </c>
      <c r="BD12" s="118">
        <f>+IF(BD$10&lt;=Inputs!$L$16,1,0)</f>
        <v>1</v>
      </c>
      <c r="BE12" s="118">
        <f>+IF(BE$10&lt;=Inputs!$L$16,1,0)</f>
        <v>1</v>
      </c>
      <c r="BF12" s="118">
        <f>+IF(BF$10&lt;=Inputs!$L$16,1,0)</f>
        <v>1</v>
      </c>
      <c r="BG12" s="118">
        <f>+IF(BG$10&lt;=Inputs!$L$16,1,0)</f>
        <v>1</v>
      </c>
      <c r="BH12" s="118">
        <f>+IF(BH$10&lt;=Inputs!$L$16,1,0)</f>
        <v>1</v>
      </c>
      <c r="BI12" s="118">
        <f>+IF(BI$10&lt;=Inputs!$L$16,1,0)</f>
        <v>1</v>
      </c>
      <c r="BJ12" s="118">
        <f>+IF(BJ$10&lt;=Inputs!$L$16,1,0)</f>
        <v>1</v>
      </c>
      <c r="BK12" s="118">
        <f>+IF(BK$10&lt;=Inputs!$L$16,1,0)</f>
        <v>1</v>
      </c>
      <c r="BL12" s="118">
        <f>+IF(BL$10&lt;=Inputs!$L$16,1,0)</f>
        <v>1</v>
      </c>
      <c r="BM12" s="118">
        <f>+IF(BM$10&lt;=Inputs!$L$16,1,0)</f>
        <v>1</v>
      </c>
      <c r="BN12" s="118">
        <f>+IF(BN$10&lt;=Inputs!$L$16,1,0)</f>
        <v>1</v>
      </c>
      <c r="BO12" s="118">
        <f>+IF(BO$10&lt;=Inputs!$L$16,1,0)</f>
        <v>1</v>
      </c>
      <c r="BP12" s="118">
        <f>+IF(BP$10&lt;=Inputs!$L$16,1,0)</f>
        <v>1</v>
      </c>
      <c r="BQ12" s="118">
        <f>+IF(BQ$10&lt;=Inputs!$L$16,1,0)</f>
        <v>1</v>
      </c>
      <c r="BR12" s="118">
        <f>+IF(BR$10&lt;=Inputs!$L$16,1,0)</f>
        <v>1</v>
      </c>
      <c r="BS12" s="118">
        <f>+IF(BS$10&lt;=Inputs!$L$16,1,0)</f>
        <v>1</v>
      </c>
      <c r="BT12" s="118">
        <f>+IF(BT$10&lt;=Inputs!$L$16,1,0)</f>
        <v>1</v>
      </c>
      <c r="BU12" s="118">
        <f>+IF(BU$10&lt;=Inputs!$L$16,1,0)</f>
        <v>1</v>
      </c>
      <c r="BV12" s="118">
        <f>+IF(BV$10&lt;=Inputs!$L$16,1,0)</f>
        <v>1</v>
      </c>
      <c r="BW12" s="118">
        <f>+IF(BW$10&lt;=Inputs!$L$16,1,0)</f>
        <v>1</v>
      </c>
      <c r="BX12" s="118">
        <f>+IF(BX$10&lt;=Inputs!$L$16,1,0)</f>
        <v>1</v>
      </c>
      <c r="BY12" s="118">
        <f>+IF(BY$10&lt;=Inputs!$L$16,1,0)</f>
        <v>1</v>
      </c>
      <c r="BZ12" s="118">
        <f>+IF(BZ$10&lt;=Inputs!$L$16,1,0)</f>
        <v>1</v>
      </c>
      <c r="CA12" s="118">
        <f>+IF(CA$10&lt;=Inputs!$L$16,1,0)</f>
        <v>1</v>
      </c>
      <c r="CB12" s="118">
        <f>+IF(CB$10&lt;=Inputs!$L$16,1,0)</f>
        <v>1</v>
      </c>
      <c r="CC12" s="118">
        <f>+IF(CC$10&lt;=Inputs!$L$16,1,0)</f>
        <v>1</v>
      </c>
      <c r="CD12" s="118">
        <f>+IF(CD$10&lt;=Inputs!$L$16,1,0)</f>
        <v>1</v>
      </c>
      <c r="CE12" s="118">
        <f>+IF(CE$10&lt;=Inputs!$L$16,1,0)</f>
        <v>1</v>
      </c>
      <c r="CF12" s="118">
        <f>+IF(CF$10&lt;=Inputs!$L$16,1,0)</f>
        <v>1</v>
      </c>
      <c r="CG12" s="118">
        <f>+IF(CG$10&lt;=Inputs!$L$16,1,0)</f>
        <v>1</v>
      </c>
      <c r="CH12" s="118">
        <f>+IF(CH$10&lt;=Inputs!$L$16,1,0)</f>
        <v>1</v>
      </c>
      <c r="CI12" s="118">
        <f>+IF(CI$10&lt;=Inputs!$L$16,1,0)</f>
        <v>1</v>
      </c>
      <c r="CJ12" s="118">
        <f>+IF(CJ$10&lt;=Inputs!$L$16,1,0)</f>
        <v>1</v>
      </c>
      <c r="CK12" s="118">
        <f>+IF(CK$10&lt;=Inputs!$L$16,1,0)</f>
        <v>1</v>
      </c>
      <c r="CL12" s="118">
        <f>+IF(CL$10&lt;=Inputs!$L$16,1,0)</f>
        <v>1</v>
      </c>
      <c r="CM12" s="118">
        <f>+IF(CM$10&lt;=Inputs!$L$16,1,0)</f>
        <v>1</v>
      </c>
      <c r="CN12" s="118">
        <f>+IF(CN$10&lt;=Inputs!$L$16,1,0)</f>
        <v>1</v>
      </c>
      <c r="CO12" s="118">
        <f>+IF(CO$10&lt;=Inputs!$L$16,1,0)</f>
        <v>1</v>
      </c>
      <c r="CP12" s="118">
        <f>+IF(CP$10&lt;=Inputs!$L$16,1,0)</f>
        <v>1</v>
      </c>
      <c r="CQ12" s="118">
        <f>+IF(CQ$10&lt;=Inputs!$L$16,1,0)</f>
        <v>1</v>
      </c>
      <c r="CR12" s="118">
        <f>+IF(CR$10&lt;=Inputs!$L$16,1,0)</f>
        <v>1</v>
      </c>
      <c r="CS12" s="118"/>
      <c r="CT12" s="118"/>
      <c r="CU12" s="118"/>
      <c r="CV12" s="118"/>
      <c r="CW12" s="118"/>
      <c r="CX12" s="118"/>
      <c r="CY12" s="118"/>
      <c r="CZ12" s="118"/>
      <c r="DA12" s="118"/>
      <c r="DB12" s="118"/>
      <c r="DC12" s="118"/>
      <c r="DD12" s="118"/>
      <c r="DE12" s="118"/>
      <c r="DF12" s="118"/>
      <c r="DG12" s="118"/>
      <c r="DH12" s="118"/>
      <c r="DI12" s="118"/>
      <c r="DJ12" s="118"/>
      <c r="DK12" s="118"/>
      <c r="DL12" s="118"/>
      <c r="DM12" s="118"/>
      <c r="DN12" s="118"/>
      <c r="DO12" s="118"/>
      <c r="DP12" s="118"/>
      <c r="DQ12" s="118"/>
      <c r="DR12" s="118"/>
      <c r="DS12" s="118"/>
      <c r="DT12" s="118"/>
      <c r="DU12" s="118"/>
    </row>
    <row r="13" spans="1:193">
      <c r="A13" s="48"/>
      <c r="B13" s="48" t="s">
        <v>105</v>
      </c>
      <c r="C13" s="48"/>
      <c r="D13" s="48"/>
      <c r="E13" s="48"/>
      <c r="F13" s="48"/>
      <c r="G13" s="48"/>
      <c r="H13" s="48"/>
      <c r="I13" s="48"/>
      <c r="J13" s="48"/>
      <c r="K13" s="342" t="s">
        <v>13</v>
      </c>
      <c r="L13" s="48"/>
      <c r="M13" s="48"/>
      <c r="N13" s="48"/>
      <c r="O13" s="136">
        <f t="shared" ref="O13:Q13" si="8">+O10-O9+1</f>
        <v>365</v>
      </c>
      <c r="P13" s="136">
        <f t="shared" si="8"/>
        <v>365</v>
      </c>
      <c r="Q13" s="136">
        <f t="shared" si="8"/>
        <v>365</v>
      </c>
      <c r="R13" s="136">
        <f t="shared" ref="R13:CC13" si="9">+R10-R9+1</f>
        <v>366</v>
      </c>
      <c r="S13" s="136">
        <f t="shared" si="9"/>
        <v>365</v>
      </c>
      <c r="T13" s="136">
        <f t="shared" si="9"/>
        <v>365</v>
      </c>
      <c r="U13" s="136">
        <f t="shared" si="9"/>
        <v>365</v>
      </c>
      <c r="V13" s="136">
        <f t="shared" si="9"/>
        <v>366</v>
      </c>
      <c r="W13" s="136">
        <f t="shared" si="9"/>
        <v>365</v>
      </c>
      <c r="X13" s="136">
        <f t="shared" si="9"/>
        <v>365</v>
      </c>
      <c r="Y13" s="136">
        <f t="shared" si="9"/>
        <v>365</v>
      </c>
      <c r="Z13" s="136">
        <f t="shared" si="9"/>
        <v>366</v>
      </c>
      <c r="AA13" s="136">
        <f t="shared" si="9"/>
        <v>365</v>
      </c>
      <c r="AB13" s="136">
        <f t="shared" si="9"/>
        <v>365</v>
      </c>
      <c r="AC13" s="136">
        <f t="shared" si="9"/>
        <v>365</v>
      </c>
      <c r="AD13" s="136">
        <f t="shared" si="9"/>
        <v>366</v>
      </c>
      <c r="AE13" s="136">
        <f t="shared" si="9"/>
        <v>365</v>
      </c>
      <c r="AF13" s="136">
        <f t="shared" si="9"/>
        <v>365</v>
      </c>
      <c r="AG13" s="136">
        <f t="shared" si="9"/>
        <v>365</v>
      </c>
      <c r="AH13" s="136">
        <f t="shared" si="9"/>
        <v>366</v>
      </c>
      <c r="AI13" s="136">
        <f t="shared" si="9"/>
        <v>365</v>
      </c>
      <c r="AJ13" s="136">
        <f t="shared" si="9"/>
        <v>365</v>
      </c>
      <c r="AK13" s="136">
        <f t="shared" si="9"/>
        <v>365</v>
      </c>
      <c r="AL13" s="136">
        <f t="shared" si="9"/>
        <v>366</v>
      </c>
      <c r="AM13" s="136">
        <f t="shared" si="9"/>
        <v>365</v>
      </c>
      <c r="AN13" s="136">
        <f t="shared" si="9"/>
        <v>365</v>
      </c>
      <c r="AO13" s="136">
        <f t="shared" si="9"/>
        <v>365</v>
      </c>
      <c r="AP13" s="136">
        <f t="shared" si="9"/>
        <v>366</v>
      </c>
      <c r="AQ13" s="136">
        <f t="shared" si="9"/>
        <v>365</v>
      </c>
      <c r="AR13" s="136">
        <f t="shared" si="9"/>
        <v>365</v>
      </c>
      <c r="AS13" s="136">
        <f t="shared" si="9"/>
        <v>365</v>
      </c>
      <c r="AT13" s="136">
        <f t="shared" si="9"/>
        <v>366</v>
      </c>
      <c r="AU13" s="136">
        <f t="shared" si="9"/>
        <v>365</v>
      </c>
      <c r="AV13" s="136">
        <f t="shared" si="9"/>
        <v>365</v>
      </c>
      <c r="AW13" s="136">
        <f t="shared" si="9"/>
        <v>365</v>
      </c>
      <c r="AX13" s="136">
        <f t="shared" si="9"/>
        <v>366</v>
      </c>
      <c r="AY13" s="136">
        <f t="shared" si="9"/>
        <v>365</v>
      </c>
      <c r="AZ13" s="136">
        <f t="shared" si="9"/>
        <v>365</v>
      </c>
      <c r="BA13" s="136">
        <f t="shared" si="9"/>
        <v>365</v>
      </c>
      <c r="BB13" s="136">
        <f t="shared" si="9"/>
        <v>366</v>
      </c>
      <c r="BC13" s="136">
        <f t="shared" si="9"/>
        <v>365</v>
      </c>
      <c r="BD13" s="136">
        <f t="shared" si="9"/>
        <v>365</v>
      </c>
      <c r="BE13" s="136">
        <f t="shared" si="9"/>
        <v>365</v>
      </c>
      <c r="BF13" s="136">
        <f t="shared" si="9"/>
        <v>366</v>
      </c>
      <c r="BG13" s="136">
        <f t="shared" si="9"/>
        <v>365</v>
      </c>
      <c r="BH13" s="136">
        <f t="shared" si="9"/>
        <v>365</v>
      </c>
      <c r="BI13" s="136">
        <f t="shared" si="9"/>
        <v>365</v>
      </c>
      <c r="BJ13" s="136">
        <f t="shared" si="9"/>
        <v>366</v>
      </c>
      <c r="BK13" s="136">
        <f t="shared" si="9"/>
        <v>365</v>
      </c>
      <c r="BL13" s="136">
        <f t="shared" si="9"/>
        <v>365</v>
      </c>
      <c r="BM13" s="136">
        <f t="shared" si="9"/>
        <v>365</v>
      </c>
      <c r="BN13" s="136">
        <f t="shared" si="9"/>
        <v>366</v>
      </c>
      <c r="BO13" s="136">
        <f t="shared" si="9"/>
        <v>365</v>
      </c>
      <c r="BP13" s="136">
        <f t="shared" si="9"/>
        <v>365</v>
      </c>
      <c r="BQ13" s="136">
        <f t="shared" si="9"/>
        <v>365</v>
      </c>
      <c r="BR13" s="136">
        <f t="shared" si="9"/>
        <v>366</v>
      </c>
      <c r="BS13" s="136">
        <f t="shared" si="9"/>
        <v>365</v>
      </c>
      <c r="BT13" s="136">
        <f t="shared" si="9"/>
        <v>365</v>
      </c>
      <c r="BU13" s="136">
        <f t="shared" si="9"/>
        <v>365</v>
      </c>
      <c r="BV13" s="136">
        <f t="shared" si="9"/>
        <v>366</v>
      </c>
      <c r="BW13" s="136">
        <f t="shared" si="9"/>
        <v>365</v>
      </c>
      <c r="BX13" s="136">
        <f t="shared" si="9"/>
        <v>365</v>
      </c>
      <c r="BY13" s="136">
        <f t="shared" si="9"/>
        <v>365</v>
      </c>
      <c r="BZ13" s="136">
        <f t="shared" si="9"/>
        <v>366</v>
      </c>
      <c r="CA13" s="136">
        <f t="shared" si="9"/>
        <v>365</v>
      </c>
      <c r="CB13" s="136">
        <f t="shared" si="9"/>
        <v>365</v>
      </c>
      <c r="CC13" s="136">
        <f t="shared" si="9"/>
        <v>365</v>
      </c>
      <c r="CD13" s="136">
        <f t="shared" ref="CD13:CR13" si="10">+CD10-CD9+1</f>
        <v>366</v>
      </c>
      <c r="CE13" s="136">
        <f t="shared" si="10"/>
        <v>365</v>
      </c>
      <c r="CF13" s="136">
        <f t="shared" si="10"/>
        <v>365</v>
      </c>
      <c r="CG13" s="136">
        <f t="shared" si="10"/>
        <v>365</v>
      </c>
      <c r="CH13" s="136">
        <f t="shared" si="10"/>
        <v>366</v>
      </c>
      <c r="CI13" s="136">
        <f t="shared" si="10"/>
        <v>365</v>
      </c>
      <c r="CJ13" s="136">
        <f t="shared" si="10"/>
        <v>365</v>
      </c>
      <c r="CK13" s="136">
        <f t="shared" si="10"/>
        <v>365</v>
      </c>
      <c r="CL13" s="136">
        <f t="shared" si="10"/>
        <v>366</v>
      </c>
      <c r="CM13" s="136">
        <f t="shared" si="10"/>
        <v>365</v>
      </c>
      <c r="CN13" s="136">
        <f t="shared" si="10"/>
        <v>365</v>
      </c>
      <c r="CO13" s="136">
        <f t="shared" si="10"/>
        <v>365</v>
      </c>
      <c r="CP13" s="136">
        <f t="shared" si="10"/>
        <v>366</v>
      </c>
      <c r="CQ13" s="136">
        <f t="shared" si="10"/>
        <v>365</v>
      </c>
      <c r="CR13" s="136">
        <f t="shared" si="10"/>
        <v>365</v>
      </c>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row>
    <row r="14" spans="1:193">
      <c r="A14" s="48"/>
      <c r="B14" s="48"/>
      <c r="C14" s="48"/>
      <c r="D14" s="48"/>
      <c r="E14" s="48"/>
      <c r="F14" s="48"/>
      <c r="G14" s="48"/>
      <c r="H14" s="48"/>
      <c r="I14" s="48"/>
      <c r="J14" s="48"/>
      <c r="K14" s="443"/>
      <c r="L14" s="48"/>
      <c r="M14" s="48"/>
      <c r="N14" s="48"/>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row>
    <row r="15" spans="1:193" s="482" customFormat="1">
      <c r="A15" s="235"/>
      <c r="B15" s="298" t="s">
        <v>92</v>
      </c>
      <c r="C15" s="237"/>
      <c r="D15" s="238"/>
      <c r="E15" s="238"/>
      <c r="F15" s="238"/>
      <c r="G15" s="238"/>
      <c r="H15" s="238"/>
      <c r="I15" s="238"/>
      <c r="J15" s="238"/>
      <c r="K15" s="239"/>
      <c r="L15" s="239"/>
      <c r="M15" s="238"/>
      <c r="N15" s="238"/>
      <c r="O15" s="480"/>
      <c r="P15" s="481"/>
      <c r="Q15" s="481"/>
      <c r="R15" s="481"/>
      <c r="S15" s="481"/>
      <c r="T15" s="481"/>
      <c r="U15" s="481"/>
      <c r="V15" s="481"/>
      <c r="W15" s="481"/>
      <c r="X15" s="481"/>
      <c r="Y15" s="481"/>
      <c r="Z15" s="481"/>
      <c r="AA15" s="481"/>
      <c r="AB15" s="481"/>
      <c r="AC15" s="481"/>
      <c r="AD15" s="481"/>
      <c r="AE15" s="481"/>
      <c r="AF15" s="481"/>
      <c r="AG15" s="481"/>
      <c r="AH15" s="481"/>
      <c r="AI15" s="481"/>
      <c r="AJ15" s="481"/>
      <c r="AK15" s="481"/>
      <c r="AL15" s="481"/>
      <c r="AM15" s="481"/>
      <c r="AN15" s="481"/>
      <c r="AO15" s="481"/>
      <c r="AP15" s="481"/>
      <c r="AQ15" s="481"/>
      <c r="AR15" s="481"/>
      <c r="AS15" s="481"/>
      <c r="AT15" s="481"/>
      <c r="AU15" s="481"/>
      <c r="AV15" s="481"/>
      <c r="AW15" s="481"/>
      <c r="AX15" s="481"/>
      <c r="AY15" s="481"/>
      <c r="AZ15" s="481"/>
      <c r="BA15" s="481"/>
      <c r="BB15" s="481"/>
      <c r="BC15" s="481"/>
      <c r="BD15" s="481"/>
      <c r="BE15" s="481"/>
      <c r="BF15" s="481"/>
      <c r="BG15" s="481"/>
      <c r="BH15" s="481"/>
      <c r="BI15" s="481"/>
      <c r="BJ15" s="481"/>
      <c r="BK15" s="481"/>
      <c r="BL15" s="481"/>
      <c r="BM15" s="481"/>
      <c r="BN15" s="481"/>
      <c r="BO15" s="481"/>
      <c r="BP15" s="481"/>
      <c r="BQ15" s="481"/>
      <c r="BR15" s="481"/>
      <c r="BS15" s="481"/>
      <c r="BT15" s="481"/>
      <c r="BU15" s="481"/>
      <c r="BV15" s="481"/>
      <c r="BW15" s="481"/>
      <c r="BX15" s="481"/>
      <c r="BY15" s="481"/>
      <c r="BZ15" s="481"/>
      <c r="CA15" s="481"/>
      <c r="CB15" s="481"/>
      <c r="CC15" s="481"/>
      <c r="CD15" s="481"/>
      <c r="CE15" s="481"/>
      <c r="CF15" s="481"/>
      <c r="CG15" s="481"/>
      <c r="CH15" s="481"/>
      <c r="CI15" s="481"/>
      <c r="CJ15" s="481"/>
      <c r="CK15" s="481"/>
      <c r="CL15" s="481"/>
      <c r="CM15" s="481"/>
      <c r="CN15" s="481"/>
      <c r="CO15" s="481"/>
      <c r="CP15" s="481"/>
      <c r="CQ15" s="481"/>
      <c r="CR15" s="481"/>
      <c r="CS15" s="481"/>
      <c r="CT15" s="480"/>
      <c r="CU15" s="480"/>
      <c r="CV15" s="480"/>
      <c r="CW15" s="480"/>
      <c r="CX15" s="480"/>
      <c r="CY15" s="480"/>
      <c r="CZ15" s="480"/>
      <c r="DA15" s="480"/>
      <c r="DB15" s="480"/>
      <c r="DC15" s="480"/>
      <c r="DD15" s="480"/>
      <c r="DE15" s="480"/>
      <c r="DF15" s="480"/>
      <c r="DG15" s="480"/>
      <c r="DH15" s="480"/>
      <c r="DI15" s="480"/>
      <c r="DJ15" s="480"/>
      <c r="DK15" s="480"/>
      <c r="DL15" s="480"/>
      <c r="DM15" s="480"/>
      <c r="DN15" s="480"/>
      <c r="DO15" s="480"/>
      <c r="DP15" s="480"/>
      <c r="DQ15" s="480"/>
      <c r="DR15" s="480"/>
      <c r="DS15" s="480"/>
      <c r="DT15" s="480"/>
      <c r="DU15" s="480"/>
      <c r="DV15" s="480"/>
      <c r="DW15" s="480"/>
      <c r="DX15" s="480"/>
      <c r="DY15" s="480"/>
      <c r="DZ15" s="480"/>
      <c r="EA15" s="480"/>
      <c r="EB15" s="480"/>
      <c r="EC15" s="480"/>
      <c r="ED15" s="480"/>
      <c r="EE15" s="480"/>
      <c r="EF15" s="480"/>
      <c r="EG15" s="480"/>
      <c r="EH15" s="480"/>
      <c r="EI15" s="480"/>
      <c r="EJ15" s="480"/>
      <c r="EK15" s="480"/>
      <c r="EL15" s="480"/>
      <c r="EM15" s="480"/>
      <c r="EN15" s="480"/>
      <c r="EO15" s="480"/>
      <c r="EP15" s="480"/>
      <c r="EQ15" s="480"/>
      <c r="ER15" s="480"/>
      <c r="ES15" s="480"/>
      <c r="ET15" s="480"/>
      <c r="EU15" s="480"/>
      <c r="EV15" s="480"/>
      <c r="EW15" s="480"/>
      <c r="EX15" s="480"/>
      <c r="EY15" s="480"/>
      <c r="EZ15" s="480"/>
      <c r="FA15" s="480"/>
      <c r="FB15" s="480"/>
      <c r="FC15" s="480"/>
      <c r="FD15" s="480"/>
      <c r="FE15" s="480"/>
      <c r="FF15" s="480"/>
      <c r="FG15" s="480"/>
      <c r="FH15" s="480"/>
      <c r="FI15" s="480"/>
      <c r="FJ15" s="480"/>
      <c r="FK15" s="480"/>
      <c r="FL15" s="480"/>
      <c r="FM15" s="480"/>
      <c r="FN15" s="480"/>
      <c r="FO15" s="480"/>
      <c r="FP15" s="480"/>
      <c r="FQ15" s="480"/>
      <c r="FR15" s="480"/>
      <c r="FS15" s="480"/>
      <c r="FT15" s="480"/>
      <c r="FU15" s="480"/>
      <c r="FV15" s="480"/>
      <c r="FW15" s="480"/>
      <c r="FX15" s="480"/>
      <c r="FY15" s="480"/>
      <c r="FZ15" s="480"/>
      <c r="GA15" s="480"/>
      <c r="GB15" s="480"/>
      <c r="GC15" s="480"/>
      <c r="GD15" s="480"/>
      <c r="GE15" s="480"/>
      <c r="GF15" s="480"/>
      <c r="GG15" s="480"/>
      <c r="GH15" s="480"/>
      <c r="GI15" s="480"/>
      <c r="GJ15" s="480"/>
      <c r="GK15" s="480"/>
    </row>
    <row r="16" spans="1:193" outlineLevel="1">
      <c r="A16" s="54"/>
      <c r="B16" s="88"/>
      <c r="C16" s="83"/>
      <c r="D16" s="84"/>
      <c r="E16" s="84"/>
      <c r="F16" s="84"/>
      <c r="G16" s="84"/>
      <c r="H16" s="84"/>
      <c r="I16" s="84"/>
      <c r="J16" s="84"/>
      <c r="K16" s="444"/>
      <c r="L16" s="84"/>
      <c r="M16" s="84"/>
      <c r="N16" s="84"/>
      <c r="O16" s="249"/>
      <c r="P16" s="249"/>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c r="CZ16" s="75"/>
      <c r="DA16" s="75"/>
      <c r="DB16" s="75"/>
      <c r="DC16" s="75"/>
      <c r="DD16" s="75"/>
      <c r="DE16" s="75"/>
      <c r="DF16" s="75"/>
      <c r="DG16" s="75"/>
      <c r="DH16" s="75"/>
      <c r="DI16" s="75"/>
      <c r="DJ16" s="75"/>
      <c r="DK16" s="75"/>
      <c r="DL16" s="75"/>
      <c r="DM16" s="75"/>
      <c r="DN16" s="75"/>
      <c r="DO16" s="75"/>
      <c r="DP16" s="75"/>
      <c r="DQ16" s="75"/>
      <c r="DR16" s="75"/>
      <c r="DS16" s="75"/>
      <c r="DT16" s="75"/>
      <c r="DU16" s="75"/>
    </row>
    <row r="17" spans="1:193" s="379" customFormat="1" outlineLevel="1">
      <c r="A17" s="54"/>
      <c r="B17" s="143" t="s">
        <v>192</v>
      </c>
      <c r="C17" s="54"/>
      <c r="D17" s="82"/>
      <c r="E17" s="82"/>
      <c r="F17" s="82"/>
      <c r="G17" s="82"/>
      <c r="H17" s="82"/>
      <c r="I17" s="82"/>
      <c r="J17" s="82"/>
      <c r="K17" s="342" t="s">
        <v>200</v>
      </c>
      <c r="L17" s="82"/>
      <c r="M17" s="448">
        <f>SUM(O17:GJ17)</f>
        <v>713484.67369659897</v>
      </c>
      <c r="N17" s="448"/>
      <c r="O17" s="263">
        <f t="shared" ref="O17:Q17" si="11">+O40</f>
        <v>0</v>
      </c>
      <c r="P17" s="263">
        <f t="shared" si="11"/>
        <v>1358.2087894465872</v>
      </c>
      <c r="Q17" s="263">
        <f t="shared" si="11"/>
        <v>1433.5568787397037</v>
      </c>
      <c r="R17" s="263">
        <f t="shared" ref="R17:CC17" si="12">+R40</f>
        <v>1501.465709196601</v>
      </c>
      <c r="S17" s="263">
        <f t="shared" si="12"/>
        <v>1571.9804217962096</v>
      </c>
      <c r="T17" s="263">
        <f t="shared" si="12"/>
        <v>1665.0996928355021</v>
      </c>
      <c r="U17" s="263">
        <f t="shared" si="12"/>
        <v>1764.5350528892106</v>
      </c>
      <c r="V17" s="263">
        <f t="shared" si="12"/>
        <v>1870.0597898351668</v>
      </c>
      <c r="W17" s="263">
        <f t="shared" si="12"/>
        <v>1981.6787661467574</v>
      </c>
      <c r="X17" s="263">
        <f t="shared" si="12"/>
        <v>2100.0820071519352</v>
      </c>
      <c r="Y17" s="263">
        <f t="shared" si="12"/>
        <v>2214.6571482378968</v>
      </c>
      <c r="Z17" s="263">
        <f t="shared" si="12"/>
        <v>2335.1951890709415</v>
      </c>
      <c r="AA17" s="263">
        <f t="shared" si="12"/>
        <v>2462.016955951342</v>
      </c>
      <c r="AB17" s="263">
        <f t="shared" si="12"/>
        <v>2595.8896838444007</v>
      </c>
      <c r="AC17" s="263">
        <f t="shared" si="12"/>
        <v>2737.0728071409321</v>
      </c>
      <c r="AD17" s="263">
        <f t="shared" si="12"/>
        <v>2851.6589348085672</v>
      </c>
      <c r="AE17" s="263">
        <f t="shared" si="12"/>
        <v>2969.2600569480251</v>
      </c>
      <c r="AF17" s="263">
        <f t="shared" si="12"/>
        <v>3091.8255734463728</v>
      </c>
      <c r="AG17" s="263">
        <f t="shared" si="12"/>
        <v>3219.4652256890759</v>
      </c>
      <c r="AH17" s="263">
        <f t="shared" si="12"/>
        <v>3352.5811955067334</v>
      </c>
      <c r="AI17" s="263">
        <f t="shared" si="12"/>
        <v>3486.5993454144755</v>
      </c>
      <c r="AJ17" s="263">
        <f t="shared" si="12"/>
        <v>3626.0002181856166</v>
      </c>
      <c r="AK17" s="263">
        <f t="shared" si="12"/>
        <v>3770.9851975952897</v>
      </c>
      <c r="AL17" s="263">
        <f t="shared" si="12"/>
        <v>3922.0071456491887</v>
      </c>
      <c r="AM17" s="263">
        <f t="shared" si="12"/>
        <v>4078.6198024427831</v>
      </c>
      <c r="AN17" s="263">
        <f t="shared" si="12"/>
        <v>4221.9847742314614</v>
      </c>
      <c r="AO17" s="263">
        <f t="shared" si="12"/>
        <v>4369.5667214564128</v>
      </c>
      <c r="AP17" s="263">
        <f t="shared" si="12"/>
        <v>4522.5431551084275</v>
      </c>
      <c r="AQ17" s="263">
        <f t="shared" si="12"/>
        <v>4680.3429692239788</v>
      </c>
      <c r="AR17" s="263">
        <f t="shared" si="12"/>
        <v>4843.9158150794374</v>
      </c>
      <c r="AS17" s="263">
        <f t="shared" si="12"/>
        <v>5020.2910694572602</v>
      </c>
      <c r="AT17" s="263">
        <f t="shared" si="12"/>
        <v>5203.7038421917414</v>
      </c>
      <c r="AU17" s="263">
        <f t="shared" si="12"/>
        <v>5393.2195589928642</v>
      </c>
      <c r="AV17" s="263">
        <f t="shared" si="12"/>
        <v>5589.9473667957081</v>
      </c>
      <c r="AW17" s="263">
        <f t="shared" si="12"/>
        <v>5793.8726139239607</v>
      </c>
      <c r="AX17" s="263">
        <f t="shared" si="12"/>
        <v>5970.3772282177024</v>
      </c>
      <c r="AY17" s="263">
        <f t="shared" si="12"/>
        <v>6150.0627121404095</v>
      </c>
      <c r="AZ17" s="263">
        <f t="shared" si="12"/>
        <v>6335.4369829736243</v>
      </c>
      <c r="BA17" s="263">
        <f t="shared" si="12"/>
        <v>6526.4141246757426</v>
      </c>
      <c r="BB17" s="263">
        <f t="shared" si="12"/>
        <v>6723.5463747352387</v>
      </c>
      <c r="BC17" s="263">
        <f t="shared" si="12"/>
        <v>6925.8414429873546</v>
      </c>
      <c r="BD17" s="263">
        <f t="shared" si="12"/>
        <v>7134.611124017978</v>
      </c>
      <c r="BE17" s="263">
        <f t="shared" si="12"/>
        <v>7349.6940668838424</v>
      </c>
      <c r="BF17" s="263">
        <f t="shared" si="12"/>
        <v>7571.709535834605</v>
      </c>
      <c r="BG17" s="263">
        <f t="shared" si="12"/>
        <v>7799.5397021532754</v>
      </c>
      <c r="BH17" s="263">
        <f t="shared" si="12"/>
        <v>8034.6621318726475</v>
      </c>
      <c r="BI17" s="263">
        <f t="shared" si="12"/>
        <v>8276.895069135795</v>
      </c>
      <c r="BJ17" s="263">
        <f t="shared" si="12"/>
        <v>8526.9360299128693</v>
      </c>
      <c r="BK17" s="263">
        <f t="shared" si="12"/>
        <v>8783.5258975100369</v>
      </c>
      <c r="BL17" s="263">
        <f t="shared" si="12"/>
        <v>9048.3289641343054</v>
      </c>
      <c r="BM17" s="263">
        <f t="shared" si="12"/>
        <v>9321.140489347632</v>
      </c>
      <c r="BN17" s="263">
        <f t="shared" si="12"/>
        <v>9602.7461294931709</v>
      </c>
      <c r="BO17" s="263">
        <f t="shared" si="12"/>
        <v>9891.7276223831159</v>
      </c>
      <c r="BP17" s="263">
        <f t="shared" si="12"/>
        <v>10189.959584352717</v>
      </c>
      <c r="BQ17" s="263">
        <f t="shared" si="12"/>
        <v>10497.211384388684</v>
      </c>
      <c r="BR17" s="263">
        <f t="shared" si="12"/>
        <v>10814.367957522925</v>
      </c>
      <c r="BS17" s="263">
        <f t="shared" si="12"/>
        <v>11139.831781575767</v>
      </c>
      <c r="BT17" s="263">
        <f t="shared" si="12"/>
        <v>11475.714377259594</v>
      </c>
      <c r="BU17" s="263">
        <f t="shared" si="12"/>
        <v>11821.755949629756</v>
      </c>
      <c r="BV17" s="263">
        <f t="shared" si="12"/>
        <v>12178.953258324313</v>
      </c>
      <c r="BW17" s="263">
        <f t="shared" si="12"/>
        <v>12545.506864441531</v>
      </c>
      <c r="BX17" s="263">
        <f t="shared" si="12"/>
        <v>12923.795132519263</v>
      </c>
      <c r="BY17" s="263">
        <f t="shared" si="12"/>
        <v>13313.525416527375</v>
      </c>
      <c r="BZ17" s="263">
        <f t="shared" si="12"/>
        <v>13715.820432118546</v>
      </c>
      <c r="CA17" s="263">
        <f t="shared" si="12"/>
        <v>14128.65330340298</v>
      </c>
      <c r="CB17" s="263">
        <f t="shared" si="12"/>
        <v>14554.702961930167</v>
      </c>
      <c r="CC17" s="263">
        <f t="shared" si="12"/>
        <v>14993.639757326886</v>
      </c>
      <c r="CD17" s="263">
        <f t="shared" ref="CD17:CR17" si="13">+CD40</f>
        <v>15446.728278531064</v>
      </c>
      <c r="CE17" s="263">
        <f t="shared" si="13"/>
        <v>15911.68546695137</v>
      </c>
      <c r="CF17" s="263">
        <f t="shared" si="13"/>
        <v>16391.528806265254</v>
      </c>
      <c r="CG17" s="263">
        <f t="shared" si="13"/>
        <v>16885.886963478664</v>
      </c>
      <c r="CH17" s="263">
        <f t="shared" si="13"/>
        <v>17396.184329641434</v>
      </c>
      <c r="CI17" s="263">
        <f t="shared" si="13"/>
        <v>17919.849284647971</v>
      </c>
      <c r="CJ17" s="263">
        <f t="shared" si="13"/>
        <v>18460.280649977103</v>
      </c>
      <c r="CK17" s="263">
        <f t="shared" si="13"/>
        <v>19017.060140352663</v>
      </c>
      <c r="CL17" s="263">
        <f t="shared" si="13"/>
        <v>19591.792143536102</v>
      </c>
      <c r="CM17" s="263">
        <f t="shared" si="13"/>
        <v>20181.580006822565</v>
      </c>
      <c r="CN17" s="263">
        <f t="shared" si="13"/>
        <v>20790.252082422525</v>
      </c>
      <c r="CO17" s="263">
        <f t="shared" si="13"/>
        <v>21417.337196981265</v>
      </c>
      <c r="CP17" s="263">
        <f t="shared" si="13"/>
        <v>22064.642481689785</v>
      </c>
      <c r="CQ17" s="263">
        <f t="shared" si="13"/>
        <v>22728.905170681006</v>
      </c>
      <c r="CR17" s="263">
        <f t="shared" si="13"/>
        <v>23414.437430459635</v>
      </c>
      <c r="CS17" s="263"/>
      <c r="CT17" s="75"/>
      <c r="CU17" s="75"/>
      <c r="CV17" s="75"/>
      <c r="CW17" s="75"/>
      <c r="CX17" s="75"/>
      <c r="CY17" s="75"/>
      <c r="CZ17" s="75"/>
      <c r="DA17" s="75"/>
      <c r="DB17" s="75"/>
      <c r="DC17" s="75"/>
      <c r="DD17" s="75"/>
      <c r="DE17" s="75"/>
      <c r="DF17" s="75"/>
      <c r="DG17" s="75"/>
      <c r="DH17" s="75"/>
      <c r="DI17" s="75"/>
      <c r="DJ17" s="75"/>
      <c r="DK17" s="75"/>
      <c r="DL17" s="75"/>
      <c r="DM17" s="75"/>
      <c r="DN17" s="75"/>
      <c r="DO17" s="75"/>
      <c r="DP17" s="75"/>
      <c r="DQ17" s="75"/>
      <c r="DR17" s="75"/>
      <c r="DS17" s="75"/>
      <c r="DT17" s="75"/>
      <c r="DU17" s="75"/>
    </row>
    <row r="18" spans="1:193" s="379" customFormat="1" outlineLevel="1">
      <c r="A18" s="54"/>
      <c r="B18" s="143" t="s">
        <v>225</v>
      </c>
      <c r="C18" s="54"/>
      <c r="D18" s="82"/>
      <c r="E18" s="82"/>
      <c r="F18" s="82"/>
      <c r="G18" s="82"/>
      <c r="H18" s="82"/>
      <c r="I18" s="82"/>
      <c r="J18" s="82"/>
      <c r="K18" s="342" t="s">
        <v>200</v>
      </c>
      <c r="L18" s="82"/>
      <c r="M18" s="448">
        <f>SUM(O18:GJ18)</f>
        <v>-49495.423164807682</v>
      </c>
      <c r="N18" s="448"/>
      <c r="O18" s="263">
        <f t="shared" ref="O18:Q18" si="14">+O51</f>
        <v>0</v>
      </c>
      <c r="P18" s="263">
        <f t="shared" si="14"/>
        <v>-172.20419049559123</v>
      </c>
      <c r="Q18" s="263">
        <f t="shared" si="14"/>
        <v>-188.60567234836788</v>
      </c>
      <c r="R18" s="263">
        <f t="shared" ref="R18:CC18" si="15">+R51</f>
        <v>-191.15791750192381</v>
      </c>
      <c r="S18" s="263">
        <f t="shared" si="15"/>
        <v>-193.78997866356514</v>
      </c>
      <c r="T18" s="263">
        <f t="shared" si="15"/>
        <v>-199.73787321101699</v>
      </c>
      <c r="U18" s="263">
        <f t="shared" si="15"/>
        <v>-205.94297722266859</v>
      </c>
      <c r="V18" s="263">
        <f t="shared" si="15"/>
        <v>-212.39993864026104</v>
      </c>
      <c r="W18" s="263">
        <f t="shared" si="15"/>
        <v>-219.11038347335892</v>
      </c>
      <c r="X18" s="263">
        <f t="shared" si="15"/>
        <v>-226.09652409595094</v>
      </c>
      <c r="Y18" s="263">
        <f t="shared" si="15"/>
        <v>-232.91341239066176</v>
      </c>
      <c r="Z18" s="263">
        <f t="shared" si="15"/>
        <v>-239.97922012208983</v>
      </c>
      <c r="AA18" s="263">
        <f t="shared" si="15"/>
        <v>-247.30502327847358</v>
      </c>
      <c r="AB18" s="263">
        <f t="shared" si="15"/>
        <v>-254.91532017935825</v>
      </c>
      <c r="AC18" s="263">
        <f t="shared" si="15"/>
        <v>-262.81940582153811</v>
      </c>
      <c r="AD18" s="263">
        <f t="shared" si="15"/>
        <v>-269.97650507438345</v>
      </c>
      <c r="AE18" s="263">
        <f t="shared" si="15"/>
        <v>-277.30061310907013</v>
      </c>
      <c r="AF18" s="263">
        <f t="shared" si="15"/>
        <v>-284.85178773390476</v>
      </c>
      <c r="AG18" s="263">
        <f t="shared" si="15"/>
        <v>-292.63492943696554</v>
      </c>
      <c r="AH18" s="263">
        <f t="shared" si="15"/>
        <v>-300.6637450221067</v>
      </c>
      <c r="AI18" s="263">
        <f t="shared" si="15"/>
        <v>-308.89580844496663</v>
      </c>
      <c r="AJ18" s="263">
        <f t="shared" si="15"/>
        <v>-317.37799896188722</v>
      </c>
      <c r="AK18" s="263">
        <f t="shared" si="15"/>
        <v>-326.11822390735091</v>
      </c>
      <c r="AL18" s="263">
        <f t="shared" si="15"/>
        <v>-335.13197423451112</v>
      </c>
      <c r="AM18" s="263">
        <f t="shared" si="15"/>
        <v>-344.40780733755298</v>
      </c>
      <c r="AN18" s="263">
        <f t="shared" si="15"/>
        <v>-353.45488996658582</v>
      </c>
      <c r="AO18" s="263">
        <f t="shared" si="15"/>
        <v>-362.72992535276057</v>
      </c>
      <c r="AP18" s="263">
        <f t="shared" si="15"/>
        <v>-372.2704070411279</v>
      </c>
      <c r="AQ18" s="263">
        <f t="shared" si="15"/>
        <v>-382.06141641013011</v>
      </c>
      <c r="AR18" s="263">
        <f t="shared" si="15"/>
        <v>-392.13370488789923</v>
      </c>
      <c r="AS18" s="263">
        <f t="shared" si="15"/>
        <v>-402.36128712794425</v>
      </c>
      <c r="AT18" s="263">
        <f t="shared" si="15"/>
        <v>-412.89872141086323</v>
      </c>
      <c r="AU18" s="263">
        <f t="shared" si="15"/>
        <v>-423.71994503779911</v>
      </c>
      <c r="AV18" s="263">
        <f t="shared" si="15"/>
        <v>-434.86024643724471</v>
      </c>
      <c r="AW18" s="263">
        <f t="shared" si="15"/>
        <v>-446.32124035975971</v>
      </c>
      <c r="AX18" s="263">
        <f t="shared" si="15"/>
        <v>-457.06648002741281</v>
      </c>
      <c r="AY18" s="263">
        <f t="shared" si="15"/>
        <v>-468.01614780871171</v>
      </c>
      <c r="AZ18" s="263">
        <f t="shared" si="15"/>
        <v>-479.24766126259811</v>
      </c>
      <c r="BA18" s="263">
        <f t="shared" si="15"/>
        <v>-490.7606665491295</v>
      </c>
      <c r="BB18" s="263">
        <f t="shared" si="15"/>
        <v>-502.57399890709155</v>
      </c>
      <c r="BC18" s="263">
        <f t="shared" si="15"/>
        <v>-514.66020310795568</v>
      </c>
      <c r="BD18" s="263">
        <f t="shared" si="15"/>
        <v>-527.06099273524114</v>
      </c>
      <c r="BE18" s="263">
        <f t="shared" si="15"/>
        <v>-539.77393420151111</v>
      </c>
      <c r="BF18" s="263">
        <f t="shared" si="15"/>
        <v>-552.82006051393387</v>
      </c>
      <c r="BG18" s="263">
        <f t="shared" si="15"/>
        <v>-566.16834099227196</v>
      </c>
      <c r="BH18" s="263">
        <f t="shared" si="15"/>
        <v>-579.8656568824066</v>
      </c>
      <c r="BI18" s="263">
        <f t="shared" si="15"/>
        <v>-593.90916085882554</v>
      </c>
      <c r="BJ18" s="263">
        <f t="shared" si="15"/>
        <v>-608.32243585783272</v>
      </c>
      <c r="BK18" s="263">
        <f t="shared" si="15"/>
        <v>-623.07041898495675</v>
      </c>
      <c r="BL18" s="263">
        <f t="shared" si="15"/>
        <v>-638.20580382487799</v>
      </c>
      <c r="BM18" s="263">
        <f t="shared" si="15"/>
        <v>-653.72526827929482</v>
      </c>
      <c r="BN18" s="263">
        <f t="shared" si="15"/>
        <v>-669.65525855563828</v>
      </c>
      <c r="BO18" s="263">
        <f t="shared" si="15"/>
        <v>-685.95616083575339</v>
      </c>
      <c r="BP18" s="263">
        <f t="shared" si="15"/>
        <v>-702.68720633812666</v>
      </c>
      <c r="BQ18" s="263">
        <f t="shared" si="15"/>
        <v>-719.84452871535655</v>
      </c>
      <c r="BR18" s="263">
        <f t="shared" si="15"/>
        <v>-737.45778965305772</v>
      </c>
      <c r="BS18" s="263">
        <f t="shared" si="15"/>
        <v>-755.48223939319041</v>
      </c>
      <c r="BT18" s="263">
        <f t="shared" si="15"/>
        <v>-773.98446298262354</v>
      </c>
      <c r="BU18" s="263">
        <f t="shared" si="15"/>
        <v>-792.95997078702521</v>
      </c>
      <c r="BV18" s="263">
        <f t="shared" si="15"/>
        <v>-812.44203589382448</v>
      </c>
      <c r="BW18" s="263">
        <f t="shared" si="15"/>
        <v>-832.38011284022286</v>
      </c>
      <c r="BX18" s="263">
        <f t="shared" si="15"/>
        <v>-852.84905902069443</v>
      </c>
      <c r="BY18" s="263">
        <f t="shared" si="15"/>
        <v>-873.84367164184016</v>
      </c>
      <c r="BZ18" s="263">
        <f t="shared" si="15"/>
        <v>-895.40128029249558</v>
      </c>
      <c r="CA18" s="263">
        <f t="shared" si="15"/>
        <v>-917.46479977760737</v>
      </c>
      <c r="CB18" s="263">
        <f t="shared" si="15"/>
        <v>-940.11839354693348</v>
      </c>
      <c r="CC18" s="263">
        <f t="shared" si="15"/>
        <v>-963.35604350261565</v>
      </c>
      <c r="CD18" s="263">
        <f t="shared" ref="CD18:CR18" si="16">+CD51</f>
        <v>-987.21963615439699</v>
      </c>
      <c r="CE18" s="263">
        <f t="shared" si="16"/>
        <v>-1011.6447075629757</v>
      </c>
      <c r="CF18" s="263">
        <f t="shared" si="16"/>
        <v>-1036.7258906134809</v>
      </c>
      <c r="CG18" s="263">
        <f t="shared" si="16"/>
        <v>-1062.4562358583937</v>
      </c>
      <c r="CH18" s="263">
        <f t="shared" si="16"/>
        <v>-1088.8827493823574</v>
      </c>
      <c r="CI18" s="263">
        <f t="shared" si="16"/>
        <v>-1115.9326424224159</v>
      </c>
      <c r="CJ18" s="263">
        <f t="shared" si="16"/>
        <v>-1143.7123266599494</v>
      </c>
      <c r="CK18" s="263">
        <f t="shared" si="16"/>
        <v>-1172.213789514429</v>
      </c>
      <c r="CL18" s="263">
        <f t="shared" si="16"/>
        <v>-1201.4897893160091</v>
      </c>
      <c r="CM18" s="263">
        <f t="shared" si="16"/>
        <v>-1231.4581457148015</v>
      </c>
      <c r="CN18" s="263">
        <f t="shared" si="16"/>
        <v>-1262.2385228930029</v>
      </c>
      <c r="CO18" s="263">
        <f t="shared" si="16"/>
        <v>-1293.8216955381718</v>
      </c>
      <c r="CP18" s="263">
        <f t="shared" si="16"/>
        <v>-1326.266885672002</v>
      </c>
      <c r="CQ18" s="263">
        <f t="shared" si="16"/>
        <v>-1359.4813185661646</v>
      </c>
      <c r="CR18" s="263">
        <f t="shared" si="16"/>
        <v>-1393.5995696284383</v>
      </c>
      <c r="CS18" s="263"/>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row>
    <row r="19" spans="1:193" s="379" customFormat="1" outlineLevel="1">
      <c r="A19" s="54"/>
      <c r="B19" s="143" t="s">
        <v>226</v>
      </c>
      <c r="C19" s="54"/>
      <c r="D19" s="82"/>
      <c r="E19" s="82"/>
      <c r="F19" s="82"/>
      <c r="G19" s="82"/>
      <c r="H19" s="82"/>
      <c r="I19" s="82"/>
      <c r="J19" s="82"/>
      <c r="K19" s="342" t="s">
        <v>200</v>
      </c>
      <c r="L19" s="82"/>
      <c r="M19" s="448">
        <f>SUM(O19:GJ19)</f>
        <v>-12775.542124233678</v>
      </c>
      <c r="N19" s="448"/>
      <c r="O19" s="263">
        <f t="shared" ref="O19:Q19" si="17">+O59</f>
        <v>0</v>
      </c>
      <c r="P19" s="263">
        <f t="shared" si="17"/>
        <v>-156.81728316032297</v>
      </c>
      <c r="Q19" s="263">
        <f t="shared" si="17"/>
        <v>-122.82187845735555</v>
      </c>
      <c r="R19" s="263">
        <f t="shared" ref="R19:CC19" si="18">+R59</f>
        <v>-96.196117696867461</v>
      </c>
      <c r="S19" s="263">
        <f t="shared" si="18"/>
        <v>-75.342383426927569</v>
      </c>
      <c r="T19" s="263">
        <f t="shared" si="18"/>
        <v>-79.070267918809492</v>
      </c>
      <c r="U19" s="263">
        <f t="shared" si="18"/>
        <v>-82.982605332841047</v>
      </c>
      <c r="V19" s="263">
        <f t="shared" si="18"/>
        <v>-87.088522260944146</v>
      </c>
      <c r="W19" s="263">
        <f t="shared" si="18"/>
        <v>-91.397596871947968</v>
      </c>
      <c r="X19" s="263">
        <f t="shared" si="18"/>
        <v>-95.919881255274788</v>
      </c>
      <c r="Y19" s="263">
        <f t="shared" si="18"/>
        <v>-93.26778901911679</v>
      </c>
      <c r="Z19" s="263">
        <f t="shared" si="18"/>
        <v>-90.689024576290535</v>
      </c>
      <c r="AA19" s="263">
        <f t="shared" si="18"/>
        <v>-88.181560484008884</v>
      </c>
      <c r="AB19" s="263">
        <f t="shared" si="18"/>
        <v>-85.743425356323087</v>
      </c>
      <c r="AC19" s="263">
        <f t="shared" si="18"/>
        <v>-83.372702314205185</v>
      </c>
      <c r="AD19" s="263">
        <f t="shared" si="18"/>
        <v>-84.487931223810804</v>
      </c>
      <c r="AE19" s="263">
        <f t="shared" si="18"/>
        <v>-85.618077912093341</v>
      </c>
      <c r="AF19" s="263">
        <f t="shared" si="18"/>
        <v>-86.763341925638031</v>
      </c>
      <c r="AG19" s="263">
        <f t="shared" si="18"/>
        <v>-87.923925480250517</v>
      </c>
      <c r="AH19" s="263">
        <f t="shared" si="18"/>
        <v>-89.100033496661567</v>
      </c>
      <c r="AI19" s="263">
        <f t="shared" si="18"/>
        <v>-92.514857908578875</v>
      </c>
      <c r="AJ19" s="263">
        <f t="shared" si="18"/>
        <v>-96.060557981330405</v>
      </c>
      <c r="AK19" s="263">
        <f t="shared" si="18"/>
        <v>-99.742149621016324</v>
      </c>
      <c r="AL19" s="263">
        <f t="shared" si="18"/>
        <v>-103.56484097203268</v>
      </c>
      <c r="AM19" s="263">
        <f t="shared" si="18"/>
        <v>-107.53403978474559</v>
      </c>
      <c r="AN19" s="263">
        <f t="shared" si="18"/>
        <v>-107.74886054730278</v>
      </c>
      <c r="AO19" s="263">
        <f t="shared" si="18"/>
        <v>-107.96411045731989</v>
      </c>
      <c r="AP19" s="263">
        <f t="shared" si="18"/>
        <v>-108.1797903721048</v>
      </c>
      <c r="AQ19" s="263">
        <f t="shared" si="18"/>
        <v>-108.39590115067813</v>
      </c>
      <c r="AR19" s="263">
        <f t="shared" si="18"/>
        <v>-108.61244365377642</v>
      </c>
      <c r="AS19" s="263">
        <f t="shared" si="18"/>
        <v>-110.78469252685196</v>
      </c>
      <c r="AT19" s="263">
        <f t="shared" si="18"/>
        <v>-113.00038637738899</v>
      </c>
      <c r="AU19" s="263">
        <f t="shared" si="18"/>
        <v>-115.26039410493679</v>
      </c>
      <c r="AV19" s="263">
        <f t="shared" si="18"/>
        <v>-117.56560198703552</v>
      </c>
      <c r="AW19" s="263">
        <f t="shared" si="18"/>
        <v>-119.91691402677624</v>
      </c>
      <c r="AX19" s="263">
        <f t="shared" si="18"/>
        <v>-122.31525230731175</v>
      </c>
      <c r="AY19" s="263">
        <f t="shared" si="18"/>
        <v>-124.761557353458</v>
      </c>
      <c r="AZ19" s="263">
        <f t="shared" si="18"/>
        <v>-127.25678850052716</v>
      </c>
      <c r="BA19" s="263">
        <f t="shared" si="18"/>
        <v>-129.80192427053771</v>
      </c>
      <c r="BB19" s="263">
        <f t="shared" si="18"/>
        <v>-132.39796275594847</v>
      </c>
      <c r="BC19" s="263">
        <f t="shared" si="18"/>
        <v>-135.04592201106743</v>
      </c>
      <c r="BD19" s="263">
        <f t="shared" si="18"/>
        <v>-137.74684045128879</v>
      </c>
      <c r="BE19" s="263">
        <f t="shared" si="18"/>
        <v>-140.50177726031455</v>
      </c>
      <c r="BF19" s="263">
        <f t="shared" si="18"/>
        <v>-143.31181280552087</v>
      </c>
      <c r="BG19" s="263">
        <f t="shared" si="18"/>
        <v>-146.1780490616313</v>
      </c>
      <c r="BH19" s="263">
        <f t="shared" si="18"/>
        <v>-149.10161004286394</v>
      </c>
      <c r="BI19" s="263">
        <f t="shared" si="18"/>
        <v>-152.08364224372121</v>
      </c>
      <c r="BJ19" s="263">
        <f t="shared" si="18"/>
        <v>-155.12531508859561</v>
      </c>
      <c r="BK19" s="263">
        <f t="shared" si="18"/>
        <v>-158.22782139036752</v>
      </c>
      <c r="BL19" s="263">
        <f t="shared" si="18"/>
        <v>-161.39237781817488</v>
      </c>
      <c r="BM19" s="263">
        <f t="shared" si="18"/>
        <v>-164.62022537453839</v>
      </c>
      <c r="BN19" s="263">
        <f t="shared" si="18"/>
        <v>-167.91262988202917</v>
      </c>
      <c r="BO19" s="263">
        <f t="shared" si="18"/>
        <v>-171.27088247966975</v>
      </c>
      <c r="BP19" s="263">
        <f t="shared" si="18"/>
        <v>-174.69630012926316</v>
      </c>
      <c r="BQ19" s="263">
        <f t="shared" si="18"/>
        <v>-178.19022613184842</v>
      </c>
      <c r="BR19" s="263">
        <f t="shared" si="18"/>
        <v>-181.75403065448538</v>
      </c>
      <c r="BS19" s="263">
        <f t="shared" si="18"/>
        <v>-185.38911126757509</v>
      </c>
      <c r="BT19" s="263">
        <f t="shared" si="18"/>
        <v>-189.0968934929266</v>
      </c>
      <c r="BU19" s="263">
        <f t="shared" si="18"/>
        <v>-192.87883136278512</v>
      </c>
      <c r="BV19" s="263">
        <f t="shared" si="18"/>
        <v>-196.73640799004085</v>
      </c>
      <c r="BW19" s="263">
        <f t="shared" si="18"/>
        <v>-200.67113614984166</v>
      </c>
      <c r="BX19" s="263">
        <f t="shared" si="18"/>
        <v>-204.68455887283847</v>
      </c>
      <c r="BY19" s="263">
        <f t="shared" si="18"/>
        <v>-208.77825005029524</v>
      </c>
      <c r="BZ19" s="263">
        <f t="shared" si="18"/>
        <v>-212.95381505130115</v>
      </c>
      <c r="CA19" s="263">
        <f t="shared" si="18"/>
        <v>-217.21289135232718</v>
      </c>
      <c r="CB19" s="263">
        <f t="shared" si="18"/>
        <v>-221.55714917937374</v>
      </c>
      <c r="CC19" s="263">
        <f t="shared" si="18"/>
        <v>-225.98829216296122</v>
      </c>
      <c r="CD19" s="263">
        <f t="shared" ref="CD19:CR19" si="19">+CD59</f>
        <v>-230.50805800622044</v>
      </c>
      <c r="CE19" s="263">
        <f t="shared" si="19"/>
        <v>-235.11821916634486</v>
      </c>
      <c r="CF19" s="263">
        <f t="shared" si="19"/>
        <v>-239.82058354967177</v>
      </c>
      <c r="CG19" s="263">
        <f t="shared" si="19"/>
        <v>-244.61699522066519</v>
      </c>
      <c r="CH19" s="263">
        <f t="shared" si="19"/>
        <v>-249.50933512507854</v>
      </c>
      <c r="CI19" s="263">
        <f t="shared" si="19"/>
        <v>-254.49952182758011</v>
      </c>
      <c r="CJ19" s="263">
        <f t="shared" si="19"/>
        <v>-259.58951226413177</v>
      </c>
      <c r="CK19" s="263">
        <f t="shared" si="19"/>
        <v>-264.78130250941439</v>
      </c>
      <c r="CL19" s="263">
        <f t="shared" si="19"/>
        <v>-270.07692855960266</v>
      </c>
      <c r="CM19" s="263">
        <f t="shared" si="19"/>
        <v>-275.47846713079474</v>
      </c>
      <c r="CN19" s="263">
        <f t="shared" si="19"/>
        <v>-280.98803647341066</v>
      </c>
      <c r="CO19" s="263">
        <f t="shared" si="19"/>
        <v>-286.60779720287883</v>
      </c>
      <c r="CP19" s="263">
        <f t="shared" si="19"/>
        <v>-292.33995314693641</v>
      </c>
      <c r="CQ19" s="263">
        <f t="shared" si="19"/>
        <v>-298.18675220987518</v>
      </c>
      <c r="CR19" s="263">
        <f t="shared" si="19"/>
        <v>-304.15048725407269</v>
      </c>
      <c r="CS19" s="263"/>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row>
    <row r="20" spans="1:193">
      <c r="A20" s="54"/>
      <c r="B20" s="88"/>
      <c r="C20" s="83"/>
      <c r="D20" s="84"/>
      <c r="E20" s="84"/>
      <c r="F20" s="84"/>
      <c r="G20" s="84"/>
      <c r="H20" s="84"/>
      <c r="I20" s="84"/>
      <c r="J20" s="84"/>
      <c r="K20" s="444"/>
      <c r="L20" s="84"/>
      <c r="M20" s="84"/>
      <c r="N20" s="84"/>
      <c r="O20" s="249"/>
      <c r="P20" s="249"/>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row>
    <row r="21" spans="1:193" s="482" customFormat="1">
      <c r="A21" s="235"/>
      <c r="B21" s="298" t="s">
        <v>186</v>
      </c>
      <c r="C21" s="237"/>
      <c r="D21" s="238"/>
      <c r="E21" s="238"/>
      <c r="F21" s="238"/>
      <c r="G21" s="238"/>
      <c r="H21" s="238"/>
      <c r="I21" s="238"/>
      <c r="J21" s="238"/>
      <c r="K21" s="239"/>
      <c r="L21" s="239"/>
      <c r="M21" s="238"/>
      <c r="N21" s="238"/>
      <c r="O21" s="483"/>
      <c r="P21" s="483"/>
      <c r="Q21" s="484"/>
      <c r="R21" s="484"/>
      <c r="S21" s="484"/>
      <c r="T21" s="484"/>
      <c r="U21" s="484"/>
      <c r="V21" s="484"/>
      <c r="W21" s="484"/>
      <c r="X21" s="484"/>
      <c r="Y21" s="484"/>
      <c r="Z21" s="484"/>
      <c r="AA21" s="484"/>
      <c r="AB21" s="484"/>
      <c r="AC21" s="484"/>
      <c r="AD21" s="484"/>
      <c r="AE21" s="484"/>
      <c r="AF21" s="484"/>
      <c r="AG21" s="484"/>
      <c r="AH21" s="484"/>
      <c r="AI21" s="484"/>
      <c r="AJ21" s="484"/>
      <c r="AK21" s="484"/>
      <c r="AL21" s="484"/>
      <c r="AM21" s="484"/>
      <c r="AN21" s="484"/>
      <c r="AO21" s="484"/>
      <c r="AP21" s="484"/>
      <c r="AQ21" s="484"/>
      <c r="AR21" s="484"/>
      <c r="AS21" s="484"/>
      <c r="AT21" s="484"/>
      <c r="AU21" s="484"/>
      <c r="AV21" s="484"/>
      <c r="AW21" s="484"/>
      <c r="AX21" s="484"/>
      <c r="AY21" s="484"/>
      <c r="AZ21" s="484"/>
      <c r="BA21" s="484"/>
      <c r="BB21" s="484"/>
      <c r="BC21" s="484"/>
      <c r="BD21" s="484"/>
      <c r="BE21" s="484"/>
      <c r="BF21" s="484"/>
      <c r="BG21" s="484"/>
      <c r="BH21" s="484"/>
      <c r="BI21" s="484"/>
      <c r="BJ21" s="484"/>
      <c r="BK21" s="484"/>
      <c r="BL21" s="484"/>
      <c r="BM21" s="484"/>
      <c r="BN21" s="484"/>
      <c r="BO21" s="484"/>
      <c r="BP21" s="484"/>
      <c r="BQ21" s="484"/>
      <c r="BR21" s="484"/>
      <c r="BS21" s="484"/>
      <c r="BT21" s="484"/>
      <c r="BU21" s="484"/>
      <c r="BV21" s="484"/>
      <c r="BW21" s="484"/>
      <c r="BX21" s="484"/>
      <c r="BY21" s="484"/>
      <c r="BZ21" s="484"/>
      <c r="CA21" s="484"/>
      <c r="CB21" s="484"/>
      <c r="CC21" s="484"/>
      <c r="CD21" s="484"/>
      <c r="CE21" s="484"/>
      <c r="CF21" s="484"/>
      <c r="CG21" s="484"/>
      <c r="CH21" s="484"/>
      <c r="CI21" s="484"/>
      <c r="CJ21" s="484"/>
      <c r="CK21" s="484"/>
      <c r="CL21" s="484"/>
      <c r="CM21" s="484"/>
      <c r="CN21" s="484"/>
      <c r="CO21" s="484"/>
      <c r="CP21" s="484"/>
      <c r="CQ21" s="484"/>
      <c r="CR21" s="484"/>
      <c r="CS21" s="484"/>
      <c r="CT21" s="484"/>
      <c r="DV21" s="485"/>
      <c r="DW21" s="485"/>
      <c r="DX21" s="485"/>
      <c r="DY21" s="485"/>
      <c r="DZ21" s="485"/>
      <c r="EA21" s="485"/>
      <c r="EB21" s="485"/>
      <c r="EC21" s="485"/>
      <c r="ED21" s="485"/>
      <c r="EE21" s="485"/>
      <c r="EF21" s="485"/>
      <c r="EG21" s="485"/>
      <c r="EH21" s="485"/>
      <c r="EI21" s="485"/>
      <c r="EJ21" s="485"/>
      <c r="EK21" s="485"/>
      <c r="EL21" s="485"/>
      <c r="EM21" s="485"/>
      <c r="EN21" s="485"/>
      <c r="EO21" s="485"/>
      <c r="EP21" s="485"/>
      <c r="EQ21" s="485"/>
      <c r="ER21" s="485"/>
      <c r="ES21" s="485"/>
      <c r="ET21" s="485"/>
      <c r="EU21" s="485"/>
      <c r="EV21" s="485"/>
      <c r="EW21" s="485"/>
      <c r="EX21" s="485"/>
      <c r="EY21" s="485"/>
      <c r="EZ21" s="485"/>
      <c r="FA21" s="485"/>
      <c r="FB21" s="485"/>
      <c r="FC21" s="485"/>
      <c r="FD21" s="485"/>
      <c r="FE21" s="485"/>
      <c r="FF21" s="485"/>
      <c r="FG21" s="485"/>
      <c r="FH21" s="485"/>
      <c r="FI21" s="485"/>
      <c r="FJ21" s="485"/>
      <c r="FK21" s="485"/>
      <c r="FL21" s="485"/>
      <c r="FM21" s="485"/>
      <c r="FN21" s="485"/>
      <c r="FO21" s="485"/>
      <c r="FP21" s="485"/>
      <c r="FQ21" s="485"/>
      <c r="FR21" s="485"/>
      <c r="FS21" s="485"/>
      <c r="FT21" s="485"/>
      <c r="FU21" s="485"/>
      <c r="FV21" s="485"/>
      <c r="FW21" s="485"/>
      <c r="FX21" s="485"/>
      <c r="FY21" s="485"/>
      <c r="FZ21" s="485"/>
      <c r="GA21" s="485"/>
      <c r="GB21" s="485"/>
      <c r="GC21" s="485"/>
      <c r="GD21" s="485"/>
      <c r="GE21" s="485"/>
      <c r="GF21" s="485"/>
      <c r="GG21" s="485"/>
      <c r="GH21" s="485"/>
      <c r="GI21" s="485"/>
      <c r="GJ21" s="485"/>
      <c r="GK21" s="485"/>
    </row>
    <row r="22" spans="1:193" outlineLevel="1">
      <c r="A22" s="79"/>
      <c r="B22" s="85"/>
      <c r="C22" s="139"/>
      <c r="D22" s="140"/>
      <c r="E22" s="140"/>
      <c r="F22" s="140"/>
      <c r="G22" s="140"/>
      <c r="H22" s="140"/>
      <c r="I22" s="140"/>
      <c r="J22" s="140"/>
      <c r="K22" s="141"/>
      <c r="L22" s="141"/>
      <c r="M22" s="140"/>
      <c r="N22" s="140"/>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c r="BR22" s="142"/>
      <c r="BS22" s="142"/>
      <c r="BT22" s="142"/>
      <c r="BU22" s="142"/>
      <c r="BV22" s="142"/>
      <c r="BW22" s="142"/>
      <c r="BX22" s="142"/>
      <c r="BY22" s="142"/>
      <c r="BZ22" s="142"/>
      <c r="CA22" s="142"/>
      <c r="CB22" s="142"/>
      <c r="CC22" s="142"/>
      <c r="CD22" s="142"/>
      <c r="CE22" s="142"/>
      <c r="CF22" s="142"/>
      <c r="CG22" s="142"/>
      <c r="CH22" s="142"/>
      <c r="CI22" s="142"/>
      <c r="CJ22" s="142"/>
      <c r="CK22" s="142"/>
      <c r="CL22" s="142"/>
      <c r="CM22" s="142"/>
      <c r="CN22" s="142"/>
      <c r="CO22" s="142"/>
      <c r="CP22" s="142"/>
      <c r="CQ22" s="142"/>
      <c r="CR22" s="142"/>
      <c r="CS22" s="142"/>
      <c r="CT22" s="138"/>
      <c r="CU22" s="138"/>
      <c r="CV22" s="138"/>
      <c r="CW22" s="138"/>
      <c r="CX22" s="138"/>
      <c r="CY22" s="138"/>
      <c r="CZ22" s="138"/>
      <c r="DA22" s="138"/>
      <c r="DB22" s="138"/>
      <c r="DC22" s="138"/>
      <c r="DD22" s="138"/>
      <c r="DE22" s="138"/>
      <c r="DF22" s="138"/>
      <c r="DG22" s="138"/>
      <c r="DH22" s="138"/>
      <c r="DI22" s="138"/>
      <c r="DJ22" s="138"/>
      <c r="DK22" s="138"/>
      <c r="DL22" s="138"/>
      <c r="DM22" s="138"/>
      <c r="DN22" s="138"/>
      <c r="DO22" s="138"/>
      <c r="DP22" s="138"/>
      <c r="DQ22" s="138"/>
      <c r="DR22" s="138"/>
      <c r="DS22" s="138"/>
      <c r="DT22" s="138"/>
      <c r="DU22" s="138"/>
    </row>
    <row r="23" spans="1:193" outlineLevel="1">
      <c r="A23" s="54"/>
      <c r="B23" s="143" t="s">
        <v>184</v>
      </c>
      <c r="C23" s="54"/>
      <c r="D23" s="82"/>
      <c r="E23" s="82"/>
      <c r="F23" s="82"/>
      <c r="G23" s="82"/>
      <c r="H23" s="82"/>
      <c r="I23" s="82"/>
      <c r="J23" s="82"/>
      <c r="K23" s="341" t="s">
        <v>15</v>
      </c>
      <c r="L23" s="82"/>
      <c r="M23" s="82"/>
      <c r="N23" s="82"/>
      <c r="O23" s="249">
        <v>1.4E-2</v>
      </c>
      <c r="P23" s="249">
        <v>1.9E-2</v>
      </c>
      <c r="Q23" s="75">
        <f>+Inputs!$L$18</f>
        <v>0.02</v>
      </c>
      <c r="R23" s="75">
        <f>+Inputs!$L$18</f>
        <v>0.02</v>
      </c>
      <c r="S23" s="75">
        <f>+Inputs!$L$18</f>
        <v>0.02</v>
      </c>
      <c r="T23" s="75">
        <f>+Inputs!$L$18</f>
        <v>0.02</v>
      </c>
      <c r="U23" s="75">
        <f>+Inputs!$L$18</f>
        <v>0.02</v>
      </c>
      <c r="V23" s="75">
        <f>+Inputs!$L$18</f>
        <v>0.02</v>
      </c>
      <c r="W23" s="75">
        <f>+Inputs!$L$18</f>
        <v>0.02</v>
      </c>
      <c r="X23" s="75">
        <f>+Inputs!$L$18</f>
        <v>0.02</v>
      </c>
      <c r="Y23" s="75">
        <f>+Inputs!$L$18</f>
        <v>0.02</v>
      </c>
      <c r="Z23" s="75">
        <f>+Inputs!$L$18</f>
        <v>0.02</v>
      </c>
      <c r="AA23" s="75">
        <f>+Inputs!$L$18</f>
        <v>0.02</v>
      </c>
      <c r="AB23" s="75">
        <f>+Inputs!$L$18</f>
        <v>0.02</v>
      </c>
      <c r="AC23" s="75">
        <f>+Inputs!$L$18</f>
        <v>0.02</v>
      </c>
      <c r="AD23" s="75">
        <f>+Inputs!$L$18</f>
        <v>0.02</v>
      </c>
      <c r="AE23" s="75">
        <f>+Inputs!$L$18</f>
        <v>0.02</v>
      </c>
      <c r="AF23" s="75">
        <f>+Inputs!$L$18</f>
        <v>0.02</v>
      </c>
      <c r="AG23" s="75">
        <f>+Inputs!$L$18</f>
        <v>0.02</v>
      </c>
      <c r="AH23" s="75">
        <f>+Inputs!$L$18</f>
        <v>0.02</v>
      </c>
      <c r="AI23" s="75">
        <f>+Inputs!$L$18</f>
        <v>0.02</v>
      </c>
      <c r="AJ23" s="75">
        <f>+Inputs!$L$18</f>
        <v>0.02</v>
      </c>
      <c r="AK23" s="75">
        <f>+Inputs!$L$18</f>
        <v>0.02</v>
      </c>
      <c r="AL23" s="75">
        <f>+Inputs!$L$18</f>
        <v>0.02</v>
      </c>
      <c r="AM23" s="75">
        <f>+Inputs!$L$18</f>
        <v>0.02</v>
      </c>
      <c r="AN23" s="75">
        <f>+Inputs!$L$18</f>
        <v>0.02</v>
      </c>
      <c r="AO23" s="75">
        <f>+Inputs!$L$18</f>
        <v>0.02</v>
      </c>
      <c r="AP23" s="75">
        <f>+Inputs!$L$18</f>
        <v>0.02</v>
      </c>
      <c r="AQ23" s="75">
        <f>+Inputs!$L$18</f>
        <v>0.02</v>
      </c>
      <c r="AR23" s="75">
        <f>+Inputs!$L$18</f>
        <v>0.02</v>
      </c>
      <c r="AS23" s="75">
        <f>+Inputs!$L$18</f>
        <v>0.02</v>
      </c>
      <c r="AT23" s="75">
        <f>+Inputs!$L$18</f>
        <v>0.02</v>
      </c>
      <c r="AU23" s="75">
        <f>+Inputs!$L$18</f>
        <v>0.02</v>
      </c>
      <c r="AV23" s="75">
        <f>+Inputs!$L$18</f>
        <v>0.02</v>
      </c>
      <c r="AW23" s="75">
        <f>+Inputs!$L$18</f>
        <v>0.02</v>
      </c>
      <c r="AX23" s="75">
        <f>+Inputs!$L$18</f>
        <v>0.02</v>
      </c>
      <c r="AY23" s="75">
        <f>+Inputs!$L$18</f>
        <v>0.02</v>
      </c>
      <c r="AZ23" s="75">
        <f>+Inputs!$L$18</f>
        <v>0.02</v>
      </c>
      <c r="BA23" s="75">
        <f>+Inputs!$L$18</f>
        <v>0.02</v>
      </c>
      <c r="BB23" s="75">
        <f>+Inputs!$L$18</f>
        <v>0.02</v>
      </c>
      <c r="BC23" s="75">
        <f>+Inputs!$L$18</f>
        <v>0.02</v>
      </c>
      <c r="BD23" s="75">
        <f>+Inputs!$L$18</f>
        <v>0.02</v>
      </c>
      <c r="BE23" s="75">
        <f>+Inputs!$L$18</f>
        <v>0.02</v>
      </c>
      <c r="BF23" s="75">
        <f>+Inputs!$L$18</f>
        <v>0.02</v>
      </c>
      <c r="BG23" s="75">
        <f>+Inputs!$L$18</f>
        <v>0.02</v>
      </c>
      <c r="BH23" s="75">
        <f>+Inputs!$L$18</f>
        <v>0.02</v>
      </c>
      <c r="BI23" s="75">
        <f>+Inputs!$L$18</f>
        <v>0.02</v>
      </c>
      <c r="BJ23" s="75">
        <f>+Inputs!$L$18</f>
        <v>0.02</v>
      </c>
      <c r="BK23" s="75">
        <f>+Inputs!$L$18</f>
        <v>0.02</v>
      </c>
      <c r="BL23" s="75">
        <f>+Inputs!$L$18</f>
        <v>0.02</v>
      </c>
      <c r="BM23" s="75">
        <f>+Inputs!$L$18</f>
        <v>0.02</v>
      </c>
      <c r="BN23" s="75">
        <f>+Inputs!$L$18</f>
        <v>0.02</v>
      </c>
      <c r="BO23" s="75">
        <f>+Inputs!$L$18</f>
        <v>0.02</v>
      </c>
      <c r="BP23" s="75">
        <f>+Inputs!$L$18</f>
        <v>0.02</v>
      </c>
      <c r="BQ23" s="75">
        <f>+Inputs!$L$18</f>
        <v>0.02</v>
      </c>
      <c r="BR23" s="75">
        <f>+Inputs!$L$18</f>
        <v>0.02</v>
      </c>
      <c r="BS23" s="75">
        <f>+Inputs!$L$18</f>
        <v>0.02</v>
      </c>
      <c r="BT23" s="75">
        <f>+Inputs!$L$18</f>
        <v>0.02</v>
      </c>
      <c r="BU23" s="75">
        <f>+Inputs!$L$18</f>
        <v>0.02</v>
      </c>
      <c r="BV23" s="75">
        <f>+Inputs!$L$18</f>
        <v>0.02</v>
      </c>
      <c r="BW23" s="75">
        <f>+Inputs!$L$18</f>
        <v>0.02</v>
      </c>
      <c r="BX23" s="75">
        <f>+Inputs!$L$18</f>
        <v>0.02</v>
      </c>
      <c r="BY23" s="75">
        <f>+Inputs!$L$18</f>
        <v>0.02</v>
      </c>
      <c r="BZ23" s="75">
        <f>+Inputs!$L$18</f>
        <v>0.02</v>
      </c>
      <c r="CA23" s="75">
        <f>+Inputs!$L$18</f>
        <v>0.02</v>
      </c>
      <c r="CB23" s="75">
        <f>+Inputs!$L$18</f>
        <v>0.02</v>
      </c>
      <c r="CC23" s="75">
        <f>+Inputs!$L$18</f>
        <v>0.02</v>
      </c>
      <c r="CD23" s="75">
        <f>+Inputs!$L$18</f>
        <v>0.02</v>
      </c>
      <c r="CE23" s="75">
        <f>+Inputs!$L$18</f>
        <v>0.02</v>
      </c>
      <c r="CF23" s="75">
        <f>+Inputs!$L$18</f>
        <v>0.02</v>
      </c>
      <c r="CG23" s="75">
        <f>+Inputs!$L$18</f>
        <v>0.02</v>
      </c>
      <c r="CH23" s="75">
        <f>+Inputs!$L$18</f>
        <v>0.02</v>
      </c>
      <c r="CI23" s="75">
        <f>+Inputs!$L$18</f>
        <v>0.02</v>
      </c>
      <c r="CJ23" s="75">
        <f>+Inputs!$L$18</f>
        <v>0.02</v>
      </c>
      <c r="CK23" s="75">
        <f>+Inputs!$L$18</f>
        <v>0.02</v>
      </c>
      <c r="CL23" s="75">
        <f>+Inputs!$L$18</f>
        <v>0.02</v>
      </c>
      <c r="CM23" s="75">
        <f>+Inputs!$L$18</f>
        <v>0.02</v>
      </c>
      <c r="CN23" s="75">
        <f>+Inputs!$L$18</f>
        <v>0.02</v>
      </c>
      <c r="CO23" s="75">
        <f>+Inputs!$L$18</f>
        <v>0.02</v>
      </c>
      <c r="CP23" s="75">
        <f>+Inputs!$L$18</f>
        <v>0.02</v>
      </c>
      <c r="CQ23" s="75">
        <f>+Inputs!$L$18</f>
        <v>0.02</v>
      </c>
      <c r="CR23" s="75">
        <f>+Inputs!$L$18</f>
        <v>0.02</v>
      </c>
      <c r="CS23" s="75"/>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c r="DP23" s="249"/>
      <c r="DQ23" s="249"/>
      <c r="DR23" s="249"/>
      <c r="DS23" s="249"/>
      <c r="DT23" s="249"/>
      <c r="DU23" s="249"/>
    </row>
    <row r="24" spans="1:193" outlineLevel="1">
      <c r="A24" s="54"/>
      <c r="B24" s="143" t="s">
        <v>186</v>
      </c>
      <c r="C24" s="54"/>
      <c r="D24" s="82"/>
      <c r="E24" s="82"/>
      <c r="F24" s="82"/>
      <c r="G24" s="82"/>
      <c r="H24" s="82"/>
      <c r="I24" s="144"/>
      <c r="J24" s="82"/>
      <c r="K24" s="342" t="s">
        <v>35</v>
      </c>
      <c r="L24" s="82"/>
      <c r="M24" s="82"/>
      <c r="N24" s="82">
        <v>1</v>
      </c>
      <c r="O24" s="142">
        <f>IF(O10&gt;Inputs!$L17,N$24*(1+O$23),1)</f>
        <v>1.014</v>
      </c>
      <c r="P24" s="142">
        <f>IF(P10&gt;Inputs!$L17,O$24*(1+P$23),1)</f>
        <v>1.033266</v>
      </c>
      <c r="Q24" s="142">
        <f>IF(Q10&gt;Inputs!$L17,P$24*(1+Q$23),1)</f>
        <v>1.05393132</v>
      </c>
      <c r="R24" s="142">
        <f>IF(R10&gt;Inputs!$L17,Q$24*(1+R$23),1)</f>
        <v>1.0750099464</v>
      </c>
      <c r="S24" s="142">
        <f>IF(S10&gt;Inputs!$L17,R$24*(1+S$23),1)</f>
        <v>1.096510145328</v>
      </c>
      <c r="T24" s="142">
        <f>IF(T10&gt;Inputs!$L17,S$24*(1+T$23),1)</f>
        <v>1.11844034823456</v>
      </c>
      <c r="U24" s="142">
        <f>IF(U10&gt;Inputs!$L17,T$24*(1+U$23),1)</f>
        <v>1.1408091551992512</v>
      </c>
      <c r="V24" s="142">
        <f>IF(V10&gt;Inputs!$L17,U$24*(1+V$23),1)</f>
        <v>1.1636253383032362</v>
      </c>
      <c r="W24" s="142">
        <f>IF(W10&gt;Inputs!$L17,V$24*(1+W$23),1)</f>
        <v>1.1868978450693011</v>
      </c>
      <c r="X24" s="142">
        <f>IF(X10&gt;Inputs!$L17,W$24*(1+X$23),1)</f>
        <v>1.2106358019706871</v>
      </c>
      <c r="Y24" s="142">
        <f>IF(Y10&gt;Inputs!$L17,X$24*(1+Y$23),1)</f>
        <v>1.2348485180101008</v>
      </c>
      <c r="Z24" s="142">
        <f>IF(Z10&gt;Inputs!$L17,Y$24*(1+Z$23),1)</f>
        <v>1.2595454883703028</v>
      </c>
      <c r="AA24" s="142">
        <f>IF(AA10&gt;Inputs!$L17,Z$24*(1+AA$23),1)</f>
        <v>1.2847363981377089</v>
      </c>
      <c r="AB24" s="142">
        <f>IF(AB10&gt;Inputs!$L17,AA$24*(1+AB$23),1)</f>
        <v>1.3104311261004631</v>
      </c>
      <c r="AC24" s="142">
        <f>IF(AC10&gt;Inputs!$L17,AB$24*(1+AC$23),1)</f>
        <v>1.3366397486224724</v>
      </c>
      <c r="AD24" s="142">
        <f>IF(AD10&gt;Inputs!$L17,AC$24*(1+AD$23),1)</f>
        <v>1.3633725435949218</v>
      </c>
      <c r="AE24" s="142">
        <f>IF(AE10&gt;Inputs!$L17,AD$24*(1+AE$23),1)</f>
        <v>1.3906399944668202</v>
      </c>
      <c r="AF24" s="142">
        <f>IF(AF10&gt;Inputs!$L17,AE$24*(1+AF$23),1)</f>
        <v>1.4184527943561567</v>
      </c>
      <c r="AG24" s="142">
        <f>IF(AG10&gt;Inputs!$L17,AF$24*(1+AG$23),1)</f>
        <v>1.4468218502432799</v>
      </c>
      <c r="AH24" s="142">
        <f>IF(AH10&gt;Inputs!$L17,AG$24*(1+AH$23),1)</f>
        <v>1.4757582872481456</v>
      </c>
      <c r="AI24" s="142">
        <f>IF(AI10&gt;Inputs!$L17,AH$24*(1+AI$23),1)</f>
        <v>1.5052734529931087</v>
      </c>
      <c r="AJ24" s="142">
        <f>IF(AJ10&gt;Inputs!$L17,AI$24*(1+AJ$23),1)</f>
        <v>1.5353789220529708</v>
      </c>
      <c r="AK24" s="142">
        <f>IF(AK10&gt;Inputs!$L17,AJ$24*(1+AK$23),1)</f>
        <v>1.5660865004940303</v>
      </c>
      <c r="AL24" s="142">
        <f>IF(AL10&gt;Inputs!$L17,AK$24*(1+AL$23),1)</f>
        <v>1.597408230503911</v>
      </c>
      <c r="AM24" s="142">
        <f>IF(AM10&gt;Inputs!$L17,AL$24*(1+AM$23),1)</f>
        <v>1.6293563951139893</v>
      </c>
      <c r="AN24" s="142">
        <f>IF(AN10&gt;Inputs!$L17,AM$24*(1+AN$23),1)</f>
        <v>1.6619435230162691</v>
      </c>
      <c r="AO24" s="142">
        <f>IF(AO10&gt;Inputs!$L17,AN$24*(1+AO$23),1)</f>
        <v>1.6951823934765946</v>
      </c>
      <c r="AP24" s="142">
        <f>IF(AP10&gt;Inputs!$L17,AO$24*(1+AP$23),1)</f>
        <v>1.7290860413461264</v>
      </c>
      <c r="AQ24" s="142">
        <f>IF(AQ10&gt;Inputs!$L17,AP$24*(1+AQ$23),1)</f>
        <v>1.763667762173049</v>
      </c>
      <c r="AR24" s="142">
        <f>IF(AR10&gt;Inputs!$L17,AQ$24*(1+AR$23),1)</f>
        <v>1.79894111741651</v>
      </c>
      <c r="AS24" s="142">
        <f>IF(AS10&gt;Inputs!$L17,AR$24*(1+AS$23),1)</f>
        <v>1.8349199397648401</v>
      </c>
      <c r="AT24" s="142">
        <f>IF(AT10&gt;Inputs!$L17,AS$24*(1+AT$23),1)</f>
        <v>1.871618338560137</v>
      </c>
      <c r="AU24" s="142">
        <f>IF(AU10&gt;Inputs!$L17,AT$24*(1+AU$23),1)</f>
        <v>1.9090507053313399</v>
      </c>
      <c r="AV24" s="142">
        <f>IF(AV10&gt;Inputs!$L17,AU$24*(1+AV$23),1)</f>
        <v>1.9472317194379667</v>
      </c>
      <c r="AW24" s="142">
        <f>IF(AW10&gt;Inputs!$L17,AV$24*(1+AW$23),1)</f>
        <v>1.9861763538267261</v>
      </c>
      <c r="AX24" s="142">
        <f>IF(AX10&gt;Inputs!$L17,AW$24*(1+AX$23),1)</f>
        <v>2.0258998809032605</v>
      </c>
      <c r="AY24" s="142">
        <f>IF(AY10&gt;Inputs!$L17,AX$24*(1+AY$23),1)</f>
        <v>2.0664178785213259</v>
      </c>
      <c r="AZ24" s="142">
        <f>IF(AZ10&gt;Inputs!$L17,AY$24*(1+AZ$23),1)</f>
        <v>2.1077462360917525</v>
      </c>
      <c r="BA24" s="142">
        <f>IF(BA10&gt;Inputs!$L17,AZ$24*(1+BA$23),1)</f>
        <v>2.1499011608135876</v>
      </c>
      <c r="BB24" s="142">
        <f>IF(BB10&gt;Inputs!$L17,BA$24*(1+BB$23),1)</f>
        <v>2.1928991840298595</v>
      </c>
      <c r="BC24" s="142">
        <f>IF(BC10&gt;Inputs!$L17,BB$24*(1+BC$23),1)</f>
        <v>2.2367571677104565</v>
      </c>
      <c r="BD24" s="142">
        <f>IF(BD10&gt;Inputs!$L17,BC$24*(1+BD$23),1)</f>
        <v>2.2814923110646657</v>
      </c>
      <c r="BE24" s="142">
        <f>IF(BE10&gt;Inputs!$L17,BD$24*(1+BE$23),1)</f>
        <v>2.3271221572859591</v>
      </c>
      <c r="BF24" s="142">
        <f>IF(BF10&gt;Inputs!$L17,BE$24*(1+BF$23),1)</f>
        <v>2.3736646004316784</v>
      </c>
      <c r="BG24" s="142">
        <f>IF(BG10&gt;Inputs!$L17,BF$24*(1+BG$23),1)</f>
        <v>2.4211378924403122</v>
      </c>
      <c r="BH24" s="142">
        <f>IF(BH10&gt;Inputs!$L17,BG$24*(1+BH$23),1)</f>
        <v>2.4695606502891185</v>
      </c>
      <c r="BI24" s="142">
        <f>IF(BI10&gt;Inputs!$L17,BH$24*(1+BI$23),1)</f>
        <v>2.5189518632949008</v>
      </c>
      <c r="BJ24" s="142">
        <f>IF(BJ10&gt;Inputs!$L17,BI$24*(1+BJ$23),1)</f>
        <v>2.5693309005607987</v>
      </c>
      <c r="BK24" s="142">
        <f>IF(BK10&gt;Inputs!$L17,BJ$24*(1+BK$23),1)</f>
        <v>2.6207175185720146</v>
      </c>
      <c r="BL24" s="142">
        <f>IF(BL10&gt;Inputs!$L17,BK$24*(1+BL$23),1)</f>
        <v>2.6731318689434551</v>
      </c>
      <c r="BM24" s="142">
        <f>IF(BM10&gt;Inputs!$L17,BL$24*(1+BM$23),1)</f>
        <v>2.7265945063223245</v>
      </c>
      <c r="BN24" s="142">
        <f>IF(BN10&gt;Inputs!$L17,BM$24*(1+BN$23),1)</f>
        <v>2.7811263964487711</v>
      </c>
      <c r="BO24" s="142">
        <f>IF(BO10&gt;Inputs!$L17,BN$24*(1+BO$23),1)</f>
        <v>2.8367489243777464</v>
      </c>
      <c r="BP24" s="142">
        <f>IF(BP10&gt;Inputs!$L17,BO$24*(1+BP$23),1)</f>
        <v>2.8934839028653014</v>
      </c>
      <c r="BQ24" s="142">
        <f>IF(BQ10&gt;Inputs!$L17,BP$24*(1+BQ$23),1)</f>
        <v>2.9513535809226075</v>
      </c>
      <c r="BR24" s="142">
        <f>IF(BR10&gt;Inputs!$L17,BQ$24*(1+BR$23),1)</f>
        <v>3.0103806525410595</v>
      </c>
      <c r="BS24" s="142">
        <f>IF(BS10&gt;Inputs!$L17,BR$24*(1+BS$23),1)</f>
        <v>3.0705882655918808</v>
      </c>
      <c r="BT24" s="142">
        <f>IF(BT10&gt;Inputs!$L17,BS$24*(1+BT$23),1)</f>
        <v>3.1320000309037184</v>
      </c>
      <c r="BU24" s="142">
        <f>IF(BU10&gt;Inputs!$L17,BT$24*(1+BU$23),1)</f>
        <v>3.1946400315217929</v>
      </c>
      <c r="BV24" s="142">
        <f>IF(BV10&gt;Inputs!$L17,BU$24*(1+BV$23),1)</f>
        <v>3.2585328321522287</v>
      </c>
      <c r="BW24" s="142">
        <f>IF(BW10&gt;Inputs!$L17,BV$24*(1+BW$23),1)</f>
        <v>3.3237034887952732</v>
      </c>
      <c r="BX24" s="142">
        <f>IF(BX10&gt;Inputs!$L17,BW$24*(1+BX$23),1)</f>
        <v>3.3901775585711786</v>
      </c>
      <c r="BY24" s="142">
        <f>IF(BY10&gt;Inputs!$L17,BX$24*(1+BY$23),1)</f>
        <v>3.4579811097426023</v>
      </c>
      <c r="BZ24" s="142">
        <f>IF(BZ10&gt;Inputs!$L17,BY$24*(1+BZ$23),1)</f>
        <v>3.5271407319374544</v>
      </c>
      <c r="CA24" s="142">
        <f>IF(CA10&gt;Inputs!$L17,BZ$24*(1+CA$23),1)</f>
        <v>3.5976835465762034</v>
      </c>
      <c r="CB24" s="142">
        <f>IF(CB10&gt;Inputs!$L17,CA$24*(1+CB$23),1)</f>
        <v>3.6696372175077276</v>
      </c>
      <c r="CC24" s="142">
        <f>IF(CC10&gt;Inputs!$L17,CB$24*(1+CC$23),1)</f>
        <v>3.7430299618578822</v>
      </c>
      <c r="CD24" s="142">
        <f>IF(CD10&gt;Inputs!$L17,CC$24*(1+CD$23),1)</f>
        <v>3.81789056109504</v>
      </c>
      <c r="CE24" s="142">
        <f>IF(CE10&gt;Inputs!$L17,CD$24*(1+CE$23),1)</f>
        <v>3.894248372316941</v>
      </c>
      <c r="CF24" s="142">
        <f>IF(CF10&gt;Inputs!$L17,CE$24*(1+CF$23),1)</f>
        <v>3.9721333397632801</v>
      </c>
      <c r="CG24" s="142">
        <f>IF(CG10&gt;Inputs!$L17,CF$24*(1+CG$23),1)</f>
        <v>4.0515760065585456</v>
      </c>
      <c r="CH24" s="142">
        <f>IF(CH10&gt;Inputs!$L17,CG$24*(1+CH$23),1)</f>
        <v>4.1326075266897169</v>
      </c>
      <c r="CI24" s="142">
        <f>IF(CI10&gt;Inputs!$L17,CH$24*(1+CI$23),1)</f>
        <v>4.2152596772235116</v>
      </c>
      <c r="CJ24" s="142">
        <f>IF(CJ10&gt;Inputs!$L17,CI$24*(1+CJ$23),1)</f>
        <v>4.2995648707679823</v>
      </c>
      <c r="CK24" s="142">
        <f>IF(CK10&gt;Inputs!$L17,CJ$24*(1+CK$23),1)</f>
        <v>4.3855561681833422</v>
      </c>
      <c r="CL24" s="142">
        <f>IF(CL10&gt;Inputs!$L17,CK$24*(1+CL$23),1)</f>
        <v>4.4732672915470086</v>
      </c>
      <c r="CM24" s="142">
        <f>IF(CM10&gt;Inputs!$L17,CL$24*(1+CM$23),1)</f>
        <v>4.5627326373779491</v>
      </c>
      <c r="CN24" s="142">
        <f>IF(CN10&gt;Inputs!$L17,CM$24*(1+CN$23),1)</f>
        <v>4.6539872901255084</v>
      </c>
      <c r="CO24" s="142">
        <f>IF(CO10&gt;Inputs!$L17,CN$24*(1+CO$23),1)</f>
        <v>4.7470670359280183</v>
      </c>
      <c r="CP24" s="142">
        <f>IF(CP10&gt;Inputs!$L17,CO$24*(1+CP$23),1)</f>
        <v>4.8420083766465787</v>
      </c>
      <c r="CQ24" s="142">
        <f>IF(CQ10&gt;Inputs!$L17,CP$24*(1+CQ$23),1)</f>
        <v>4.9388485441795105</v>
      </c>
      <c r="CR24" s="142">
        <f>IF(CR10&gt;Inputs!$L17,CQ$24*(1+CR$23),1)</f>
        <v>5.0376255150631009</v>
      </c>
      <c r="CS24" s="142"/>
      <c r="CT24" s="142"/>
      <c r="CU24" s="142"/>
      <c r="CV24" s="142"/>
      <c r="CW24" s="142"/>
      <c r="CX24" s="142"/>
      <c r="CY24" s="142"/>
      <c r="CZ24" s="142"/>
      <c r="DA24" s="142"/>
      <c r="DB24" s="142"/>
      <c r="DC24" s="142"/>
      <c r="DD24" s="142"/>
      <c r="DE24" s="142"/>
      <c r="DF24" s="142"/>
      <c r="DG24" s="142"/>
      <c r="DH24" s="142"/>
      <c r="DI24" s="142"/>
      <c r="DJ24" s="142"/>
      <c r="DK24" s="142"/>
      <c r="DL24" s="142"/>
      <c r="DM24" s="142"/>
      <c r="DN24" s="142"/>
      <c r="DO24" s="142"/>
      <c r="DP24" s="142"/>
      <c r="DQ24" s="142"/>
      <c r="DR24" s="142"/>
      <c r="DS24" s="142"/>
      <c r="DT24" s="142"/>
      <c r="DU24" s="142"/>
    </row>
    <row r="25" spans="1:193">
      <c r="A25" s="54"/>
      <c r="B25" s="143"/>
      <c r="C25" s="54"/>
      <c r="D25" s="82"/>
      <c r="E25" s="82"/>
      <c r="F25" s="82"/>
      <c r="G25" s="82"/>
      <c r="H25" s="82"/>
      <c r="I25" s="82"/>
      <c r="J25" s="82"/>
      <c r="K25" s="334"/>
      <c r="L25" s="82"/>
      <c r="M25" s="82"/>
      <c r="N25" s="8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c r="BE25" s="142"/>
      <c r="BF25" s="142"/>
      <c r="BG25" s="142"/>
      <c r="BH25" s="142"/>
      <c r="BI25" s="142"/>
      <c r="BJ25" s="142"/>
      <c r="BK25" s="142"/>
      <c r="BL25" s="142"/>
      <c r="BM25" s="142"/>
      <c r="BN25" s="142"/>
      <c r="BO25" s="142"/>
      <c r="BP25" s="142"/>
      <c r="BQ25" s="142"/>
      <c r="BR25" s="142"/>
      <c r="BS25" s="142"/>
      <c r="BT25" s="142"/>
      <c r="BU25" s="142"/>
      <c r="BV25" s="142"/>
      <c r="BW25" s="142"/>
      <c r="BX25" s="142"/>
      <c r="BY25" s="142"/>
      <c r="BZ25" s="142"/>
      <c r="CA25" s="142"/>
      <c r="CB25" s="142"/>
      <c r="CC25" s="142"/>
      <c r="CD25" s="142"/>
      <c r="CE25" s="142"/>
      <c r="CF25" s="142"/>
      <c r="CG25" s="142"/>
      <c r="CH25" s="142"/>
      <c r="CI25" s="142"/>
      <c r="CJ25" s="142"/>
      <c r="CK25" s="142"/>
      <c r="CL25" s="142"/>
      <c r="CM25" s="142"/>
      <c r="CN25" s="142"/>
      <c r="CO25" s="142"/>
      <c r="CP25" s="142"/>
      <c r="CQ25" s="142"/>
      <c r="CR25" s="142"/>
      <c r="CS25" s="142"/>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row>
    <row r="26" spans="1:193" s="482" customFormat="1">
      <c r="A26" s="235"/>
      <c r="B26" s="298" t="s">
        <v>192</v>
      </c>
      <c r="C26" s="237"/>
      <c r="D26" s="238"/>
      <c r="E26" s="238"/>
      <c r="F26" s="238"/>
      <c r="G26" s="238"/>
      <c r="H26" s="238"/>
      <c r="I26" s="238"/>
      <c r="J26" s="238"/>
      <c r="K26" s="239"/>
      <c r="L26" s="239"/>
      <c r="M26" s="238"/>
      <c r="N26" s="238"/>
      <c r="O26" s="483"/>
      <c r="P26" s="483"/>
      <c r="Q26" s="484"/>
      <c r="R26" s="484"/>
      <c r="S26" s="484"/>
      <c r="T26" s="484"/>
      <c r="U26" s="484"/>
      <c r="V26" s="484"/>
      <c r="W26" s="484"/>
      <c r="X26" s="484"/>
      <c r="Y26" s="484"/>
      <c r="Z26" s="484"/>
      <c r="AA26" s="484"/>
      <c r="AB26" s="484"/>
      <c r="AC26" s="484"/>
      <c r="AD26" s="484"/>
      <c r="AE26" s="484"/>
      <c r="AF26" s="484"/>
      <c r="AG26" s="484"/>
      <c r="AH26" s="484"/>
      <c r="AI26" s="484"/>
      <c r="AJ26" s="484"/>
      <c r="AK26" s="484"/>
      <c r="AL26" s="484"/>
      <c r="AM26" s="484"/>
      <c r="AN26" s="484"/>
      <c r="AO26" s="484"/>
      <c r="AP26" s="484"/>
      <c r="AQ26" s="484"/>
      <c r="AR26" s="484"/>
      <c r="AS26" s="484"/>
      <c r="AT26" s="484"/>
      <c r="AU26" s="484"/>
      <c r="AV26" s="484"/>
      <c r="AW26" s="484"/>
      <c r="AX26" s="484"/>
      <c r="AY26" s="484"/>
      <c r="AZ26" s="484"/>
      <c r="BA26" s="484"/>
      <c r="BB26" s="484"/>
      <c r="BC26" s="484"/>
      <c r="BD26" s="484"/>
      <c r="BE26" s="484"/>
      <c r="BF26" s="484"/>
      <c r="BG26" s="484"/>
      <c r="BH26" s="484"/>
      <c r="BI26" s="484"/>
      <c r="BJ26" s="484"/>
      <c r="BK26" s="484"/>
      <c r="BL26" s="484"/>
      <c r="BM26" s="484"/>
      <c r="BN26" s="484"/>
      <c r="BO26" s="484"/>
      <c r="BP26" s="484"/>
      <c r="BQ26" s="484"/>
      <c r="BR26" s="484"/>
      <c r="BS26" s="484"/>
      <c r="BT26" s="484"/>
      <c r="BU26" s="484"/>
      <c r="BV26" s="484"/>
      <c r="BW26" s="484"/>
      <c r="BX26" s="484"/>
      <c r="BY26" s="484"/>
      <c r="BZ26" s="484"/>
      <c r="CA26" s="484"/>
      <c r="CB26" s="484"/>
      <c r="CC26" s="484"/>
      <c r="CD26" s="484"/>
      <c r="CE26" s="484"/>
      <c r="CF26" s="484"/>
      <c r="CG26" s="484"/>
      <c r="CH26" s="484"/>
      <c r="CI26" s="484"/>
      <c r="CJ26" s="484"/>
      <c r="CK26" s="484"/>
      <c r="CL26" s="484"/>
      <c r="CM26" s="484"/>
      <c r="CN26" s="484"/>
      <c r="CO26" s="484"/>
      <c r="CP26" s="484"/>
      <c r="CQ26" s="484"/>
      <c r="CR26" s="484"/>
      <c r="CS26" s="484"/>
      <c r="CT26" s="484"/>
      <c r="DV26" s="485"/>
      <c r="DW26" s="485"/>
      <c r="DX26" s="485"/>
      <c r="DY26" s="485"/>
      <c r="DZ26" s="485"/>
      <c r="EA26" s="485"/>
      <c r="EB26" s="485"/>
      <c r="EC26" s="485"/>
      <c r="ED26" s="485"/>
      <c r="EE26" s="485"/>
      <c r="EF26" s="485"/>
      <c r="EG26" s="485"/>
      <c r="EH26" s="485"/>
      <c r="EI26" s="485"/>
      <c r="EJ26" s="485"/>
      <c r="EK26" s="485"/>
      <c r="EL26" s="485"/>
      <c r="EM26" s="485"/>
      <c r="EN26" s="485"/>
      <c r="EO26" s="485"/>
      <c r="EP26" s="485"/>
      <c r="EQ26" s="485"/>
      <c r="ER26" s="485"/>
      <c r="ES26" s="485"/>
      <c r="ET26" s="485"/>
      <c r="EU26" s="485"/>
      <c r="EV26" s="485"/>
      <c r="EW26" s="485"/>
      <c r="EX26" s="485"/>
      <c r="EY26" s="485"/>
      <c r="EZ26" s="485"/>
      <c r="FA26" s="485"/>
      <c r="FB26" s="485"/>
      <c r="FC26" s="485"/>
      <c r="FD26" s="485"/>
      <c r="FE26" s="485"/>
      <c r="FF26" s="485"/>
      <c r="FG26" s="485"/>
      <c r="FH26" s="485"/>
      <c r="FI26" s="485"/>
      <c r="FJ26" s="485"/>
      <c r="FK26" s="485"/>
      <c r="FL26" s="485"/>
      <c r="FM26" s="485"/>
      <c r="FN26" s="485"/>
      <c r="FO26" s="485"/>
      <c r="FP26" s="485"/>
      <c r="FQ26" s="485"/>
      <c r="FR26" s="485"/>
      <c r="FS26" s="485"/>
      <c r="FT26" s="485"/>
      <c r="FU26" s="485"/>
      <c r="FV26" s="485"/>
      <c r="FW26" s="485"/>
      <c r="FX26" s="485"/>
      <c r="FY26" s="485"/>
      <c r="FZ26" s="485"/>
      <c r="GA26" s="485"/>
      <c r="GB26" s="485"/>
      <c r="GC26" s="485"/>
      <c r="GD26" s="485"/>
      <c r="GE26" s="485"/>
      <c r="GF26" s="485"/>
      <c r="GG26" s="485"/>
      <c r="GH26" s="485"/>
      <c r="GI26" s="485"/>
      <c r="GJ26" s="485"/>
      <c r="GK26" s="485"/>
    </row>
    <row r="27" spans="1:193" outlineLevel="1">
      <c r="A27" s="145"/>
      <c r="B27" s="146"/>
      <c r="C27" s="147"/>
      <c r="D27" s="148"/>
      <c r="E27" s="148"/>
      <c r="F27" s="148"/>
      <c r="G27" s="148"/>
      <c r="H27" s="148"/>
      <c r="I27" s="148"/>
      <c r="J27" s="148"/>
      <c r="K27" s="149"/>
      <c r="L27" s="149"/>
      <c r="M27" s="148"/>
      <c r="N27" s="148"/>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c r="CZ27" s="150"/>
      <c r="DA27" s="150"/>
      <c r="DB27" s="150"/>
      <c r="DC27" s="150"/>
      <c r="DD27" s="150"/>
      <c r="DE27" s="150"/>
      <c r="DF27" s="150"/>
      <c r="DG27" s="150"/>
      <c r="DH27" s="150"/>
      <c r="DI27" s="150"/>
      <c r="DJ27" s="150"/>
      <c r="DK27" s="150"/>
      <c r="DL27" s="150"/>
      <c r="DM27" s="150"/>
      <c r="DN27" s="150"/>
      <c r="DO27" s="150"/>
      <c r="DP27" s="150"/>
      <c r="DQ27" s="150"/>
      <c r="DR27" s="150"/>
      <c r="DS27" s="150"/>
      <c r="DT27" s="150"/>
      <c r="DU27" s="150"/>
    </row>
    <row r="28" spans="1:193" outlineLevel="1">
      <c r="A28" s="145"/>
      <c r="B28" s="152" t="s">
        <v>34</v>
      </c>
      <c r="C28" s="151"/>
      <c r="D28" s="144"/>
      <c r="E28" s="144"/>
      <c r="F28" s="144"/>
      <c r="G28" s="144"/>
      <c r="H28" s="510">
        <f>+Inputs!L102</f>
        <v>1</v>
      </c>
      <c r="I28" s="144"/>
      <c r="J28" s="144"/>
      <c r="K28" s="345" t="s">
        <v>15</v>
      </c>
      <c r="L28" s="153"/>
      <c r="M28" s="144"/>
      <c r="N28" s="144"/>
      <c r="O28" s="268"/>
      <c r="P28" s="268"/>
      <c r="Q28" s="268"/>
      <c r="R28" s="268"/>
      <c r="S28" s="268"/>
      <c r="T28" s="268"/>
      <c r="U28" s="268"/>
      <c r="V28" s="268"/>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c r="BD28" s="268"/>
      <c r="BE28" s="268"/>
      <c r="BF28" s="268"/>
      <c r="BG28" s="268"/>
      <c r="BH28" s="268"/>
      <c r="BI28" s="268"/>
      <c r="BJ28" s="268"/>
      <c r="BK28" s="268"/>
      <c r="BL28" s="268"/>
      <c r="BM28" s="268"/>
      <c r="BN28" s="268"/>
      <c r="BO28" s="268"/>
      <c r="BP28" s="268"/>
      <c r="BQ28" s="268"/>
      <c r="BR28" s="268"/>
      <c r="BS28" s="268"/>
      <c r="BT28" s="268"/>
      <c r="BU28" s="268"/>
      <c r="BV28" s="268"/>
      <c r="BW28" s="268"/>
      <c r="BX28" s="268"/>
      <c r="BY28" s="268"/>
      <c r="BZ28" s="268"/>
      <c r="CA28" s="268"/>
      <c r="CB28" s="268"/>
      <c r="CC28" s="268"/>
      <c r="CD28" s="268"/>
      <c r="CE28" s="268"/>
      <c r="CF28" s="268"/>
      <c r="CG28" s="268"/>
      <c r="CH28" s="268"/>
      <c r="CI28" s="268"/>
      <c r="CJ28" s="268"/>
      <c r="CK28" s="268"/>
      <c r="CL28" s="268"/>
      <c r="CM28" s="268"/>
      <c r="CN28" s="268"/>
      <c r="CO28" s="268"/>
      <c r="CP28" s="268"/>
      <c r="CQ28" s="268"/>
      <c r="CR28" s="268"/>
      <c r="CS28" s="268"/>
      <c r="CT28" s="150"/>
      <c r="CU28" s="150"/>
      <c r="CV28" s="150"/>
      <c r="CW28" s="150"/>
      <c r="CX28" s="150"/>
      <c r="CY28" s="150"/>
      <c r="CZ28" s="150"/>
      <c r="DA28" s="150"/>
      <c r="DB28" s="150"/>
      <c r="DC28" s="150"/>
      <c r="DD28" s="150"/>
      <c r="DE28" s="150"/>
      <c r="DF28" s="150"/>
      <c r="DG28" s="150"/>
      <c r="DH28" s="150"/>
      <c r="DI28" s="150"/>
      <c r="DJ28" s="150"/>
      <c r="DK28" s="150"/>
      <c r="DL28" s="150"/>
      <c r="DM28" s="150"/>
      <c r="DN28" s="150"/>
      <c r="DO28" s="150"/>
      <c r="DP28" s="150"/>
      <c r="DQ28" s="150"/>
      <c r="DR28" s="150"/>
      <c r="DS28" s="150"/>
      <c r="DT28" s="150"/>
      <c r="DU28" s="150"/>
    </row>
    <row r="29" spans="1:193" s="647" customFormat="1" outlineLevel="1">
      <c r="A29" s="154"/>
      <c r="B29" s="49" t="s">
        <v>299</v>
      </c>
      <c r="C29" s="113"/>
      <c r="D29" s="156"/>
      <c r="E29" s="156"/>
      <c r="F29" s="156"/>
      <c r="G29" s="156"/>
      <c r="H29" s="156"/>
      <c r="I29" s="156"/>
      <c r="J29" s="156"/>
      <c r="K29" s="310" t="s">
        <v>200</v>
      </c>
      <c r="L29" s="156"/>
      <c r="M29" s="448">
        <f>SUM(O29:GJ29)</f>
        <v>242512.11043574713</v>
      </c>
      <c r="N29" s="448"/>
      <c r="O29" s="263"/>
      <c r="P29" s="263">
        <f>+IF(P$7&lt;&gt;O$7,INDEX(Inputs!$L$26:$L$42,P$7,1),O29*(1+P30))</f>
        <v>1283.3317043852364</v>
      </c>
      <c r="Q29" s="263">
        <f>+IF(Q$7&lt;&gt;P$7,INDEX(Inputs!$L$26:$L$42,Q$7,1),P29*(1+Q30))</f>
        <v>1318.198689529361</v>
      </c>
      <c r="R29" s="263">
        <f>+IF(R$7&lt;&gt;Q$7,INDEX(Inputs!$L$26:$L$42,R$7,1),Q29*(1+R30))</f>
        <v>1354.0129797613956</v>
      </c>
      <c r="S29" s="263">
        <f>+IF(S$7&lt;&gt;R$7,INDEX(Inputs!$L$26:$L$42,S$7,1),R29*(1+S30))</f>
        <v>1390.8003125210948</v>
      </c>
      <c r="T29" s="263">
        <f>+IF(T$7&lt;&gt;S$7,INDEX(Inputs!$L$26:$L$42,T$7,1),S29*(1+T30))</f>
        <v>1445.2959255817145</v>
      </c>
      <c r="U29" s="263">
        <f>+IF(U$7&lt;&gt;T$7,INDEX(Inputs!$L$26:$L$42,U$7,1),T29*(1+U30))</f>
        <v>1501.9268357199351</v>
      </c>
      <c r="V29" s="263">
        <f>+IF(V$7&lt;&gt;U$7,INDEX(Inputs!$L$26:$L$42,V$7,1),U29*(1+V30))</f>
        <v>1560.7767101036907</v>
      </c>
      <c r="W29" s="263">
        <f>+IF(W$7&lt;&gt;V$7,INDEX(Inputs!$L$26:$L$42,W$7,1),V29*(1+W30))</f>
        <v>1621.932494224603</v>
      </c>
      <c r="X29" s="263">
        <f>+IF(X$7&lt;&gt;W$7,INDEX(Inputs!$L$26:$L$42,X$7,1),W29*(1+X30))</f>
        <v>1685.4845403522668</v>
      </c>
      <c r="Y29" s="263">
        <f>+IF(Y$7&lt;&gt;X$7,INDEX(Inputs!$L$26:$L$42,Y$7,1),X29*(1+Y30))</f>
        <v>1742.7816115578726</v>
      </c>
      <c r="Z29" s="263">
        <f>+IF(Z$7&lt;&gt;Y$7,INDEX(Inputs!$L$26:$L$42,Z$7,1),Y29*(1+Z30))</f>
        <v>1802.0264635292717</v>
      </c>
      <c r="AA29" s="263">
        <f>+IF(AA$7&lt;&gt;Z$7,INDEX(Inputs!$L$26:$L$42,AA$7,1),Z29*(1+AA30))</f>
        <v>1863.2853099460078</v>
      </c>
      <c r="AB29" s="263">
        <f>+IF(AB$7&lt;&gt;AA$7,INDEX(Inputs!$L$26:$L$42,AB$7,1),AA29*(1+AB30))</f>
        <v>1926.626615383329</v>
      </c>
      <c r="AC29" s="263">
        <f>+IF(AC$7&lt;&gt;AB$7,INDEX(Inputs!$L$26:$L$42,AC$7,1),AB29*(1+AC30))</f>
        <v>1992.1211718300833</v>
      </c>
      <c r="AD29" s="263">
        <f>+IF(AD$7&lt;&gt;AC$7,INDEX(Inputs!$L$26:$L$42,AD$7,1),AC29*(1+AD30))</f>
        <v>2034.0032328724014</v>
      </c>
      <c r="AE29" s="263">
        <f>+IF(AE$7&lt;&gt;AD$7,INDEX(Inputs!$L$26:$L$42,AE$7,1),AD29*(1+AE30))</f>
        <v>2076.7658161750905</v>
      </c>
      <c r="AF29" s="263">
        <f>+IF(AF$7&lt;&gt;AE$7,INDEX(Inputs!$L$26:$L$42,AF$7,1),AE29*(1+AF30))</f>
        <v>2120.4274337079942</v>
      </c>
      <c r="AG29" s="263">
        <f>+IF(AG$7&lt;&gt;AF$7,INDEX(Inputs!$L$26:$L$42,AG$7,1),AF29*(1+AG30))</f>
        <v>2165.0069866338736</v>
      </c>
      <c r="AH29" s="263">
        <f>+IF(AH$7&lt;&gt;AG$7,INDEX(Inputs!$L$26:$L$42,AH$7,1),AG29*(1+AH30))</f>
        <v>2210.5237734907423</v>
      </c>
      <c r="AI29" s="263">
        <f>+IF(AI$7&lt;&gt;AH$7,INDEX(Inputs!$L$26:$L$42,AI$7,1),AH29*(1+AI30))</f>
        <v>2254.1373374184209</v>
      </c>
      <c r="AJ29" s="263">
        <f>+IF(AJ$7&lt;&gt;AI$7,INDEX(Inputs!$L$26:$L$42,AJ$7,1),AI29*(1+AJ30))</f>
        <v>2298.6113955788624</v>
      </c>
      <c r="AK29" s="263">
        <f>+IF(AK$7&lt;&gt;AJ$7,INDEX(Inputs!$L$26:$L$42,AK$7,1),AJ29*(1+AK30))</f>
        <v>2343.9629254959818</v>
      </c>
      <c r="AL29" s="263">
        <f>+IF(AL$7&lt;&gt;AK$7,INDEX(Inputs!$L$26:$L$42,AL$7,1),AK29*(1+AL30))</f>
        <v>2390.2092396597031</v>
      </c>
      <c r="AM29" s="263">
        <f>+IF(AM$7&lt;&gt;AL$7,INDEX(Inputs!$L$26:$L$42,AM$7,1),AL29*(1+AM30))</f>
        <v>2437.3679921348266</v>
      </c>
      <c r="AN29" s="263">
        <f>+IF(AN$7&lt;&gt;AM$7,INDEX(Inputs!$L$26:$L$42,AN$7,1),AM29*(1+AN30))</f>
        <v>2473.3173996339747</v>
      </c>
      <c r="AO29" s="263">
        <f>+IF(AO$7&lt;&gt;AN$7,INDEX(Inputs!$L$26:$L$42,AO$7,1),AN29*(1+AO30))</f>
        <v>2509.7970347818446</v>
      </c>
      <c r="AP29" s="263">
        <f>+IF(AP$7&lt;&gt;AO$7,INDEX(Inputs!$L$26:$L$42,AP$7,1),AO29*(1+AP30))</f>
        <v>2546.8147180511237</v>
      </c>
      <c r="AQ29" s="263">
        <f>+IF(AQ$7&lt;&gt;AP$7,INDEX(Inputs!$L$26:$L$42,AQ$7,1),AP29*(1+AQ30))</f>
        <v>2584.3783852607908</v>
      </c>
      <c r="AR29" s="263">
        <f>+IF(AR$7&lt;&gt;AQ$7,INDEX(Inputs!$L$26:$L$42,AR$7,1),AQ29*(1+AR30))</f>
        <v>2622.4960892773897</v>
      </c>
      <c r="AS29" s="263">
        <f>+IF(AS$7&lt;&gt;AR$7,INDEX(Inputs!$L$26:$L$42,AS$7,1),AR29*(1+AS30))</f>
        <v>2665.1129137827829</v>
      </c>
      <c r="AT29" s="263">
        <f>+IF(AT$7&lt;&gt;AS$7,INDEX(Inputs!$L$26:$L$42,AT$7,1),AS29*(1+AT30))</f>
        <v>2708.4222822116349</v>
      </c>
      <c r="AU29" s="263">
        <f>+IF(AU$7&lt;&gt;AT$7,INDEX(Inputs!$L$26:$L$42,AU$7,1),AT29*(1+AU30))</f>
        <v>2752.4354487362471</v>
      </c>
      <c r="AV29" s="263">
        <f>+IF(AV$7&lt;&gt;AU$7,INDEX(Inputs!$L$26:$L$42,AV$7,1),AU29*(1+AV30))</f>
        <v>2797.1638504146408</v>
      </c>
      <c r="AW29" s="263">
        <f>+IF(AW$7&lt;&gt;AV$7,INDEX(Inputs!$L$26:$L$42,AW$7,1),AV29*(1+AW30))</f>
        <v>2842.6191101625377</v>
      </c>
      <c r="AX29" s="263">
        <f>+IF(AX$7&lt;&gt;AW$7,INDEX(Inputs!$L$26:$L$42,AX$7,1),AW29*(1+AX30))</f>
        <v>2871.0453012641633</v>
      </c>
      <c r="AY29" s="263">
        <f>+IF(AY$7&lt;&gt;AX$7,INDEX(Inputs!$L$26:$L$42,AY$7,1),AX29*(1+AY30))</f>
        <v>2899.755754276805</v>
      </c>
      <c r="AZ29" s="263">
        <f>+IF(AZ$7&lt;&gt;AY$7,INDEX(Inputs!$L$26:$L$42,AZ$7,1),AY29*(1+AZ30))</f>
        <v>2928.7533118195729</v>
      </c>
      <c r="BA29" s="263">
        <f>+IF(BA$7&lt;&gt;AZ$7,INDEX(Inputs!$L$26:$L$42,BA$7,1),AZ29*(1+BA30))</f>
        <v>2958.0408449377687</v>
      </c>
      <c r="BB29" s="263">
        <f>+IF(BB$7&lt;&gt;BA$7,INDEX(Inputs!$L$26:$L$42,BB$7,1),BA29*(1+BB30))</f>
        <v>2987.6212533871467</v>
      </c>
      <c r="BC29" s="263">
        <f>+IF(BC$7&lt;&gt;BB$7,INDEX(Inputs!$L$26:$L$42,BC$7,1),BB29*(1+BC30))</f>
        <v>3017.4974659210184</v>
      </c>
      <c r="BD29" s="263">
        <f>+IF(BD$7&lt;&gt;BC$7,INDEX(Inputs!$L$26:$L$42,BD$7,1),BC29*(1+BD30))</f>
        <v>3047.6724405802288</v>
      </c>
      <c r="BE29" s="263">
        <f>+IF(BE$7&lt;&gt;BD$7,INDEX(Inputs!$L$26:$L$42,BE$7,1),BD29*(1+BE30))</f>
        <v>3078.1491649860309</v>
      </c>
      <c r="BF29" s="263">
        <f>+IF(BF$7&lt;&gt;BE$7,INDEX(Inputs!$L$26:$L$42,BF$7,1),BE29*(1+BF30))</f>
        <v>3108.9306566358914</v>
      </c>
      <c r="BG29" s="263">
        <f>+IF(BG$7&lt;&gt;BF$7,INDEX(Inputs!$L$26:$L$42,BG$7,1),BF29*(1+BG30))</f>
        <v>3140.0199632022504</v>
      </c>
      <c r="BH29" s="263">
        <f>+IF(BH$7&lt;&gt;BG$7,INDEX(Inputs!$L$26:$L$42,BH$7,1),BG29*(1+BH30))</f>
        <v>3171.420162834273</v>
      </c>
      <c r="BI29" s="263">
        <f>+IF(BI$7&lt;&gt;BH$7,INDEX(Inputs!$L$26:$L$42,BI$7,1),BH29*(1+BI30))</f>
        <v>3203.1343644626158</v>
      </c>
      <c r="BJ29" s="263">
        <f>+IF(BJ$7&lt;&gt;BI$7,INDEX(Inputs!$L$26:$L$42,BJ$7,1),BI29*(1+BJ30))</f>
        <v>3235.1657081072422</v>
      </c>
      <c r="BK29" s="263">
        <f>+IF(BK$7&lt;&gt;BJ$7,INDEX(Inputs!$L$26:$L$42,BK$7,1),BJ29*(1+BK30))</f>
        <v>3267.5173651883147</v>
      </c>
      <c r="BL29" s="263">
        <f>+IF(BL$7&lt;&gt;BK$7,INDEX(Inputs!$L$26:$L$42,BL$7,1),BK29*(1+BL30))</f>
        <v>3300.1925388401983</v>
      </c>
      <c r="BM29" s="263">
        <f>+IF(BM$7&lt;&gt;BL$7,INDEX(Inputs!$L$26:$L$42,BM$7,1),BL29*(1+BM30))</f>
        <v>3333.1944642286003</v>
      </c>
      <c r="BN29" s="263">
        <f>+IF(BN$7&lt;&gt;BM$7,INDEX(Inputs!$L$26:$L$42,BN$7,1),BM29*(1+BN30))</f>
        <v>3366.5264088708864</v>
      </c>
      <c r="BO29" s="263">
        <f>+IF(BO$7&lt;&gt;BN$7,INDEX(Inputs!$L$26:$L$42,BO$7,1),BN29*(1+BO30))</f>
        <v>3400.1916729595951</v>
      </c>
      <c r="BP29" s="263">
        <f>+IF(BP$7&lt;&gt;BO$7,INDEX(Inputs!$L$26:$L$42,BP$7,1),BO29*(1+BP30))</f>
        <v>3434.193589689191</v>
      </c>
      <c r="BQ29" s="263">
        <f>+IF(BQ$7&lt;&gt;BP$7,INDEX(Inputs!$L$26:$L$42,BQ$7,1),BP29*(1+BQ30))</f>
        <v>3468.5355255860832</v>
      </c>
      <c r="BR29" s="263">
        <f>+IF(BR$7&lt;&gt;BQ$7,INDEX(Inputs!$L$26:$L$42,BR$7,1),BQ29*(1+BR30))</f>
        <v>3503.2208808419441</v>
      </c>
      <c r="BS29" s="263">
        <f>+IF(BS$7&lt;&gt;BR$7,INDEX(Inputs!$L$26:$L$42,BS$7,1),BR29*(1+BS30))</f>
        <v>3538.2530896503636</v>
      </c>
      <c r="BT29" s="263">
        <f>+IF(BT$7&lt;&gt;BS$7,INDEX(Inputs!$L$26:$L$42,BT$7,1),BS29*(1+BT30))</f>
        <v>3573.6356205468674</v>
      </c>
      <c r="BU29" s="263">
        <f>+IF(BU$7&lt;&gt;BT$7,INDEX(Inputs!$L$26:$L$42,BU$7,1),BT29*(1+BU30))</f>
        <v>3609.3719767523362</v>
      </c>
      <c r="BV29" s="263">
        <f>+IF(BV$7&lt;&gt;BU$7,INDEX(Inputs!$L$26:$L$42,BV$7,1),BU29*(1+BV30))</f>
        <v>3645.4656965198606</v>
      </c>
      <c r="BW29" s="263">
        <f>+IF(BW$7&lt;&gt;BV$7,INDEX(Inputs!$L$26:$L$42,BW$7,1),BV29*(1+BW30))</f>
        <v>3681.9203534850594</v>
      </c>
      <c r="BX29" s="263">
        <f>+IF(BX$7&lt;&gt;BW$7,INDEX(Inputs!$L$26:$L$42,BX$7,1),BW29*(1+BX30))</f>
        <v>3718.7395570199101</v>
      </c>
      <c r="BY29" s="263">
        <f>+IF(BY$7&lt;&gt;BX$7,INDEX(Inputs!$L$26:$L$42,BY$7,1),BX29*(1+BY30))</f>
        <v>3755.9269525901091</v>
      </c>
      <c r="BZ29" s="263">
        <f>+IF(BZ$7&lt;&gt;BY$7,INDEX(Inputs!$L$26:$L$42,BZ$7,1),BY29*(1+BZ30))</f>
        <v>3793.4862221160101</v>
      </c>
      <c r="CA29" s="263">
        <f>+IF(CA$7&lt;&gt;BZ$7,INDEX(Inputs!$L$26:$L$42,CA$7,1),BZ29*(1+CA30))</f>
        <v>3831.4210843371711</v>
      </c>
      <c r="CB29" s="263">
        <f>+IF(CB$7&lt;&gt;CA$7,INDEX(Inputs!$L$26:$L$42,CB$7,1),CA29*(1+CB30))</f>
        <v>3869.7352951805428</v>
      </c>
      <c r="CC29" s="263">
        <f>+IF(CC$7&lt;&gt;CB$7,INDEX(Inputs!$L$26:$L$42,CC$7,1),CB29*(1+CC30))</f>
        <v>3908.4326481323483</v>
      </c>
      <c r="CD29" s="263">
        <f>+IF(CD$7&lt;&gt;CC$7,INDEX(Inputs!$L$26:$L$42,CD$7,1),CC29*(1+CD30))</f>
        <v>3947.5169746136717</v>
      </c>
      <c r="CE29" s="263">
        <f>+IF(CE$7&lt;&gt;CD$7,INDEX(Inputs!$L$26:$L$42,CE$7,1),CD29*(1+CE30))</f>
        <v>3986.9921443598082</v>
      </c>
      <c r="CF29" s="263">
        <f>+IF(CF$7&lt;&gt;CE$7,INDEX(Inputs!$L$26:$L$42,CF$7,1),CE29*(1+CF30))</f>
        <v>4026.8620658034069</v>
      </c>
      <c r="CG29" s="263">
        <f>+IF(CG$7&lt;&gt;CF$7,INDEX(Inputs!$L$26:$L$42,CG$7,1),CF29*(1+CG30))</f>
        <v>4067.1306864614412</v>
      </c>
      <c r="CH29" s="263">
        <f>+IF(CH$7&lt;&gt;CG$7,INDEX(Inputs!$L$26:$L$42,CH$7,1),CG29*(1+CH30))</f>
        <v>4107.8019933260557</v>
      </c>
      <c r="CI29" s="263">
        <f>+IF(CI$7&lt;&gt;CH$7,INDEX(Inputs!$L$26:$L$42,CI$7,1),CH29*(1+CI30))</f>
        <v>4148.880013259316</v>
      </c>
      <c r="CJ29" s="263">
        <f>+IF(CJ$7&lt;&gt;CI$7,INDEX(Inputs!$L$26:$L$42,CJ$7,1),CI29*(1+CJ30))</f>
        <v>4190.3688133919095</v>
      </c>
      <c r="CK29" s="263">
        <f>+IF(CK$7&lt;&gt;CJ$7,INDEX(Inputs!$L$26:$L$42,CK$7,1),CJ29*(1+CK30))</f>
        <v>4232.2725015258302</v>
      </c>
      <c r="CL29" s="263">
        <f>+IF(CL$7&lt;&gt;CK$7,INDEX(Inputs!$L$26:$L$42,CL$7,1),CK29*(1+CL30))</f>
        <v>4274.5952265410888</v>
      </c>
      <c r="CM29" s="263">
        <f>+IF(CM$7&lt;&gt;CL$7,INDEX(Inputs!$L$26:$L$42,CM$7,1),CL29*(1+CM30))</f>
        <v>4317.3411788064996</v>
      </c>
      <c r="CN29" s="263">
        <f>+IF(CN$7&lt;&gt;CM$7,INDEX(Inputs!$L$26:$L$42,CN$7,1),CM29*(1+CN30))</f>
        <v>4360.5145905945647</v>
      </c>
      <c r="CO29" s="263">
        <f>+IF(CO$7&lt;&gt;CN$7,INDEX(Inputs!$L$26:$L$42,CO$7,1),CN29*(1+CO30))</f>
        <v>4404.11973650051</v>
      </c>
      <c r="CP29" s="263">
        <f>+IF(CP$7&lt;&gt;CO$7,INDEX(Inputs!$L$26:$L$42,CP$7,1),CO29*(1+CP30))</f>
        <v>4448.1609338655153</v>
      </c>
      <c r="CQ29" s="263">
        <f>+IF(CQ$7&lt;&gt;CP$7,INDEX(Inputs!$L$26:$L$42,CQ$7,1),CP29*(1+CQ30))</f>
        <v>4492.6425432041706</v>
      </c>
      <c r="CR29" s="263">
        <f>+IF(CR$7&lt;&gt;CQ$7,INDEX(Inputs!$L$26:$L$42,CR$7,1),CQ29*(1+CR30))</f>
        <v>4537.568968636212</v>
      </c>
      <c r="CS29" s="263"/>
      <c r="CT29" s="262"/>
      <c r="CU29" s="262"/>
      <c r="CV29" s="262"/>
      <c r="CW29" s="262"/>
      <c r="CX29" s="262"/>
      <c r="CY29" s="262"/>
      <c r="CZ29" s="262"/>
      <c r="DA29" s="262"/>
      <c r="DB29" s="262"/>
      <c r="DC29" s="262"/>
      <c r="DD29" s="262"/>
      <c r="DE29" s="262"/>
      <c r="DF29" s="262"/>
      <c r="DG29" s="262"/>
      <c r="DH29" s="262"/>
      <c r="DI29" s="262"/>
      <c r="DJ29" s="262"/>
      <c r="DK29" s="262"/>
      <c r="DL29" s="262"/>
      <c r="DM29" s="262"/>
      <c r="DN29" s="262"/>
      <c r="DO29" s="262"/>
      <c r="DP29" s="262"/>
      <c r="DQ29" s="262"/>
      <c r="DR29" s="262"/>
      <c r="DS29" s="262"/>
      <c r="DT29" s="262"/>
      <c r="DU29" s="262"/>
    </row>
    <row r="30" spans="1:193" s="647" customFormat="1" outlineLevel="1">
      <c r="A30" s="154"/>
      <c r="B30" s="648" t="s">
        <v>302</v>
      </c>
      <c r="C30" s="113"/>
      <c r="D30" s="156"/>
      <c r="E30" s="156"/>
      <c r="F30" s="156"/>
      <c r="G30" s="156"/>
      <c r="H30" s="156"/>
      <c r="I30" s="156"/>
      <c r="J30" s="156"/>
      <c r="K30" s="310"/>
      <c r="L30" s="156"/>
      <c r="M30" s="448"/>
      <c r="N30" s="448"/>
      <c r="O30" s="263"/>
      <c r="P30" s="378"/>
      <c r="Q30" s="649">
        <f>+POWER(INDEX(Inputs!$L$26:$L$42,P$7+1,1)/INDEX(Inputs!$L$26:$L$42,P$7,1),1/(INDEX(Inputs!$B$26:$B$42,P$7+1,1)-INDEX(Inputs!$B$26:$B$42,P$7,1)))-1</f>
        <v>2.7169113819117463E-2</v>
      </c>
      <c r="R30" s="649">
        <f>+POWER(INDEX(Inputs!$L$26:$L$42,Q$7+1,1)/INDEX(Inputs!$L$26:$L$42,Q$7,1),1/(INDEX(Inputs!$B$26:$B$42,Q$7+1,1)-INDEX(Inputs!$B$26:$B$42,Q$7,1)))-1</f>
        <v>2.7169113819117463E-2</v>
      </c>
      <c r="S30" s="649">
        <f>+POWER(INDEX(Inputs!$L$26:$L$42,R$7+1,1)/INDEX(Inputs!$L$26:$L$42,R$7,1),1/(INDEX(Inputs!$B$26:$B$42,R$7+1,1)-INDEX(Inputs!$B$26:$B$42,R$7,1)))-1</f>
        <v>2.7169113819117463E-2</v>
      </c>
      <c r="T30" s="649">
        <f>+POWER(INDEX(Inputs!$L$26:$L$42,S$7+1,1)/INDEX(Inputs!$L$26:$L$42,S$7,1),1/(INDEX(Inputs!$B$26:$B$42,S$7+1,1)-INDEX(Inputs!$B$26:$B$42,S$7,1)))-1</f>
        <v>3.9182916893249597E-2</v>
      </c>
      <c r="U30" s="649">
        <f>+POWER(INDEX(Inputs!$L$26:$L$42,T$7+1,1)/INDEX(Inputs!$L$26:$L$42,T$7,1),1/(INDEX(Inputs!$B$26:$B$42,T$7+1,1)-INDEX(Inputs!$B$26:$B$42,T$7,1)))-1</f>
        <v>3.9182916893249597E-2</v>
      </c>
      <c r="V30" s="649">
        <f>+POWER(INDEX(Inputs!$L$26:$L$42,U$7+1,1)/INDEX(Inputs!$L$26:$L$42,U$7,1),1/(INDEX(Inputs!$B$26:$B$42,U$7+1,1)-INDEX(Inputs!$B$26:$B$42,U$7,1)))-1</f>
        <v>3.9182916893249597E-2</v>
      </c>
      <c r="W30" s="649">
        <f>+POWER(INDEX(Inputs!$L$26:$L$42,V$7+1,1)/INDEX(Inputs!$L$26:$L$42,V$7,1),1/(INDEX(Inputs!$B$26:$B$42,V$7+1,1)-INDEX(Inputs!$B$26:$B$42,V$7,1)))-1</f>
        <v>3.9182916893249597E-2</v>
      </c>
      <c r="X30" s="649">
        <f>+POWER(INDEX(Inputs!$L$26:$L$42,W$7+1,1)/INDEX(Inputs!$L$26:$L$42,W$7,1),1/(INDEX(Inputs!$B$26:$B$42,W$7+1,1)-INDEX(Inputs!$B$26:$B$42,W$7,1)))-1</f>
        <v>3.9182916893249597E-2</v>
      </c>
      <c r="Y30" s="649">
        <f>+POWER(INDEX(Inputs!$L$26:$L$42,X$7+1,1)/INDEX(Inputs!$L$26:$L$42,X$7,1),1/(INDEX(Inputs!$B$26:$B$42,X$7+1,1)-INDEX(Inputs!$B$26:$B$42,X$7,1)))-1</f>
        <v>3.3994421090110194E-2</v>
      </c>
      <c r="Z30" s="649">
        <f>+POWER(INDEX(Inputs!$L$26:$L$42,Y$7+1,1)/INDEX(Inputs!$L$26:$L$42,Y$7,1),1/(INDEX(Inputs!$B$26:$B$42,Y$7+1,1)-INDEX(Inputs!$B$26:$B$42,Y$7,1)))-1</f>
        <v>3.3994421090110194E-2</v>
      </c>
      <c r="AA30" s="649">
        <f>+POWER(INDEX(Inputs!$L$26:$L$42,Z$7+1,1)/INDEX(Inputs!$L$26:$L$42,Z$7,1),1/(INDEX(Inputs!$B$26:$B$42,Z$7+1,1)-INDEX(Inputs!$B$26:$B$42,Z$7,1)))-1</f>
        <v>3.3994421090110194E-2</v>
      </c>
      <c r="AB30" s="649">
        <f>+POWER(INDEX(Inputs!$L$26:$L$42,AA$7+1,1)/INDEX(Inputs!$L$26:$L$42,AA$7,1),1/(INDEX(Inputs!$B$26:$B$42,AA$7+1,1)-INDEX(Inputs!$B$26:$B$42,AA$7,1)))-1</f>
        <v>3.3994421090110194E-2</v>
      </c>
      <c r="AC30" s="649">
        <f>+POWER(INDEX(Inputs!$L$26:$L$42,AB$7+1,1)/INDEX(Inputs!$L$26:$L$42,AB$7,1),1/(INDEX(Inputs!$B$26:$B$42,AB$7+1,1)-INDEX(Inputs!$B$26:$B$42,AB$7,1)))-1</f>
        <v>3.3994421090110194E-2</v>
      </c>
      <c r="AD30" s="649">
        <f>+POWER(INDEX(Inputs!$L$26:$L$42,AC$7+1,1)/INDEX(Inputs!$L$26:$L$42,AC$7,1),1/(INDEX(Inputs!$B$26:$B$42,AC$7+1,1)-INDEX(Inputs!$B$26:$B$42,AC$7,1)))-1</f>
        <v>2.1023852180559244E-2</v>
      </c>
      <c r="AE30" s="649">
        <f>+POWER(INDEX(Inputs!$L$26:$L$42,AD$7+1,1)/INDEX(Inputs!$L$26:$L$42,AD$7,1),1/(INDEX(Inputs!$B$26:$B$42,AD$7+1,1)-INDEX(Inputs!$B$26:$B$42,AD$7,1)))-1</f>
        <v>2.1023852180559244E-2</v>
      </c>
      <c r="AF30" s="649">
        <f>+POWER(INDEX(Inputs!$L$26:$L$42,AE$7+1,1)/INDEX(Inputs!$L$26:$L$42,AE$7,1),1/(INDEX(Inputs!$B$26:$B$42,AE$7+1,1)-INDEX(Inputs!$B$26:$B$42,AE$7,1)))-1</f>
        <v>2.1023852180559244E-2</v>
      </c>
      <c r="AG30" s="649">
        <f>+POWER(INDEX(Inputs!$L$26:$L$42,AF$7+1,1)/INDEX(Inputs!$L$26:$L$42,AF$7,1),1/(INDEX(Inputs!$B$26:$B$42,AF$7+1,1)-INDEX(Inputs!$B$26:$B$42,AF$7,1)))-1</f>
        <v>2.1023852180559244E-2</v>
      </c>
      <c r="AH30" s="649">
        <f>+POWER(INDEX(Inputs!$L$26:$L$42,AG$7+1,1)/INDEX(Inputs!$L$26:$L$42,AG$7,1),1/(INDEX(Inputs!$B$26:$B$42,AG$7+1,1)-INDEX(Inputs!$B$26:$B$42,AG$7,1)))-1</f>
        <v>2.1023852180559244E-2</v>
      </c>
      <c r="AI30" s="649">
        <f>+POWER(INDEX(Inputs!$L$26:$L$42,AH$7+1,1)/INDEX(Inputs!$L$26:$L$42,AH$7,1),1/(INDEX(Inputs!$B$26:$B$42,AH$7+1,1)-INDEX(Inputs!$B$26:$B$42,AH$7,1)))-1</f>
        <v>1.9729968277521159E-2</v>
      </c>
      <c r="AJ30" s="649">
        <f>+POWER(INDEX(Inputs!$L$26:$L$42,AI$7+1,1)/INDEX(Inputs!$L$26:$L$42,AI$7,1),1/(INDEX(Inputs!$B$26:$B$42,AI$7+1,1)-INDEX(Inputs!$B$26:$B$42,AI$7,1)))-1</f>
        <v>1.9729968277521159E-2</v>
      </c>
      <c r="AK30" s="649">
        <f>+POWER(INDEX(Inputs!$L$26:$L$42,AJ$7+1,1)/INDEX(Inputs!$L$26:$L$42,AJ$7,1),1/(INDEX(Inputs!$B$26:$B$42,AJ$7+1,1)-INDEX(Inputs!$B$26:$B$42,AJ$7,1)))-1</f>
        <v>1.9729968277521159E-2</v>
      </c>
      <c r="AL30" s="649">
        <f>+POWER(INDEX(Inputs!$L$26:$L$42,AK$7+1,1)/INDEX(Inputs!$L$26:$L$42,AK$7,1),1/(INDEX(Inputs!$B$26:$B$42,AK$7+1,1)-INDEX(Inputs!$B$26:$B$42,AK$7,1)))-1</f>
        <v>1.9729968277521159E-2</v>
      </c>
      <c r="AM30" s="649">
        <f>+POWER(INDEX(Inputs!$L$26:$L$42,AL$7+1,1)/INDEX(Inputs!$L$26:$L$42,AL$7,1),1/(INDEX(Inputs!$B$26:$B$42,AL$7+1,1)-INDEX(Inputs!$B$26:$B$42,AL$7,1)))-1</f>
        <v>1.9729968277521159E-2</v>
      </c>
      <c r="AN30" s="649">
        <f>+POWER(INDEX(Inputs!$L$26:$L$42,AM$7+1,1)/INDEX(Inputs!$L$26:$L$42,AM$7,1),1/(INDEX(Inputs!$B$26:$B$42,AM$7+1,1)-INDEX(Inputs!$B$26:$B$42,AM$7,1)))-1</f>
        <v>1.4749273648933414E-2</v>
      </c>
      <c r="AO30" s="649">
        <f>+POWER(INDEX(Inputs!$L$26:$L$42,AN$7+1,1)/INDEX(Inputs!$L$26:$L$42,AN$7,1),1/(INDEX(Inputs!$B$26:$B$42,AN$7+1,1)-INDEX(Inputs!$B$26:$B$42,AN$7,1)))-1</f>
        <v>1.4749273648933414E-2</v>
      </c>
      <c r="AP30" s="649">
        <f>+POWER(INDEX(Inputs!$L$26:$L$42,AO$7+1,1)/INDEX(Inputs!$L$26:$L$42,AO$7,1),1/(INDEX(Inputs!$B$26:$B$42,AO$7+1,1)-INDEX(Inputs!$B$26:$B$42,AO$7,1)))-1</f>
        <v>1.4749273648933414E-2</v>
      </c>
      <c r="AQ30" s="649">
        <f>+POWER(INDEX(Inputs!$L$26:$L$42,AP$7+1,1)/INDEX(Inputs!$L$26:$L$42,AP$7,1),1/(INDEX(Inputs!$B$26:$B$42,AP$7+1,1)-INDEX(Inputs!$B$26:$B$42,AP$7,1)))-1</f>
        <v>1.4749273648933414E-2</v>
      </c>
      <c r="AR30" s="649">
        <f>+POWER(INDEX(Inputs!$L$26:$L$42,AQ$7+1,1)/INDEX(Inputs!$L$26:$L$42,AQ$7,1),1/(INDEX(Inputs!$B$26:$B$42,AQ$7+1,1)-INDEX(Inputs!$B$26:$B$42,AQ$7,1)))-1</f>
        <v>1.4749273648933414E-2</v>
      </c>
      <c r="AS30" s="649">
        <f>+POWER(INDEX(Inputs!$L$26:$L$42,AR$7+1,1)/INDEX(Inputs!$L$26:$L$42,AR$7,1),1/(INDEX(Inputs!$B$26:$B$42,AR$7+1,1)-INDEX(Inputs!$B$26:$B$42,AR$7,1)))-1</f>
        <v>1.6250481623076851E-2</v>
      </c>
      <c r="AT30" s="649">
        <f>+POWER(INDEX(Inputs!$L$26:$L$42,AS$7+1,1)/INDEX(Inputs!$L$26:$L$42,AS$7,1),1/(INDEX(Inputs!$B$26:$B$42,AS$7+1,1)-INDEX(Inputs!$B$26:$B$42,AS$7,1)))-1</f>
        <v>1.6250481623076851E-2</v>
      </c>
      <c r="AU30" s="649">
        <f>+POWER(INDEX(Inputs!$L$26:$L$42,AT$7+1,1)/INDEX(Inputs!$L$26:$L$42,AT$7,1),1/(INDEX(Inputs!$B$26:$B$42,AT$7+1,1)-INDEX(Inputs!$B$26:$B$42,AT$7,1)))-1</f>
        <v>1.6250481623076851E-2</v>
      </c>
      <c r="AV30" s="649">
        <f>+POWER(INDEX(Inputs!$L$26:$L$42,AU$7+1,1)/INDEX(Inputs!$L$26:$L$42,AU$7,1),1/(INDEX(Inputs!$B$26:$B$42,AU$7+1,1)-INDEX(Inputs!$B$26:$B$42,AU$7,1)))-1</f>
        <v>1.6250481623076851E-2</v>
      </c>
      <c r="AW30" s="649">
        <f>+POWER(INDEX(Inputs!$L$26:$L$42,AV$7+1,1)/INDEX(Inputs!$L$26:$L$42,AV$7,1),1/(INDEX(Inputs!$B$26:$B$42,AV$7+1,1)-INDEX(Inputs!$B$26:$B$42,AV$7,1)))-1</f>
        <v>1.6250481623076851E-2</v>
      </c>
      <c r="AX30" s="649">
        <f>+POWER(INDEX(Inputs!$L$26:$L$42,AW$7+1,1)/INDEX(Inputs!$L$26:$L$42,AW$7,1),1/(INDEX(Inputs!$B$26:$B$42,AW$7+1,1)-INDEX(Inputs!$B$26:$B$42,AW$7,1)))-1</f>
        <v>1.0000000000000009E-2</v>
      </c>
      <c r="AY30" s="649">
        <f>+POWER(INDEX(Inputs!$L$26:$L$42,AX$7+1,1)/INDEX(Inputs!$L$26:$L$42,AX$7,1),1/(INDEX(Inputs!$B$26:$B$42,AX$7+1,1)-INDEX(Inputs!$B$26:$B$42,AX$7,1)))-1</f>
        <v>1.0000000000000009E-2</v>
      </c>
      <c r="AZ30" s="649">
        <f>+POWER(INDEX(Inputs!$L$26:$L$42,AY$7+1,1)/INDEX(Inputs!$L$26:$L$42,AY$7,1),1/(INDEX(Inputs!$B$26:$B$42,AY$7+1,1)-INDEX(Inputs!$B$26:$B$42,AY$7,1)))-1</f>
        <v>1.0000000000000009E-2</v>
      </c>
      <c r="BA30" s="649">
        <f>+POWER(INDEX(Inputs!$L$26:$L$42,AZ$7+1,1)/INDEX(Inputs!$L$26:$L$42,AZ$7,1),1/(INDEX(Inputs!$B$26:$B$42,AZ$7+1,1)-INDEX(Inputs!$B$26:$B$42,AZ$7,1)))-1</f>
        <v>1.0000000000000009E-2</v>
      </c>
      <c r="BB30" s="649">
        <f>+POWER(INDEX(Inputs!$L$26:$L$42,BA$7+1,1)/INDEX(Inputs!$L$26:$L$42,BA$7,1),1/(INDEX(Inputs!$B$26:$B$42,BA$7+1,1)-INDEX(Inputs!$B$26:$B$42,BA$7,1)))-1</f>
        <v>1.0000000000000009E-2</v>
      </c>
      <c r="BC30" s="649">
        <f>+POWER(INDEX(Inputs!$L$26:$L$42,BB$7+1,1)/INDEX(Inputs!$L$26:$L$42,BB$7,1),1/(INDEX(Inputs!$B$26:$B$42,BB$7+1,1)-INDEX(Inputs!$B$26:$B$42,BB$7,1)))-1</f>
        <v>1.0000000000000009E-2</v>
      </c>
      <c r="BD30" s="649">
        <f>+POWER(INDEX(Inputs!$L$26:$L$42,BC$7+1,1)/INDEX(Inputs!$L$26:$L$42,BC$7,1),1/(INDEX(Inputs!$B$26:$B$42,BC$7+1,1)-INDEX(Inputs!$B$26:$B$42,BC$7,1)))-1</f>
        <v>1.0000000000000009E-2</v>
      </c>
      <c r="BE30" s="649">
        <f>+POWER(INDEX(Inputs!$L$26:$L$42,BD$7+1,1)/INDEX(Inputs!$L$26:$L$42,BD$7,1),1/(INDEX(Inputs!$B$26:$B$42,BD$7+1,1)-INDEX(Inputs!$B$26:$B$42,BD$7,1)))-1</f>
        <v>1.0000000000000009E-2</v>
      </c>
      <c r="BF30" s="649">
        <f>+POWER(INDEX(Inputs!$L$26:$L$42,BE$7+1,1)/INDEX(Inputs!$L$26:$L$42,BE$7,1),1/(INDEX(Inputs!$B$26:$B$42,BE$7+1,1)-INDEX(Inputs!$B$26:$B$42,BE$7,1)))-1</f>
        <v>1.0000000000000009E-2</v>
      </c>
      <c r="BG30" s="649">
        <f>+POWER(INDEX(Inputs!$L$26:$L$42,BF$7+1,1)/INDEX(Inputs!$L$26:$L$42,BF$7,1),1/(INDEX(Inputs!$B$26:$B$42,BF$7+1,1)-INDEX(Inputs!$B$26:$B$42,BF$7,1)))-1</f>
        <v>1.0000000000000009E-2</v>
      </c>
      <c r="BH30" s="649">
        <f>+POWER(INDEX(Inputs!$L$26:$L$42,BG$7+1,1)/INDEX(Inputs!$L$26:$L$42,BG$7,1),1/(INDEX(Inputs!$B$26:$B$42,BG$7+1,1)-INDEX(Inputs!$B$26:$B$42,BG$7,1)))-1</f>
        <v>1.0000000000000009E-2</v>
      </c>
      <c r="BI30" s="649">
        <f>+POWER(INDEX(Inputs!$L$26:$L$42,BH$7+1,1)/INDEX(Inputs!$L$26:$L$42,BH$7,1),1/(INDEX(Inputs!$B$26:$B$42,BH$7+1,1)-INDEX(Inputs!$B$26:$B$42,BH$7,1)))-1</f>
        <v>1.0000000000000009E-2</v>
      </c>
      <c r="BJ30" s="649">
        <f>+POWER(INDEX(Inputs!$L$26:$L$42,BI$7+1,1)/INDEX(Inputs!$L$26:$L$42,BI$7,1),1/(INDEX(Inputs!$B$26:$B$42,BI$7+1,1)-INDEX(Inputs!$B$26:$B$42,BI$7,1)))-1</f>
        <v>1.0000000000000009E-2</v>
      </c>
      <c r="BK30" s="649">
        <f>+POWER(INDEX(Inputs!$L$26:$L$42,BJ$7+1,1)/INDEX(Inputs!$L$26:$L$42,BJ$7,1),1/(INDEX(Inputs!$B$26:$B$42,BJ$7+1,1)-INDEX(Inputs!$B$26:$B$42,BJ$7,1)))-1</f>
        <v>1.0000000000000009E-2</v>
      </c>
      <c r="BL30" s="649">
        <f>+POWER(INDEX(Inputs!$L$26:$L$42,BK$7+1,1)/INDEX(Inputs!$L$26:$L$42,BK$7,1),1/(INDEX(Inputs!$B$26:$B$42,BK$7+1,1)-INDEX(Inputs!$B$26:$B$42,BK$7,1)))-1</f>
        <v>1.0000000000000009E-2</v>
      </c>
      <c r="BM30" s="649">
        <f>+POWER(INDEX(Inputs!$L$26:$L$42,BL$7+1,1)/INDEX(Inputs!$L$26:$L$42,BL$7,1),1/(INDEX(Inputs!$B$26:$B$42,BL$7+1,1)-INDEX(Inputs!$B$26:$B$42,BL$7,1)))-1</f>
        <v>1.0000000000000009E-2</v>
      </c>
      <c r="BN30" s="649">
        <f>+POWER(INDEX(Inputs!$L$26:$L$42,BM$7+1,1)/INDEX(Inputs!$L$26:$L$42,BM$7,1),1/(INDEX(Inputs!$B$26:$B$42,BM$7+1,1)-INDEX(Inputs!$B$26:$B$42,BM$7,1)))-1</f>
        <v>1.0000000000000009E-2</v>
      </c>
      <c r="BO30" s="649">
        <f>+POWER(INDEX(Inputs!$L$26:$L$42,BN$7+1,1)/INDEX(Inputs!$L$26:$L$42,BN$7,1),1/(INDEX(Inputs!$B$26:$B$42,BN$7+1,1)-INDEX(Inputs!$B$26:$B$42,BN$7,1)))-1</f>
        <v>1.0000000000000009E-2</v>
      </c>
      <c r="BP30" s="649">
        <f>+POWER(INDEX(Inputs!$L$26:$L$42,BO$7+1,1)/INDEX(Inputs!$L$26:$L$42,BO$7,1),1/(INDEX(Inputs!$B$26:$B$42,BO$7+1,1)-INDEX(Inputs!$B$26:$B$42,BO$7,1)))-1</f>
        <v>1.0000000000000009E-2</v>
      </c>
      <c r="BQ30" s="649">
        <f>+POWER(INDEX(Inputs!$L$26:$L$42,BP$7+1,1)/INDEX(Inputs!$L$26:$L$42,BP$7,1),1/(INDEX(Inputs!$B$26:$B$42,BP$7+1,1)-INDEX(Inputs!$B$26:$B$42,BP$7,1)))-1</f>
        <v>1.0000000000000009E-2</v>
      </c>
      <c r="BR30" s="649">
        <f>+POWER(INDEX(Inputs!$L$26:$L$42,BQ$7+1,1)/INDEX(Inputs!$L$26:$L$42,BQ$7,1),1/(INDEX(Inputs!$B$26:$B$42,BQ$7+1,1)-INDEX(Inputs!$B$26:$B$42,BQ$7,1)))-1</f>
        <v>1.0000000000000009E-2</v>
      </c>
      <c r="BS30" s="649">
        <f>+POWER(INDEX(Inputs!$L$26:$L$42,BR$7+1,1)/INDEX(Inputs!$L$26:$L$42,BR$7,1),1/(INDEX(Inputs!$B$26:$B$42,BR$7+1,1)-INDEX(Inputs!$B$26:$B$42,BR$7,1)))-1</f>
        <v>1.0000000000000009E-2</v>
      </c>
      <c r="BT30" s="649">
        <f>+POWER(INDEX(Inputs!$L$26:$L$42,BS$7+1,1)/INDEX(Inputs!$L$26:$L$42,BS$7,1),1/(INDEX(Inputs!$B$26:$B$42,BS$7+1,1)-INDEX(Inputs!$B$26:$B$42,BS$7,1)))-1</f>
        <v>1.0000000000000009E-2</v>
      </c>
      <c r="BU30" s="649">
        <f>+POWER(INDEX(Inputs!$L$26:$L$42,BT$7+1,1)/INDEX(Inputs!$L$26:$L$42,BT$7,1),1/(INDEX(Inputs!$B$26:$B$42,BT$7+1,1)-INDEX(Inputs!$B$26:$B$42,BT$7,1)))-1</f>
        <v>1.0000000000000009E-2</v>
      </c>
      <c r="BV30" s="649">
        <f>+POWER(INDEX(Inputs!$L$26:$L$42,BU$7+1,1)/INDEX(Inputs!$L$26:$L$42,BU$7,1),1/(INDEX(Inputs!$B$26:$B$42,BU$7+1,1)-INDEX(Inputs!$B$26:$B$42,BU$7,1)))-1</f>
        <v>1.0000000000000009E-2</v>
      </c>
      <c r="BW30" s="649">
        <f>+POWER(INDEX(Inputs!$L$26:$L$42,BV$7+1,1)/INDEX(Inputs!$L$26:$L$42,BV$7,1),1/(INDEX(Inputs!$B$26:$B$42,BV$7+1,1)-INDEX(Inputs!$B$26:$B$42,BV$7,1)))-1</f>
        <v>1.0000000000000009E-2</v>
      </c>
      <c r="BX30" s="649">
        <f>+POWER(INDEX(Inputs!$L$26:$L$42,BW$7+1,1)/INDEX(Inputs!$L$26:$L$42,BW$7,1),1/(INDEX(Inputs!$B$26:$B$42,BW$7+1,1)-INDEX(Inputs!$B$26:$B$42,BW$7,1)))-1</f>
        <v>1.0000000000000009E-2</v>
      </c>
      <c r="BY30" s="649">
        <f>+POWER(INDEX(Inputs!$L$26:$L$42,BX$7+1,1)/INDEX(Inputs!$L$26:$L$42,BX$7,1),1/(INDEX(Inputs!$B$26:$B$42,BX$7+1,1)-INDEX(Inputs!$B$26:$B$42,BX$7,1)))-1</f>
        <v>1.0000000000000009E-2</v>
      </c>
      <c r="BZ30" s="649">
        <f>+POWER(INDEX(Inputs!$L$26:$L$42,BY$7+1,1)/INDEX(Inputs!$L$26:$L$42,BY$7,1),1/(INDEX(Inputs!$B$26:$B$42,BY$7+1,1)-INDEX(Inputs!$B$26:$B$42,BY$7,1)))-1</f>
        <v>1.0000000000000009E-2</v>
      </c>
      <c r="CA30" s="649">
        <f>+POWER(INDEX(Inputs!$L$26:$L$42,BZ$7+1,1)/INDEX(Inputs!$L$26:$L$42,BZ$7,1),1/(INDEX(Inputs!$B$26:$B$42,BZ$7+1,1)-INDEX(Inputs!$B$26:$B$42,BZ$7,1)))-1</f>
        <v>1.0000000000000009E-2</v>
      </c>
      <c r="CB30" s="649">
        <f>+POWER(INDEX(Inputs!$L$26:$L$42,CA$7+1,1)/INDEX(Inputs!$L$26:$L$42,CA$7,1),1/(INDEX(Inputs!$B$26:$B$42,CA$7+1,1)-INDEX(Inputs!$B$26:$B$42,CA$7,1)))-1</f>
        <v>1.0000000000000009E-2</v>
      </c>
      <c r="CC30" s="649">
        <f>+POWER(INDEX(Inputs!$L$26:$L$42,CB$7+1,1)/INDEX(Inputs!$L$26:$L$42,CB$7,1),1/(INDEX(Inputs!$B$26:$B$42,CB$7+1,1)-INDEX(Inputs!$B$26:$B$42,CB$7,1)))-1</f>
        <v>1.0000000000000009E-2</v>
      </c>
      <c r="CD30" s="649">
        <f>+POWER(INDEX(Inputs!$L$26:$L$42,CC$7+1,1)/INDEX(Inputs!$L$26:$L$42,CC$7,1),1/(INDEX(Inputs!$B$26:$B$42,CC$7+1,1)-INDEX(Inputs!$B$26:$B$42,CC$7,1)))-1</f>
        <v>1.0000000000000009E-2</v>
      </c>
      <c r="CE30" s="649">
        <f>+POWER(INDEX(Inputs!$L$26:$L$42,CD$7+1,1)/INDEX(Inputs!$L$26:$L$42,CD$7,1),1/(INDEX(Inputs!$B$26:$B$42,CD$7+1,1)-INDEX(Inputs!$B$26:$B$42,CD$7,1)))-1</f>
        <v>1.0000000000000009E-2</v>
      </c>
      <c r="CF30" s="649">
        <f>+POWER(INDEX(Inputs!$L$26:$L$42,CE$7+1,1)/INDEX(Inputs!$L$26:$L$42,CE$7,1),1/(INDEX(Inputs!$B$26:$B$42,CE$7+1,1)-INDEX(Inputs!$B$26:$B$42,CE$7,1)))-1</f>
        <v>1.0000000000000009E-2</v>
      </c>
      <c r="CG30" s="649">
        <f>+POWER(INDEX(Inputs!$L$26:$L$42,CF$7+1,1)/INDEX(Inputs!$L$26:$L$42,CF$7,1),1/(INDEX(Inputs!$B$26:$B$42,CF$7+1,1)-INDEX(Inputs!$B$26:$B$42,CF$7,1)))-1</f>
        <v>1.0000000000000009E-2</v>
      </c>
      <c r="CH30" s="649">
        <f>+POWER(INDEX(Inputs!$L$26:$L$42,CG$7+1,1)/INDEX(Inputs!$L$26:$L$42,CG$7,1),1/(INDEX(Inputs!$B$26:$B$42,CG$7+1,1)-INDEX(Inputs!$B$26:$B$42,CG$7,1)))-1</f>
        <v>1.0000000000000009E-2</v>
      </c>
      <c r="CI30" s="649">
        <f>+POWER(INDEX(Inputs!$L$26:$L$42,CH$7+1,1)/INDEX(Inputs!$L$26:$L$42,CH$7,1),1/(INDEX(Inputs!$B$26:$B$42,CH$7+1,1)-INDEX(Inputs!$B$26:$B$42,CH$7,1)))-1</f>
        <v>1.0000000000000009E-2</v>
      </c>
      <c r="CJ30" s="649">
        <f>+POWER(INDEX(Inputs!$L$26:$L$42,CI$7+1,1)/INDEX(Inputs!$L$26:$L$42,CI$7,1),1/(INDEX(Inputs!$B$26:$B$42,CI$7+1,1)-INDEX(Inputs!$B$26:$B$42,CI$7,1)))-1</f>
        <v>1.0000000000000009E-2</v>
      </c>
      <c r="CK30" s="649">
        <f>+POWER(INDEX(Inputs!$L$26:$L$42,CJ$7+1,1)/INDEX(Inputs!$L$26:$L$42,CJ$7,1),1/(INDEX(Inputs!$B$26:$B$42,CJ$7+1,1)-INDEX(Inputs!$B$26:$B$42,CJ$7,1)))-1</f>
        <v>1.0000000000000009E-2</v>
      </c>
      <c r="CL30" s="649">
        <f>+POWER(INDEX(Inputs!$L$26:$L$42,CK$7+1,1)/INDEX(Inputs!$L$26:$L$42,CK$7,1),1/(INDEX(Inputs!$B$26:$B$42,CK$7+1,1)-INDEX(Inputs!$B$26:$B$42,CK$7,1)))-1</f>
        <v>1.0000000000000009E-2</v>
      </c>
      <c r="CM30" s="649">
        <f>+POWER(INDEX(Inputs!$L$26:$L$42,CL$7+1,1)/INDEX(Inputs!$L$26:$L$42,CL$7,1),1/(INDEX(Inputs!$B$26:$B$42,CL$7+1,1)-INDEX(Inputs!$B$26:$B$42,CL$7,1)))-1</f>
        <v>1.0000000000000009E-2</v>
      </c>
      <c r="CN30" s="649">
        <f>+POWER(INDEX(Inputs!$L$26:$L$42,CM$7+1,1)/INDEX(Inputs!$L$26:$L$42,CM$7,1),1/(INDEX(Inputs!$B$26:$B$42,CM$7+1,1)-INDEX(Inputs!$B$26:$B$42,CM$7,1)))-1</f>
        <v>1.0000000000000009E-2</v>
      </c>
      <c r="CO30" s="649">
        <f>+POWER(INDEX(Inputs!$L$26:$L$42,CN$7+1,1)/INDEX(Inputs!$L$26:$L$42,CN$7,1),1/(INDEX(Inputs!$B$26:$B$42,CN$7+1,1)-INDEX(Inputs!$B$26:$B$42,CN$7,1)))-1</f>
        <v>1.0000000000000009E-2</v>
      </c>
      <c r="CP30" s="649">
        <f>+POWER(INDEX(Inputs!$L$26:$L$42,CO$7+1,1)/INDEX(Inputs!$L$26:$L$42,CO$7,1),1/(INDEX(Inputs!$B$26:$B$42,CO$7+1,1)-INDEX(Inputs!$B$26:$B$42,CO$7,1)))-1</f>
        <v>1.0000000000000009E-2</v>
      </c>
      <c r="CQ30" s="649">
        <f>+POWER(INDEX(Inputs!$L$26:$L$42,CP$7+1,1)/INDEX(Inputs!$L$26:$L$42,CP$7,1),1/(INDEX(Inputs!$B$26:$B$42,CP$7+1,1)-INDEX(Inputs!$B$26:$B$42,CP$7,1)))-1</f>
        <v>1.0000000000000009E-2</v>
      </c>
      <c r="CR30" s="649">
        <f>+POWER(INDEX(Inputs!$L$26:$L$42,CQ$7+1,1)/INDEX(Inputs!$L$26:$L$42,CQ$7,1),1/(INDEX(Inputs!$B$26:$B$42,CQ$7+1,1)-INDEX(Inputs!$B$26:$B$42,CQ$7,1)))-1</f>
        <v>1.0000000000000009E-2</v>
      </c>
      <c r="CS30" s="649"/>
      <c r="CT30" s="262"/>
      <c r="CU30" s="262"/>
      <c r="CV30" s="262"/>
      <c r="CW30" s="262"/>
      <c r="CX30" s="262"/>
      <c r="CY30" s="262"/>
      <c r="CZ30" s="262"/>
      <c r="DA30" s="262"/>
      <c r="DB30" s="262"/>
      <c r="DC30" s="262"/>
      <c r="DD30" s="262"/>
      <c r="DE30" s="262"/>
      <c r="DF30" s="262"/>
      <c r="DG30" s="262"/>
      <c r="DH30" s="262"/>
      <c r="DI30" s="262"/>
      <c r="DJ30" s="262"/>
      <c r="DK30" s="262"/>
      <c r="DL30" s="262"/>
      <c r="DM30" s="262"/>
      <c r="DN30" s="262"/>
      <c r="DO30" s="262"/>
      <c r="DP30" s="262"/>
      <c r="DQ30" s="262"/>
      <c r="DR30" s="262"/>
      <c r="DS30" s="262"/>
      <c r="DT30" s="262"/>
      <c r="DU30" s="262"/>
    </row>
    <row r="31" spans="1:193" outlineLevel="1">
      <c r="A31" s="123"/>
      <c r="B31" s="330" t="s">
        <v>179</v>
      </c>
      <c r="C31" s="329"/>
      <c r="D31" s="220"/>
      <c r="E31" s="220"/>
      <c r="F31" s="220"/>
      <c r="G31" s="220"/>
      <c r="H31" s="220"/>
      <c r="I31" s="220"/>
      <c r="J31" s="220"/>
      <c r="K31" s="346" t="s">
        <v>200</v>
      </c>
      <c r="L31" s="220"/>
      <c r="M31" s="449">
        <f>SUM(O31:GJ31)</f>
        <v>695775.07050452288</v>
      </c>
      <c r="N31" s="449"/>
      <c r="O31" s="291"/>
      <c r="P31" s="291">
        <f t="shared" ref="P31:Q31" si="20">P29*P$24*$H$28</f>
        <v>1326.0230168633157</v>
      </c>
      <c r="Q31" s="291">
        <f t="shared" si="20"/>
        <v>1389.2908848779496</v>
      </c>
      <c r="R31" s="291">
        <f t="shared" ref="R31:CC31" si="21">R29*R$24*$H$28</f>
        <v>1455.5774207982022</v>
      </c>
      <c r="S31" s="291">
        <f t="shared" si="21"/>
        <v>1525.0266528047334</v>
      </c>
      <c r="T31" s="291">
        <f t="shared" si="21"/>
        <v>1616.4772783096034</v>
      </c>
      <c r="U31" s="291">
        <f t="shared" si="21"/>
        <v>1713.4118846287436</v>
      </c>
      <c r="V31" s="291">
        <f t="shared" si="21"/>
        <v>1816.1593273102192</v>
      </c>
      <c r="W31" s="291">
        <f t="shared" si="21"/>
        <v>1925.0681822430579</v>
      </c>
      <c r="X31" s="291">
        <f t="shared" si="21"/>
        <v>2040.5079282185613</v>
      </c>
      <c r="Y31" s="291">
        <f t="shared" si="21"/>
        <v>2152.0712902474938</v>
      </c>
      <c r="Z31" s="291">
        <f t="shared" si="21"/>
        <v>2269.7343020621861</v>
      </c>
      <c r="AA31" s="291">
        <f t="shared" si="21"/>
        <v>2393.8304578029388</v>
      </c>
      <c r="AB31" s="291">
        <f t="shared" si="21"/>
        <v>2524.7114851718993</v>
      </c>
      <c r="AC31" s="291">
        <f t="shared" si="21"/>
        <v>2662.7483423404678</v>
      </c>
      <c r="AD31" s="291">
        <f t="shared" si="21"/>
        <v>2773.1041612815397</v>
      </c>
      <c r="AE31" s="291">
        <f t="shared" si="21"/>
        <v>2888.0336031146094</v>
      </c>
      <c r="AF31" s="291">
        <f t="shared" si="21"/>
        <v>3007.7262185725585</v>
      </c>
      <c r="AG31" s="291">
        <f t="shared" si="21"/>
        <v>3132.379414191249</v>
      </c>
      <c r="AH31" s="291">
        <f t="shared" si="21"/>
        <v>3262.1987778880057</v>
      </c>
      <c r="AI31" s="291">
        <f t="shared" si="21"/>
        <v>3393.0930934165185</v>
      </c>
      <c r="AJ31" s="291">
        <f t="shared" si="21"/>
        <v>3529.2394867625485</v>
      </c>
      <c r="AK31" s="291">
        <f t="shared" si="21"/>
        <v>3670.8486952777516</v>
      </c>
      <c r="AL31" s="291">
        <f t="shared" si="21"/>
        <v>3818.1399120589049</v>
      </c>
      <c r="AM31" s="291">
        <f t="shared" si="21"/>
        <v>3971.3411252310234</v>
      </c>
      <c r="AN31" s="291">
        <f t="shared" si="21"/>
        <v>4110.5138326851256</v>
      </c>
      <c r="AO31" s="291">
        <f t="shared" si="21"/>
        <v>4254.5637445619468</v>
      </c>
      <c r="AP31" s="291">
        <f t="shared" si="21"/>
        <v>4403.6617788770682</v>
      </c>
      <c r="AQ31" s="291">
        <f t="shared" si="21"/>
        <v>4557.9848433412963</v>
      </c>
      <c r="AR31" s="291">
        <f t="shared" si="21"/>
        <v>4717.7160452650951</v>
      </c>
      <c r="AS31" s="291">
        <f t="shared" si="21"/>
        <v>4890.2688272248015</v>
      </c>
      <c r="AT31" s="291">
        <f t="shared" si="21"/>
        <v>5069.132811952195</v>
      </c>
      <c r="AU31" s="291">
        <f t="shared" si="21"/>
        <v>5254.5388347889157</v>
      </c>
      <c r="AV31" s="291">
        <f t="shared" si="21"/>
        <v>5446.7261739926244</v>
      </c>
      <c r="AW31" s="291">
        <f t="shared" si="21"/>
        <v>5645.9428595408017</v>
      </c>
      <c r="AX31" s="291">
        <f t="shared" si="21"/>
        <v>5816.4503338989343</v>
      </c>
      <c r="AY31" s="291">
        <f t="shared" si="21"/>
        <v>5992.1071339826822</v>
      </c>
      <c r="AZ31" s="291">
        <f t="shared" si="21"/>
        <v>6173.0687694289591</v>
      </c>
      <c r="BA31" s="291">
        <f t="shared" si="21"/>
        <v>6359.4954462657142</v>
      </c>
      <c r="BB31" s="291">
        <f t="shared" si="21"/>
        <v>6551.5522087429399</v>
      </c>
      <c r="BC31" s="291">
        <f t="shared" si="21"/>
        <v>6749.4090854469769</v>
      </c>
      <c r="BD31" s="291">
        <f t="shared" si="21"/>
        <v>6953.2412398274764</v>
      </c>
      <c r="BE31" s="291">
        <f t="shared" si="21"/>
        <v>7163.2291252702653</v>
      </c>
      <c r="BF31" s="291">
        <f t="shared" si="21"/>
        <v>7379.5586448534286</v>
      </c>
      <c r="BG31" s="291">
        <f t="shared" si="21"/>
        <v>7602.4213159280034</v>
      </c>
      <c r="BH31" s="291">
        <f t="shared" si="21"/>
        <v>7832.0144396690293</v>
      </c>
      <c r="BI31" s="291">
        <f t="shared" si="21"/>
        <v>8068.541275747034</v>
      </c>
      <c r="BJ31" s="291">
        <f t="shared" si="21"/>
        <v>8312.2112222745945</v>
      </c>
      <c r="BK31" s="291">
        <f t="shared" si="21"/>
        <v>8563.2400011872869</v>
      </c>
      <c r="BL31" s="291">
        <f t="shared" si="21"/>
        <v>8821.8498492231447</v>
      </c>
      <c r="BM31" s="291">
        <f t="shared" si="21"/>
        <v>9088.2697146696846</v>
      </c>
      <c r="BN31" s="291">
        <f t="shared" si="21"/>
        <v>9362.7354600527106</v>
      </c>
      <c r="BO31" s="291">
        <f t="shared" si="21"/>
        <v>9645.4900709463018</v>
      </c>
      <c r="BP31" s="291">
        <f t="shared" si="21"/>
        <v>9936.7838710888791</v>
      </c>
      <c r="BQ31" s="291">
        <f t="shared" si="21"/>
        <v>10236.874743995764</v>
      </c>
      <c r="BR31" s="291">
        <f t="shared" si="21"/>
        <v>10546.028361264436</v>
      </c>
      <c r="BS31" s="291">
        <f t="shared" si="21"/>
        <v>10864.518417774623</v>
      </c>
      <c r="BT31" s="291">
        <f t="shared" si="21"/>
        <v>11192.626873991418</v>
      </c>
      <c r="BU31" s="291">
        <f t="shared" si="21"/>
        <v>11530.644205585959</v>
      </c>
      <c r="BV31" s="291">
        <f t="shared" si="21"/>
        <v>11878.869660594659</v>
      </c>
      <c r="BW31" s="291">
        <f t="shared" si="21"/>
        <v>12237.611524344618</v>
      </c>
      <c r="BX31" s="291">
        <f t="shared" si="21"/>
        <v>12607.187392379825</v>
      </c>
      <c r="BY31" s="291">
        <f t="shared" si="21"/>
        <v>12987.924451629697</v>
      </c>
      <c r="BZ31" s="291">
        <f t="shared" si="21"/>
        <v>13380.159770068913</v>
      </c>
      <c r="CA31" s="291">
        <f t="shared" si="21"/>
        <v>13784.240595124997</v>
      </c>
      <c r="CB31" s="291">
        <f t="shared" si="21"/>
        <v>14200.524661097772</v>
      </c>
      <c r="CC31" s="291">
        <f t="shared" si="21"/>
        <v>14629.380505862924</v>
      </c>
      <c r="CD31" s="291">
        <f t="shared" ref="CD31:CR31" si="22">CD29*CD$24*$H$28</f>
        <v>15071.187797139986</v>
      </c>
      <c r="CE31" s="291">
        <f t="shared" si="22"/>
        <v>15526.337668613613</v>
      </c>
      <c r="CF31" s="291">
        <f t="shared" si="22"/>
        <v>15995.233066205748</v>
      </c>
      <c r="CG31" s="291">
        <f t="shared" si="22"/>
        <v>16478.289104805161</v>
      </c>
      <c r="CH31" s="291">
        <f t="shared" si="22"/>
        <v>16975.933435770279</v>
      </c>
      <c r="CI31" s="291">
        <f t="shared" si="22"/>
        <v>17488.606625530541</v>
      </c>
      <c r="CJ31" s="291">
        <f t="shared" si="22"/>
        <v>18016.762545621568</v>
      </c>
      <c r="CK31" s="291">
        <f t="shared" si="22"/>
        <v>18560.868774499348</v>
      </c>
      <c r="CL31" s="291">
        <f t="shared" si="22"/>
        <v>19121.407011489227</v>
      </c>
      <c r="CM31" s="291">
        <f t="shared" si="22"/>
        <v>19698.873503236202</v>
      </c>
      <c r="CN31" s="291">
        <f t="shared" si="22"/>
        <v>20293.779483033937</v>
      </c>
      <c r="CO31" s="291">
        <f t="shared" si="22"/>
        <v>20906.65162342156</v>
      </c>
      <c r="CP31" s="291">
        <f t="shared" si="22"/>
        <v>21538.032502448892</v>
      </c>
      <c r="CQ31" s="291">
        <f t="shared" si="22"/>
        <v>22188.481084022853</v>
      </c>
      <c r="CR31" s="291">
        <f t="shared" si="22"/>
        <v>22858.573212760341</v>
      </c>
      <c r="CS31" s="291"/>
    </row>
    <row r="32" spans="1:193" outlineLevel="1">
      <c r="A32" s="4"/>
      <c r="B32" s="4"/>
      <c r="C32" s="47"/>
      <c r="D32" s="50"/>
      <c r="E32" s="50"/>
      <c r="F32" s="50"/>
      <c r="G32" s="50"/>
      <c r="H32" s="50"/>
      <c r="I32" s="50"/>
      <c r="J32" s="50"/>
      <c r="K32" s="314"/>
      <c r="L32" s="50"/>
      <c r="M32" s="450"/>
      <c r="N32" s="450"/>
      <c r="O32" s="264"/>
      <c r="P32" s="264"/>
      <c r="Q32" s="264"/>
      <c r="R32" s="264"/>
      <c r="S32" s="264"/>
      <c r="T32" s="264"/>
      <c r="U32" s="264"/>
      <c r="V32" s="264"/>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64"/>
      <c r="AS32" s="264"/>
      <c r="AT32" s="264"/>
      <c r="AU32" s="264"/>
      <c r="AV32" s="264"/>
      <c r="AW32" s="264"/>
      <c r="AX32" s="264"/>
      <c r="AY32" s="264"/>
      <c r="AZ32" s="264"/>
      <c r="BA32" s="264"/>
      <c r="BB32" s="264"/>
      <c r="BC32" s="264"/>
      <c r="BD32" s="264"/>
      <c r="BE32" s="264"/>
      <c r="BF32" s="264"/>
      <c r="BG32" s="264"/>
      <c r="BH32" s="264"/>
      <c r="BI32" s="264"/>
      <c r="BJ32" s="264"/>
      <c r="BK32" s="264"/>
      <c r="BL32" s="264"/>
      <c r="BM32" s="264"/>
      <c r="BN32" s="264"/>
      <c r="BO32" s="264"/>
      <c r="BP32" s="264"/>
      <c r="BQ32" s="264"/>
      <c r="BR32" s="264"/>
      <c r="BS32" s="264"/>
      <c r="BT32" s="264"/>
      <c r="BU32" s="264"/>
      <c r="BV32" s="264"/>
      <c r="BW32" s="264"/>
      <c r="BX32" s="264"/>
      <c r="BY32" s="264"/>
      <c r="BZ32" s="264"/>
      <c r="CA32" s="264"/>
      <c r="CB32" s="264"/>
      <c r="CC32" s="264"/>
      <c r="CD32" s="264"/>
      <c r="CE32" s="264"/>
      <c r="CF32" s="264"/>
      <c r="CG32" s="264"/>
      <c r="CH32" s="264"/>
      <c r="CI32" s="264"/>
      <c r="CJ32" s="264"/>
      <c r="CK32" s="264"/>
      <c r="CL32" s="264"/>
      <c r="CM32" s="264"/>
      <c r="CN32" s="264"/>
      <c r="CO32" s="264"/>
      <c r="CP32" s="264"/>
      <c r="CQ32" s="264"/>
      <c r="CR32" s="264"/>
      <c r="CS32" s="265"/>
    </row>
    <row r="33" spans="1:193" outlineLevel="1">
      <c r="A33" s="123"/>
      <c r="B33" s="57" t="s">
        <v>48</v>
      </c>
      <c r="C33" s="48"/>
      <c r="D33" s="50"/>
      <c r="E33" s="50"/>
      <c r="F33" s="50"/>
      <c r="G33" s="50"/>
      <c r="H33" s="50"/>
      <c r="I33" s="50"/>
      <c r="J33" s="50"/>
      <c r="K33" s="310" t="s">
        <v>200</v>
      </c>
      <c r="L33" s="50"/>
      <c r="M33" s="451">
        <f>SUM(O33:GJ33)</f>
        <v>14349.199408290122</v>
      </c>
      <c r="N33" s="451"/>
      <c r="O33" s="263"/>
      <c r="P33" s="263">
        <f t="shared" ref="P33:Q33" si="23">+P82</f>
        <v>14.9</v>
      </c>
      <c r="Q33" s="263">
        <f t="shared" si="23"/>
        <v>27.245940252691838</v>
      </c>
      <c r="R33" s="263">
        <f t="shared" ref="R33:CC33" si="24">+R82</f>
        <v>29.129869099529753</v>
      </c>
      <c r="S33" s="263">
        <f t="shared" si="24"/>
        <v>30.452962128731002</v>
      </c>
      <c r="T33" s="263">
        <f t="shared" si="24"/>
        <v>31.499973091346945</v>
      </c>
      <c r="U33" s="263">
        <f t="shared" si="24"/>
        <v>33.355673427133731</v>
      </c>
      <c r="V33" s="263">
        <f t="shared" si="24"/>
        <v>35.463613208850539</v>
      </c>
      <c r="W33" s="263">
        <f t="shared" si="24"/>
        <v>37.479163526598839</v>
      </c>
      <c r="X33" s="263">
        <f t="shared" si="24"/>
        <v>39.72192093337349</v>
      </c>
      <c r="Y33" s="263">
        <f t="shared" si="24"/>
        <v>42.336656830402553</v>
      </c>
      <c r="Z33" s="263">
        <f t="shared" si="24"/>
        <v>44.806701825555798</v>
      </c>
      <c r="AA33" s="263">
        <f t="shared" si="24"/>
        <v>47.119229261539232</v>
      </c>
      <c r="AB33" s="263">
        <f t="shared" si="24"/>
        <v>49.689584407899858</v>
      </c>
      <c r="AC33" s="263">
        <f t="shared" si="24"/>
        <v>52.4060782505709</v>
      </c>
      <c r="AD33" s="263">
        <f t="shared" si="24"/>
        <v>56.198019246136496</v>
      </c>
      <c r="AE33" s="263">
        <f t="shared" si="24"/>
        <v>58.422564466906628</v>
      </c>
      <c r="AF33" s="263">
        <f t="shared" si="24"/>
        <v>60.839387719974887</v>
      </c>
      <c r="AG33" s="263">
        <f t="shared" si="24"/>
        <v>63.360645000911191</v>
      </c>
      <c r="AH33" s="263">
        <f t="shared" si="24"/>
        <v>66.182747791873354</v>
      </c>
      <c r="AI33" s="263">
        <f t="shared" si="24"/>
        <v>68.822588774565673</v>
      </c>
      <c r="AJ33" s="263">
        <f t="shared" si="24"/>
        <v>71.583394935209142</v>
      </c>
      <c r="AK33" s="263">
        <f t="shared" si="24"/>
        <v>74.455619099921506</v>
      </c>
      <c r="AL33" s="263">
        <f t="shared" si="24"/>
        <v>77.672732708314996</v>
      </c>
      <c r="AM33" s="263">
        <f t="shared" si="24"/>
        <v>80.560286312151774</v>
      </c>
      <c r="AN33" s="263">
        <f t="shared" si="24"/>
        <v>84.218182828735848</v>
      </c>
      <c r="AO33" s="263">
        <f t="shared" si="24"/>
        <v>87.205163002513885</v>
      </c>
      <c r="AP33" s="263">
        <f t="shared" si="24"/>
        <v>90.527606061567894</v>
      </c>
      <c r="AQ33" s="263">
        <f t="shared" si="24"/>
        <v>93.437280309495677</v>
      </c>
      <c r="AR33" s="263">
        <f t="shared" si="24"/>
        <v>96.700507329691803</v>
      </c>
      <c r="AS33" s="263">
        <f t="shared" si="24"/>
        <v>99.932994498114866</v>
      </c>
      <c r="AT33" s="263">
        <f t="shared" si="24"/>
        <v>103.87999755051538</v>
      </c>
      <c r="AU33" s="263">
        <f t="shared" si="24"/>
        <v>107.37587086113771</v>
      </c>
      <c r="AV33" s="263">
        <f t="shared" si="24"/>
        <v>111.29024239341626</v>
      </c>
      <c r="AW33" s="263">
        <f t="shared" si="24"/>
        <v>115.36018496529799</v>
      </c>
      <c r="AX33" s="263">
        <f t="shared" si="24"/>
        <v>120.70593351254975</v>
      </c>
      <c r="AY33" s="263">
        <f t="shared" si="24"/>
        <v>124.07019813538517</v>
      </c>
      <c r="AZ33" s="263">
        <f t="shared" si="24"/>
        <v>127.80512592187506</v>
      </c>
      <c r="BA33" s="263">
        <f t="shared" si="24"/>
        <v>131.66432903478284</v>
      </c>
      <c r="BB33" s="263">
        <f t="shared" si="24"/>
        <v>136.03472962954845</v>
      </c>
      <c r="BC33" s="263">
        <f t="shared" si="24"/>
        <v>139.75373245037244</v>
      </c>
      <c r="BD33" s="263">
        <f t="shared" si="24"/>
        <v>143.95768659869611</v>
      </c>
      <c r="BE33" s="263">
        <f t="shared" si="24"/>
        <v>148.30450006993598</v>
      </c>
      <c r="BF33" s="263">
        <f t="shared" si="24"/>
        <v>153.22724060666187</v>
      </c>
      <c r="BG33" s="263">
        <f t="shared" si="24"/>
        <v>157.41626284326756</v>
      </c>
      <c r="BH33" s="263">
        <f t="shared" si="24"/>
        <v>162.15152635397419</v>
      </c>
      <c r="BI33" s="263">
        <f t="shared" si="24"/>
        <v>167.04770422212283</v>
      </c>
      <c r="BJ33" s="263">
        <f t="shared" si="24"/>
        <v>172.59259668830339</v>
      </c>
      <c r="BK33" s="263">
        <f t="shared" si="24"/>
        <v>177.31104115377963</v>
      </c>
      <c r="BL33" s="263">
        <f t="shared" si="24"/>
        <v>182.64476263881346</v>
      </c>
      <c r="BM33" s="263">
        <f t="shared" si="24"/>
        <v>188.15973536015102</v>
      </c>
      <c r="BN33" s="263">
        <f t="shared" si="24"/>
        <v>194.40540933630911</v>
      </c>
      <c r="BO33" s="263">
        <f t="shared" si="24"/>
        <v>199.72018613057753</v>
      </c>
      <c r="BP33" s="263">
        <f t="shared" si="24"/>
        <v>205.72800065147791</v>
      </c>
      <c r="BQ33" s="263">
        <f t="shared" si="24"/>
        <v>211.93997352831249</v>
      </c>
      <c r="BR33" s="263">
        <f t="shared" si="24"/>
        <v>218.97499605659002</v>
      </c>
      <c r="BS33" s="263">
        <f t="shared" si="24"/>
        <v>224.96147159520677</v>
      </c>
      <c r="BT33" s="263">
        <f t="shared" si="24"/>
        <v>231.72857321812015</v>
      </c>
      <c r="BU33" s="263">
        <f t="shared" si="24"/>
        <v>238.72563539273966</v>
      </c>
      <c r="BV33" s="263">
        <f t="shared" si="24"/>
        <v>246.6497669055754</v>
      </c>
      <c r="BW33" s="263">
        <f t="shared" si="24"/>
        <v>253.39283265635268</v>
      </c>
      <c r="BX33" s="263">
        <f t="shared" si="24"/>
        <v>261.01518255006647</v>
      </c>
      <c r="BY33" s="263">
        <f t="shared" si="24"/>
        <v>268.89655615652026</v>
      </c>
      <c r="BZ33" s="263">
        <f t="shared" si="24"/>
        <v>277.82216513365188</v>
      </c>
      <c r="CA33" s="263">
        <f t="shared" si="24"/>
        <v>285.41744142368236</v>
      </c>
      <c r="CB33" s="263">
        <f t="shared" si="24"/>
        <v>294.00312864100925</v>
      </c>
      <c r="CC33" s="263">
        <f t="shared" si="24"/>
        <v>302.88057582874745</v>
      </c>
      <c r="CD33" s="263">
        <f t="shared" ref="CD33:CR33" si="25">+CD82</f>
        <v>312.93423224315774</v>
      </c>
      <c r="CE33" s="263">
        <f t="shared" si="25"/>
        <v>321.4894242068803</v>
      </c>
      <c r="CF33" s="263">
        <f t="shared" si="25"/>
        <v>331.16019844601095</v>
      </c>
      <c r="CG33" s="263">
        <f t="shared" si="25"/>
        <v>341.1596062277394</v>
      </c>
      <c r="CH33" s="263">
        <f t="shared" si="25"/>
        <v>352.4838763764746</v>
      </c>
      <c r="CI33" s="263">
        <f t="shared" si="25"/>
        <v>362.12030127285544</v>
      </c>
      <c r="CJ33" s="263">
        <f t="shared" si="25"/>
        <v>373.01329935406818</v>
      </c>
      <c r="CK33" s="263">
        <f t="shared" si="25"/>
        <v>384.27646475181848</v>
      </c>
      <c r="CL33" s="263">
        <f t="shared" si="25"/>
        <v>397.03193292335163</v>
      </c>
      <c r="CM33" s="263">
        <f t="shared" si="25"/>
        <v>407.8862404803711</v>
      </c>
      <c r="CN33" s="263">
        <f t="shared" si="25"/>
        <v>420.15593102047131</v>
      </c>
      <c r="CO33" s="263">
        <f t="shared" si="25"/>
        <v>432.84257182422846</v>
      </c>
      <c r="CP33" s="263">
        <f t="shared" si="25"/>
        <v>447.21011747070457</v>
      </c>
      <c r="CQ33" s="263">
        <f t="shared" si="25"/>
        <v>459.43622765256509</v>
      </c>
      <c r="CR33" s="263">
        <f t="shared" si="25"/>
        <v>473.25660151359352</v>
      </c>
      <c r="CS33" s="263"/>
    </row>
    <row r="34" spans="1:193" outlineLevel="1">
      <c r="A34" s="119"/>
      <c r="B34" s="330" t="s">
        <v>182</v>
      </c>
      <c r="C34" s="329"/>
      <c r="D34" s="220"/>
      <c r="E34" s="220"/>
      <c r="F34" s="220"/>
      <c r="G34" s="220"/>
      <c r="H34" s="220"/>
      <c r="I34" s="220"/>
      <c r="J34" s="220"/>
      <c r="K34" s="346" t="s">
        <v>200</v>
      </c>
      <c r="L34" s="220"/>
      <c r="M34" s="449">
        <f>SUM(O34:GJ34)</f>
        <v>710124.26991281321</v>
      </c>
      <c r="N34" s="449"/>
      <c r="O34" s="291"/>
      <c r="P34" s="291">
        <f t="shared" ref="P34:Q34" si="26">P31+P33</f>
        <v>1340.9230168633158</v>
      </c>
      <c r="Q34" s="291">
        <f t="shared" si="26"/>
        <v>1416.5368251306413</v>
      </c>
      <c r="R34" s="291">
        <f t="shared" ref="R34:CC34" si="27">R31+R33</f>
        <v>1484.7072898977319</v>
      </c>
      <c r="S34" s="291">
        <f t="shared" si="27"/>
        <v>1555.4796149334645</v>
      </c>
      <c r="T34" s="291">
        <f t="shared" si="27"/>
        <v>1647.9772514009503</v>
      </c>
      <c r="U34" s="291">
        <f t="shared" si="27"/>
        <v>1746.7675580558773</v>
      </c>
      <c r="V34" s="291">
        <f t="shared" si="27"/>
        <v>1851.6229405190697</v>
      </c>
      <c r="W34" s="291">
        <f t="shared" si="27"/>
        <v>1962.5473457696567</v>
      </c>
      <c r="X34" s="291">
        <f t="shared" si="27"/>
        <v>2080.229849151935</v>
      </c>
      <c r="Y34" s="291">
        <f t="shared" si="27"/>
        <v>2194.4079470778966</v>
      </c>
      <c r="Z34" s="291">
        <f t="shared" si="27"/>
        <v>2314.5410038877417</v>
      </c>
      <c r="AA34" s="291">
        <f t="shared" si="27"/>
        <v>2440.949687064478</v>
      </c>
      <c r="AB34" s="291">
        <f t="shared" si="27"/>
        <v>2574.4010695797992</v>
      </c>
      <c r="AC34" s="291">
        <f t="shared" si="27"/>
        <v>2715.1544205910386</v>
      </c>
      <c r="AD34" s="291">
        <f t="shared" si="27"/>
        <v>2829.3021805276762</v>
      </c>
      <c r="AE34" s="291">
        <f t="shared" si="27"/>
        <v>2946.4561675815162</v>
      </c>
      <c r="AF34" s="291">
        <f t="shared" si="27"/>
        <v>3068.5656062925336</v>
      </c>
      <c r="AG34" s="291">
        <f t="shared" si="27"/>
        <v>3195.7400591921601</v>
      </c>
      <c r="AH34" s="291">
        <f t="shared" si="27"/>
        <v>3328.3815256798789</v>
      </c>
      <c r="AI34" s="291">
        <f t="shared" si="27"/>
        <v>3461.9156821910842</v>
      </c>
      <c r="AJ34" s="291">
        <f t="shared" si="27"/>
        <v>3600.8228816977576</v>
      </c>
      <c r="AK34" s="291">
        <f t="shared" si="27"/>
        <v>3745.3043143776731</v>
      </c>
      <c r="AL34" s="291">
        <f t="shared" si="27"/>
        <v>3895.8126447672198</v>
      </c>
      <c r="AM34" s="291">
        <f t="shared" si="27"/>
        <v>4051.9014115431751</v>
      </c>
      <c r="AN34" s="291">
        <f t="shared" si="27"/>
        <v>4194.7320155138614</v>
      </c>
      <c r="AO34" s="291">
        <f t="shared" si="27"/>
        <v>4341.7689075644603</v>
      </c>
      <c r="AP34" s="291">
        <f t="shared" si="27"/>
        <v>4494.1893849386361</v>
      </c>
      <c r="AQ34" s="291">
        <f t="shared" si="27"/>
        <v>4651.4221236507919</v>
      </c>
      <c r="AR34" s="291">
        <f t="shared" si="27"/>
        <v>4814.4165525947865</v>
      </c>
      <c r="AS34" s="291">
        <f t="shared" si="27"/>
        <v>4990.2018217229161</v>
      </c>
      <c r="AT34" s="291">
        <f t="shared" si="27"/>
        <v>5173.0128095027103</v>
      </c>
      <c r="AU34" s="291">
        <f t="shared" si="27"/>
        <v>5361.9147056500533</v>
      </c>
      <c r="AV34" s="291">
        <f t="shared" si="27"/>
        <v>5558.0164163860409</v>
      </c>
      <c r="AW34" s="291">
        <f t="shared" si="27"/>
        <v>5761.3030445060995</v>
      </c>
      <c r="AX34" s="291">
        <f t="shared" si="27"/>
        <v>5937.1562674114839</v>
      </c>
      <c r="AY34" s="291">
        <f t="shared" si="27"/>
        <v>6116.1773321180672</v>
      </c>
      <c r="AZ34" s="291">
        <f t="shared" si="27"/>
        <v>6300.8738953508346</v>
      </c>
      <c r="BA34" s="291">
        <f t="shared" si="27"/>
        <v>6491.1597753004971</v>
      </c>
      <c r="BB34" s="291">
        <f t="shared" si="27"/>
        <v>6687.5869383724885</v>
      </c>
      <c r="BC34" s="291">
        <f t="shared" si="27"/>
        <v>6889.1628178973497</v>
      </c>
      <c r="BD34" s="291">
        <f t="shared" si="27"/>
        <v>7097.1989264261729</v>
      </c>
      <c r="BE34" s="291">
        <f t="shared" si="27"/>
        <v>7311.5336253402011</v>
      </c>
      <c r="BF34" s="291">
        <f t="shared" si="27"/>
        <v>7532.7858854600909</v>
      </c>
      <c r="BG34" s="291">
        <f t="shared" si="27"/>
        <v>7759.8375787712712</v>
      </c>
      <c r="BH34" s="291">
        <f t="shared" si="27"/>
        <v>7994.1659660230034</v>
      </c>
      <c r="BI34" s="291">
        <f t="shared" si="27"/>
        <v>8235.5889799691577</v>
      </c>
      <c r="BJ34" s="291">
        <f t="shared" si="27"/>
        <v>8484.8038189628987</v>
      </c>
      <c r="BK34" s="291">
        <f t="shared" si="27"/>
        <v>8740.5510423410669</v>
      </c>
      <c r="BL34" s="291">
        <f t="shared" si="27"/>
        <v>9004.4946118619573</v>
      </c>
      <c r="BM34" s="291">
        <f t="shared" si="27"/>
        <v>9276.4294500298365</v>
      </c>
      <c r="BN34" s="291">
        <f t="shared" si="27"/>
        <v>9557.1408693890189</v>
      </c>
      <c r="BO34" s="291">
        <f t="shared" si="27"/>
        <v>9845.2102570768802</v>
      </c>
      <c r="BP34" s="291">
        <f t="shared" si="27"/>
        <v>10142.511871740357</v>
      </c>
      <c r="BQ34" s="291">
        <f t="shared" si="27"/>
        <v>10448.814717524077</v>
      </c>
      <c r="BR34" s="291">
        <f t="shared" si="27"/>
        <v>10765.003357321026</v>
      </c>
      <c r="BS34" s="291">
        <f t="shared" si="27"/>
        <v>11089.47988936983</v>
      </c>
      <c r="BT34" s="291">
        <f t="shared" si="27"/>
        <v>11424.355447209538</v>
      </c>
      <c r="BU34" s="291">
        <f t="shared" si="27"/>
        <v>11769.369840978699</v>
      </c>
      <c r="BV34" s="291">
        <f t="shared" si="27"/>
        <v>12125.519427500234</v>
      </c>
      <c r="BW34" s="291">
        <f t="shared" si="27"/>
        <v>12491.004357000971</v>
      </c>
      <c r="BX34" s="291">
        <f t="shared" si="27"/>
        <v>12868.202574929892</v>
      </c>
      <c r="BY34" s="291">
        <f t="shared" si="27"/>
        <v>13256.821007786217</v>
      </c>
      <c r="BZ34" s="291">
        <f t="shared" si="27"/>
        <v>13657.981935202564</v>
      </c>
      <c r="CA34" s="291">
        <f t="shared" si="27"/>
        <v>14069.658036548679</v>
      </c>
      <c r="CB34" s="291">
        <f t="shared" si="27"/>
        <v>14494.52778973878</v>
      </c>
      <c r="CC34" s="291">
        <f t="shared" si="27"/>
        <v>14932.261081691671</v>
      </c>
      <c r="CD34" s="291">
        <f t="shared" ref="CD34:CR34" si="28">CD31+CD33</f>
        <v>15384.122029383145</v>
      </c>
      <c r="CE34" s="291">
        <f t="shared" si="28"/>
        <v>15847.827092820493</v>
      </c>
      <c r="CF34" s="291">
        <f t="shared" si="28"/>
        <v>16326.393264651759</v>
      </c>
      <c r="CG34" s="291">
        <f t="shared" si="28"/>
        <v>16819.448711032899</v>
      </c>
      <c r="CH34" s="291">
        <f t="shared" si="28"/>
        <v>17328.417312146754</v>
      </c>
      <c r="CI34" s="291">
        <f t="shared" si="28"/>
        <v>17850.726926803396</v>
      </c>
      <c r="CJ34" s="291">
        <f t="shared" si="28"/>
        <v>18389.775844975637</v>
      </c>
      <c r="CK34" s="291">
        <f t="shared" si="28"/>
        <v>18945.145239251167</v>
      </c>
      <c r="CL34" s="291">
        <f t="shared" si="28"/>
        <v>19518.438944412577</v>
      </c>
      <c r="CM34" s="291">
        <f t="shared" si="28"/>
        <v>20106.759743716571</v>
      </c>
      <c r="CN34" s="291">
        <f t="shared" si="28"/>
        <v>20713.935414054409</v>
      </c>
      <c r="CO34" s="291">
        <f t="shared" si="28"/>
        <v>21339.494195245788</v>
      </c>
      <c r="CP34" s="291">
        <f t="shared" si="28"/>
        <v>21985.242619919598</v>
      </c>
      <c r="CQ34" s="291">
        <f t="shared" si="28"/>
        <v>22647.917311675417</v>
      </c>
      <c r="CR34" s="291">
        <f t="shared" si="28"/>
        <v>23331.829814273933</v>
      </c>
      <c r="CS34" s="291"/>
    </row>
    <row r="35" spans="1:193" outlineLevel="1">
      <c r="A35" s="4"/>
      <c r="B35" s="4"/>
      <c r="C35" s="47"/>
      <c r="D35" s="50"/>
      <c r="E35" s="50"/>
      <c r="F35" s="50"/>
      <c r="G35" s="50"/>
      <c r="H35" s="50"/>
      <c r="I35" s="50"/>
      <c r="J35" s="50"/>
      <c r="K35" s="314"/>
      <c r="L35" s="50"/>
      <c r="M35" s="450"/>
      <c r="N35" s="450"/>
      <c r="O35" s="266"/>
      <c r="P35" s="266"/>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row>
    <row r="36" spans="1:193" s="647" customFormat="1" outlineLevel="1">
      <c r="A36" s="154"/>
      <c r="B36" s="49" t="s">
        <v>180</v>
      </c>
      <c r="C36" s="113"/>
      <c r="D36" s="156"/>
      <c r="E36" s="156"/>
      <c r="F36" s="156"/>
      <c r="G36" s="156"/>
      <c r="H36" s="156"/>
      <c r="I36" s="156"/>
      <c r="J36" s="156"/>
      <c r="K36" s="310" t="s">
        <v>200</v>
      </c>
      <c r="L36" s="156"/>
      <c r="M36" s="448">
        <f>SUM(O36:GJ36)</f>
        <v>1323.4259407264831</v>
      </c>
      <c r="N36" s="448"/>
      <c r="O36" s="263"/>
      <c r="P36" s="263">
        <f>+IF(P$7&lt;&gt;O$7,INDEX(Inputs!$L$45:$L$61,P$7,1),O36*(1+P37))</f>
        <v>16.729257116048903</v>
      </c>
      <c r="Q36" s="263">
        <f>+IF(Q$7&lt;&gt;P$7,INDEX(Inputs!$L$45:$L$61,Q$7,1),P36*(1+Q37))</f>
        <v>16.149110749514819</v>
      </c>
      <c r="R36" s="263">
        <f>+IF(R$7&lt;&gt;Q$7,INDEX(Inputs!$L$45:$L$61,R$7,1),Q36*(1+R37))</f>
        <v>15.589083017315058</v>
      </c>
      <c r="S36" s="263">
        <f>+IF(S$7&lt;&gt;R$7,INDEX(Inputs!$L$45:$L$61,S$7,1),R36*(1+S37))</f>
        <v>15.048476234398358</v>
      </c>
      <c r="T36" s="263">
        <f>+IF(T$7&lt;&gt;S$7,INDEX(Inputs!$L$45:$L$61,T$7,1),S36*(1+T37))</f>
        <v>15.309212924568808</v>
      </c>
      <c r="U36" s="263">
        <f>+IF(U$7&lt;&gt;T$7,INDEX(Inputs!$L$45:$L$61,U$7,1),T36*(1+U37))</f>
        <v>15.574467256295925</v>
      </c>
      <c r="V36" s="263">
        <f>+IF(V$7&lt;&gt;U$7,INDEX(Inputs!$L$45:$L$61,V$7,1),U36*(1+V37))</f>
        <v>15.844317504276001</v>
      </c>
      <c r="W36" s="263">
        <f>+IF(W$7&lt;&gt;V$7,INDEX(Inputs!$L$45:$L$61,W$7,1),V36*(1+W37))</f>
        <v>16.118843299428033</v>
      </c>
      <c r="X36" s="263">
        <f>+IF(X$7&lt;&gt;W$7,INDEX(Inputs!$L$45:$L$61,X$7,1),W36*(1+X37))</f>
        <v>16.39812565239226</v>
      </c>
      <c r="Y36" s="263">
        <f>+IF(Y$7&lt;&gt;X$7,INDEX(Inputs!$L$45:$L$61,Y$7,1),X36*(1+Y37))</f>
        <v>16.39812565239226</v>
      </c>
      <c r="Z36" s="263">
        <f>+IF(Z$7&lt;&gt;Y$7,INDEX(Inputs!$L$45:$L$61,Z$7,1),Y36*(1+Z37))</f>
        <v>16.39812565239226</v>
      </c>
      <c r="AA36" s="263">
        <f>+IF(AA$7&lt;&gt;Z$7,INDEX(Inputs!$L$45:$L$61,AA$7,1),Z36*(1+AA37))</f>
        <v>16.39812565239226</v>
      </c>
      <c r="AB36" s="263">
        <f>+IF(AB$7&lt;&gt;AA$7,INDEX(Inputs!$L$45:$L$61,AB$7,1),AA36*(1+AB37))</f>
        <v>16.39812565239226</v>
      </c>
      <c r="AC36" s="263">
        <f>+IF(AC$7&lt;&gt;AB$7,INDEX(Inputs!$L$45:$L$61,AC$7,1),AB36*(1+AC37))</f>
        <v>16.39812565239226</v>
      </c>
      <c r="AD36" s="263">
        <f>+IF(AD$7&lt;&gt;AC$7,INDEX(Inputs!$L$45:$L$61,AD$7,1),AC36*(1+AD37))</f>
        <v>16.39812565239226</v>
      </c>
      <c r="AE36" s="263">
        <f>+IF(AE$7&lt;&gt;AD$7,INDEX(Inputs!$L$45:$L$61,AE$7,1),AD36*(1+AE37))</f>
        <v>16.39812565239226</v>
      </c>
      <c r="AF36" s="263">
        <f>+IF(AF$7&lt;&gt;AE$7,INDEX(Inputs!$L$45:$L$61,AF$7,1),AE36*(1+AF37))</f>
        <v>16.39812565239226</v>
      </c>
      <c r="AG36" s="263">
        <f>+IF(AG$7&lt;&gt;AF$7,INDEX(Inputs!$L$45:$L$61,AG$7,1),AF36*(1+AG37))</f>
        <v>16.39812565239226</v>
      </c>
      <c r="AH36" s="263">
        <f>+IF(AH$7&lt;&gt;AG$7,INDEX(Inputs!$L$45:$L$61,AH$7,1),AG36*(1+AH37))</f>
        <v>16.39812565239226</v>
      </c>
      <c r="AI36" s="263">
        <f>+IF(AI$7&lt;&gt;AH$7,INDEX(Inputs!$L$45:$L$61,AI$7,1),AH36*(1+AI37))</f>
        <v>16.39812565239226</v>
      </c>
      <c r="AJ36" s="263">
        <f>+IF(AJ$7&lt;&gt;AI$7,INDEX(Inputs!$L$45:$L$61,AJ$7,1),AI36*(1+AJ37))</f>
        <v>16.39812565239226</v>
      </c>
      <c r="AK36" s="263">
        <f>+IF(AK$7&lt;&gt;AJ$7,INDEX(Inputs!$L$45:$L$61,AK$7,1),AJ36*(1+AK37))</f>
        <v>16.39812565239226</v>
      </c>
      <c r="AL36" s="263">
        <f>+IF(AL$7&lt;&gt;AK$7,INDEX(Inputs!$L$45:$L$61,AL$7,1),AK36*(1+AL37))</f>
        <v>16.39812565239226</v>
      </c>
      <c r="AM36" s="263">
        <f>+IF(AM$7&lt;&gt;AL$7,INDEX(Inputs!$L$45:$L$61,AM$7,1),AL36*(1+AM37))</f>
        <v>16.39812565239226</v>
      </c>
      <c r="AN36" s="263">
        <f>+IF(AN$7&lt;&gt;AM$7,INDEX(Inputs!$L$45:$L$61,AN$7,1),AM36*(1+AN37))</f>
        <v>16.39812565239226</v>
      </c>
      <c r="AO36" s="263">
        <f>+IF(AO$7&lt;&gt;AN$7,INDEX(Inputs!$L$45:$L$61,AO$7,1),AN36*(1+AO37))</f>
        <v>16.39812565239226</v>
      </c>
      <c r="AP36" s="263">
        <f>+IF(AP$7&lt;&gt;AO$7,INDEX(Inputs!$L$45:$L$61,AP$7,1),AO36*(1+AP37))</f>
        <v>16.39812565239226</v>
      </c>
      <c r="AQ36" s="263">
        <f>+IF(AQ$7&lt;&gt;AP$7,INDEX(Inputs!$L$45:$L$61,AQ$7,1),AP36*(1+AQ37))</f>
        <v>16.39812565239226</v>
      </c>
      <c r="AR36" s="263">
        <f>+IF(AR$7&lt;&gt;AQ$7,INDEX(Inputs!$L$45:$L$61,AR$7,1),AQ36*(1+AR37))</f>
        <v>16.39812565239226</v>
      </c>
      <c r="AS36" s="263">
        <f>+IF(AS$7&lt;&gt;AR$7,INDEX(Inputs!$L$45:$L$61,AS$7,1),AR36*(1+AS37))</f>
        <v>16.39812565239226</v>
      </c>
      <c r="AT36" s="263">
        <f>+IF(AT$7&lt;&gt;AS$7,INDEX(Inputs!$L$45:$L$61,AT$7,1),AS36*(1+AT37))</f>
        <v>16.39812565239226</v>
      </c>
      <c r="AU36" s="263">
        <f>+IF(AU$7&lt;&gt;AT$7,INDEX(Inputs!$L$45:$L$61,AU$7,1),AT36*(1+AU37))</f>
        <v>16.39812565239226</v>
      </c>
      <c r="AV36" s="263">
        <f>+IF(AV$7&lt;&gt;AU$7,INDEX(Inputs!$L$45:$L$61,AV$7,1),AU36*(1+AV37))</f>
        <v>16.39812565239226</v>
      </c>
      <c r="AW36" s="263">
        <f>+IF(AW$7&lt;&gt;AV$7,INDEX(Inputs!$L$45:$L$61,AW$7,1),AV36*(1+AW37))</f>
        <v>16.39812565239226</v>
      </c>
      <c r="AX36" s="263">
        <f>+IF(AX$7&lt;&gt;AW$7,INDEX(Inputs!$L$45:$L$61,AX$7,1),AW36*(1+AX37))</f>
        <v>16.39812565239226</v>
      </c>
      <c r="AY36" s="263">
        <f>+IF(AY$7&lt;&gt;AX$7,INDEX(Inputs!$L$45:$L$61,AY$7,1),AX36*(1+AY37))</f>
        <v>16.39812565239226</v>
      </c>
      <c r="AZ36" s="263">
        <f>+IF(AZ$7&lt;&gt;AY$7,INDEX(Inputs!$L$45:$L$61,AZ$7,1),AY36*(1+AZ37))</f>
        <v>16.39812565239226</v>
      </c>
      <c r="BA36" s="263">
        <f>+IF(BA$7&lt;&gt;AZ$7,INDEX(Inputs!$L$45:$L$61,BA$7,1),AZ36*(1+BA37))</f>
        <v>16.39812565239226</v>
      </c>
      <c r="BB36" s="263">
        <f>+IF(BB$7&lt;&gt;BA$7,INDEX(Inputs!$L$45:$L$61,BB$7,1),BA36*(1+BB37))</f>
        <v>16.39812565239226</v>
      </c>
      <c r="BC36" s="263">
        <f>+IF(BC$7&lt;&gt;BB$7,INDEX(Inputs!$L$45:$L$61,BC$7,1),BB36*(1+BC37))</f>
        <v>16.39812565239226</v>
      </c>
      <c r="BD36" s="263">
        <f>+IF(BD$7&lt;&gt;BC$7,INDEX(Inputs!$L$45:$L$61,BD$7,1),BC36*(1+BD37))</f>
        <v>16.39812565239226</v>
      </c>
      <c r="BE36" s="263">
        <f>+IF(BE$7&lt;&gt;BD$7,INDEX(Inputs!$L$45:$L$61,BE$7,1),BD36*(1+BE37))</f>
        <v>16.39812565239226</v>
      </c>
      <c r="BF36" s="263">
        <f>+IF(BF$7&lt;&gt;BE$7,INDEX(Inputs!$L$45:$L$61,BF$7,1),BE36*(1+BF37))</f>
        <v>16.39812565239226</v>
      </c>
      <c r="BG36" s="263">
        <f>+IF(BG$7&lt;&gt;BF$7,INDEX(Inputs!$L$45:$L$61,BG$7,1),BF36*(1+BG37))</f>
        <v>16.39812565239226</v>
      </c>
      <c r="BH36" s="263">
        <f>+IF(BH$7&lt;&gt;BG$7,INDEX(Inputs!$L$45:$L$61,BH$7,1),BG36*(1+BH37))</f>
        <v>16.39812565239226</v>
      </c>
      <c r="BI36" s="263">
        <f>+IF(BI$7&lt;&gt;BH$7,INDEX(Inputs!$L$45:$L$61,BI$7,1),BH36*(1+BI37))</f>
        <v>16.39812565239226</v>
      </c>
      <c r="BJ36" s="263">
        <f>+IF(BJ$7&lt;&gt;BI$7,INDEX(Inputs!$L$45:$L$61,BJ$7,1),BI36*(1+BJ37))</f>
        <v>16.39812565239226</v>
      </c>
      <c r="BK36" s="263">
        <f>+IF(BK$7&lt;&gt;BJ$7,INDEX(Inputs!$L$45:$L$61,BK$7,1),BJ36*(1+BK37))</f>
        <v>16.39812565239226</v>
      </c>
      <c r="BL36" s="263">
        <f>+IF(BL$7&lt;&gt;BK$7,INDEX(Inputs!$L$45:$L$61,BL$7,1),BK36*(1+BL37))</f>
        <v>16.39812565239226</v>
      </c>
      <c r="BM36" s="263">
        <f>+IF(BM$7&lt;&gt;BL$7,INDEX(Inputs!$L$45:$L$61,BM$7,1),BL36*(1+BM37))</f>
        <v>16.39812565239226</v>
      </c>
      <c r="BN36" s="263">
        <f>+IF(BN$7&lt;&gt;BM$7,INDEX(Inputs!$L$45:$L$61,BN$7,1),BM36*(1+BN37))</f>
        <v>16.39812565239226</v>
      </c>
      <c r="BO36" s="263">
        <f>+IF(BO$7&lt;&gt;BN$7,INDEX(Inputs!$L$45:$L$61,BO$7,1),BN36*(1+BO37))</f>
        <v>16.39812565239226</v>
      </c>
      <c r="BP36" s="263">
        <f>+IF(BP$7&lt;&gt;BO$7,INDEX(Inputs!$L$45:$L$61,BP$7,1),BO36*(1+BP37))</f>
        <v>16.39812565239226</v>
      </c>
      <c r="BQ36" s="263">
        <f>+IF(BQ$7&lt;&gt;BP$7,INDEX(Inputs!$L$45:$L$61,BQ$7,1),BP36*(1+BQ37))</f>
        <v>16.39812565239226</v>
      </c>
      <c r="BR36" s="263">
        <f>+IF(BR$7&lt;&gt;BQ$7,INDEX(Inputs!$L$45:$L$61,BR$7,1),BQ36*(1+BR37))</f>
        <v>16.39812565239226</v>
      </c>
      <c r="BS36" s="263">
        <f>+IF(BS$7&lt;&gt;BR$7,INDEX(Inputs!$L$45:$L$61,BS$7,1),BR36*(1+BS37))</f>
        <v>16.39812565239226</v>
      </c>
      <c r="BT36" s="263">
        <f>+IF(BT$7&lt;&gt;BS$7,INDEX(Inputs!$L$45:$L$61,BT$7,1),BS36*(1+BT37))</f>
        <v>16.39812565239226</v>
      </c>
      <c r="BU36" s="263">
        <f>+IF(BU$7&lt;&gt;BT$7,INDEX(Inputs!$L$45:$L$61,BU$7,1),BT36*(1+BU37))</f>
        <v>16.39812565239226</v>
      </c>
      <c r="BV36" s="263">
        <f>+IF(BV$7&lt;&gt;BU$7,INDEX(Inputs!$L$45:$L$61,BV$7,1),BU36*(1+BV37))</f>
        <v>16.39812565239226</v>
      </c>
      <c r="BW36" s="263">
        <f>+IF(BW$7&lt;&gt;BV$7,INDEX(Inputs!$L$45:$L$61,BW$7,1),BV36*(1+BW37))</f>
        <v>16.39812565239226</v>
      </c>
      <c r="BX36" s="263">
        <f>+IF(BX$7&lt;&gt;BW$7,INDEX(Inputs!$L$45:$L$61,BX$7,1),BW36*(1+BX37))</f>
        <v>16.39812565239226</v>
      </c>
      <c r="BY36" s="263">
        <f>+IF(BY$7&lt;&gt;BX$7,INDEX(Inputs!$L$45:$L$61,BY$7,1),BX36*(1+BY37))</f>
        <v>16.39812565239226</v>
      </c>
      <c r="BZ36" s="263">
        <f>+IF(BZ$7&lt;&gt;BY$7,INDEX(Inputs!$L$45:$L$61,BZ$7,1),BY36*(1+BZ37))</f>
        <v>16.39812565239226</v>
      </c>
      <c r="CA36" s="263">
        <f>+IF(CA$7&lt;&gt;BZ$7,INDEX(Inputs!$L$45:$L$61,CA$7,1),BZ36*(1+CA37))</f>
        <v>16.39812565239226</v>
      </c>
      <c r="CB36" s="263">
        <f>+IF(CB$7&lt;&gt;CA$7,INDEX(Inputs!$L$45:$L$61,CB$7,1),CA36*(1+CB37))</f>
        <v>16.39812565239226</v>
      </c>
      <c r="CC36" s="263">
        <f>+IF(CC$7&lt;&gt;CB$7,INDEX(Inputs!$L$45:$L$61,CC$7,1),CB36*(1+CC37))</f>
        <v>16.39812565239226</v>
      </c>
      <c r="CD36" s="263">
        <f>+IF(CD$7&lt;&gt;CC$7,INDEX(Inputs!$L$45:$L$61,CD$7,1),CC36*(1+CD37))</f>
        <v>16.39812565239226</v>
      </c>
      <c r="CE36" s="263">
        <f>+IF(CE$7&lt;&gt;CD$7,INDEX(Inputs!$L$45:$L$61,CE$7,1),CD36*(1+CE37))</f>
        <v>16.39812565239226</v>
      </c>
      <c r="CF36" s="263">
        <f>+IF(CF$7&lt;&gt;CE$7,INDEX(Inputs!$L$45:$L$61,CF$7,1),CE36*(1+CF37))</f>
        <v>16.39812565239226</v>
      </c>
      <c r="CG36" s="263">
        <f>+IF(CG$7&lt;&gt;CF$7,INDEX(Inputs!$L$45:$L$61,CG$7,1),CF36*(1+CG37))</f>
        <v>16.39812565239226</v>
      </c>
      <c r="CH36" s="263">
        <f>+IF(CH$7&lt;&gt;CG$7,INDEX(Inputs!$L$45:$L$61,CH$7,1),CG36*(1+CH37))</f>
        <v>16.39812565239226</v>
      </c>
      <c r="CI36" s="263">
        <f>+IF(CI$7&lt;&gt;CH$7,INDEX(Inputs!$L$45:$L$61,CI$7,1),CH36*(1+CI37))</f>
        <v>16.39812565239226</v>
      </c>
      <c r="CJ36" s="263">
        <f>+IF(CJ$7&lt;&gt;CI$7,INDEX(Inputs!$L$45:$L$61,CJ$7,1),CI36*(1+CJ37))</f>
        <v>16.39812565239226</v>
      </c>
      <c r="CK36" s="263">
        <f>+IF(CK$7&lt;&gt;CJ$7,INDEX(Inputs!$L$45:$L$61,CK$7,1),CJ36*(1+CK37))</f>
        <v>16.39812565239226</v>
      </c>
      <c r="CL36" s="263">
        <f>+IF(CL$7&lt;&gt;CK$7,INDEX(Inputs!$L$45:$L$61,CL$7,1),CK36*(1+CL37))</f>
        <v>16.39812565239226</v>
      </c>
      <c r="CM36" s="263">
        <f>+IF(CM$7&lt;&gt;CL$7,INDEX(Inputs!$L$45:$L$61,CM$7,1),CL36*(1+CM37))</f>
        <v>16.39812565239226</v>
      </c>
      <c r="CN36" s="263">
        <f>+IF(CN$7&lt;&gt;CM$7,INDEX(Inputs!$L$45:$L$61,CN$7,1),CM36*(1+CN37))</f>
        <v>16.39812565239226</v>
      </c>
      <c r="CO36" s="263">
        <f>+IF(CO$7&lt;&gt;CN$7,INDEX(Inputs!$L$45:$L$61,CO$7,1),CN36*(1+CO37))</f>
        <v>16.39812565239226</v>
      </c>
      <c r="CP36" s="263">
        <f>+IF(CP$7&lt;&gt;CO$7,INDEX(Inputs!$L$45:$L$61,CP$7,1),CO36*(1+CP37))</f>
        <v>16.39812565239226</v>
      </c>
      <c r="CQ36" s="263">
        <f>+IF(CQ$7&lt;&gt;CP$7,INDEX(Inputs!$L$45:$L$61,CQ$7,1),CP36*(1+CQ37))</f>
        <v>16.39812565239226</v>
      </c>
      <c r="CR36" s="263">
        <f>+IF(CR$7&lt;&gt;CQ$7,INDEX(Inputs!$L$45:$L$61,CR$7,1),CQ36*(1+CR37))</f>
        <v>16.39812565239226</v>
      </c>
      <c r="CS36" s="263"/>
      <c r="CT36" s="262"/>
      <c r="CU36" s="262"/>
      <c r="CV36" s="262"/>
      <c r="CW36" s="262"/>
      <c r="CX36" s="262"/>
      <c r="CY36" s="262"/>
      <c r="CZ36" s="262"/>
      <c r="DA36" s="262"/>
      <c r="DB36" s="262"/>
      <c r="DC36" s="262"/>
      <c r="DD36" s="262"/>
      <c r="DE36" s="262"/>
      <c r="DF36" s="262"/>
      <c r="DG36" s="262"/>
      <c r="DH36" s="262"/>
      <c r="DI36" s="262"/>
      <c r="DJ36" s="262"/>
      <c r="DK36" s="262"/>
      <c r="DL36" s="262"/>
      <c r="DM36" s="262"/>
      <c r="DN36" s="262"/>
      <c r="DO36" s="262"/>
      <c r="DP36" s="262"/>
      <c r="DQ36" s="262"/>
      <c r="DR36" s="262"/>
      <c r="DS36" s="262"/>
      <c r="DT36" s="262"/>
      <c r="DU36" s="262"/>
    </row>
    <row r="37" spans="1:193" s="647" customFormat="1" outlineLevel="1">
      <c r="A37" s="154"/>
      <c r="B37" s="648" t="s">
        <v>302</v>
      </c>
      <c r="C37" s="113"/>
      <c r="D37" s="156"/>
      <c r="E37" s="156"/>
      <c r="F37" s="156"/>
      <c r="G37" s="156"/>
      <c r="H37" s="156"/>
      <c r="I37" s="156"/>
      <c r="J37" s="156"/>
      <c r="K37" s="310"/>
      <c r="L37" s="156"/>
      <c r="M37" s="448"/>
      <c r="N37" s="448"/>
      <c r="O37" s="263"/>
      <c r="P37" s="378"/>
      <c r="Q37" s="649">
        <f>+POWER(INDEX(Inputs!$L$45:$L$61,P$7+1,1)/INDEX(Inputs!$L$45:$L$61,P$7,1),1/(INDEX(Inputs!$B$45:$B$61,P$7+1,1)-INDEX(Inputs!$B$45:$B$61,P$7,1)))-1</f>
        <v>-3.4678549233219225E-2</v>
      </c>
      <c r="R37" s="649">
        <f>+POWER(INDEX(Inputs!$L$45:$L$61,Q$7+1,1)/INDEX(Inputs!$L$45:$L$61,Q$7,1),1/(INDEX(Inputs!$B$45:$B$61,Q$7+1,1)-INDEX(Inputs!$B$45:$B$61,Q$7,1)))-1</f>
        <v>-3.4678549233219225E-2</v>
      </c>
      <c r="S37" s="649">
        <f>+POWER(INDEX(Inputs!$L$45:$L$61,R$7+1,1)/INDEX(Inputs!$L$45:$L$61,R$7,1),1/(INDEX(Inputs!$B$45:$B$61,R$7+1,1)-INDEX(Inputs!$B$45:$B$61,R$7,1)))-1</f>
        <v>-3.4678549233219225E-2</v>
      </c>
      <c r="T37" s="649">
        <f>+POWER(INDEX(Inputs!$L$45:$L$61,S$7+1,1)/INDEX(Inputs!$L$45:$L$61,S$7,1),1/(INDEX(Inputs!$B$45:$B$61,S$7+1,1)-INDEX(Inputs!$B$45:$B$61,S$7,1)))-1</f>
        <v>1.7326451270491372E-2</v>
      </c>
      <c r="U37" s="649">
        <f>+POWER(INDEX(Inputs!$L$45:$L$61,T$7+1,1)/INDEX(Inputs!$L$45:$L$61,T$7,1),1/(INDEX(Inputs!$B$45:$B$61,T$7+1,1)-INDEX(Inputs!$B$45:$B$61,T$7,1)))-1</f>
        <v>1.7326451270491372E-2</v>
      </c>
      <c r="V37" s="649">
        <f>+POWER(INDEX(Inputs!$L$45:$L$61,U$7+1,1)/INDEX(Inputs!$L$45:$L$61,U$7,1),1/(INDEX(Inputs!$B$45:$B$61,U$7+1,1)-INDEX(Inputs!$B$45:$B$61,U$7,1)))-1</f>
        <v>1.7326451270491372E-2</v>
      </c>
      <c r="W37" s="649">
        <f>+POWER(INDEX(Inputs!$L$45:$L$61,V$7+1,1)/INDEX(Inputs!$L$45:$L$61,V$7,1),1/(INDEX(Inputs!$B$45:$B$61,V$7+1,1)-INDEX(Inputs!$B$45:$B$61,V$7,1)))-1</f>
        <v>1.7326451270491372E-2</v>
      </c>
      <c r="X37" s="649">
        <f>+POWER(INDEX(Inputs!$L$45:$L$61,W$7+1,1)/INDEX(Inputs!$L$45:$L$61,W$7,1),1/(INDEX(Inputs!$B$45:$B$61,W$7+1,1)-INDEX(Inputs!$B$45:$B$61,W$7,1)))-1</f>
        <v>1.7326451270491372E-2</v>
      </c>
      <c r="Y37" s="649">
        <f>+POWER(INDEX(Inputs!$L$45:$L$61,X$7+1,1)/INDEX(Inputs!$L$45:$L$61,X$7,1),1/(INDEX(Inputs!$B$45:$B$61,X$7+1,1)-INDEX(Inputs!$B$45:$B$61,X$7,1)))-1</f>
        <v>0</v>
      </c>
      <c r="Z37" s="649">
        <f>+POWER(INDEX(Inputs!$L$45:$L$61,Y$7+1,1)/INDEX(Inputs!$L$45:$L$61,Y$7,1),1/(INDEX(Inputs!$B$45:$B$61,Y$7+1,1)-INDEX(Inputs!$B$45:$B$61,Y$7,1)))-1</f>
        <v>0</v>
      </c>
      <c r="AA37" s="649">
        <f>+POWER(INDEX(Inputs!$L$45:$L$61,Z$7+1,1)/INDEX(Inputs!$L$45:$L$61,Z$7,1),1/(INDEX(Inputs!$B$45:$B$61,Z$7+1,1)-INDEX(Inputs!$B$45:$B$61,Z$7,1)))-1</f>
        <v>0</v>
      </c>
      <c r="AB37" s="649">
        <f>+POWER(INDEX(Inputs!$L$45:$L$61,AA$7+1,1)/INDEX(Inputs!$L$45:$L$61,AA$7,1),1/(INDEX(Inputs!$B$45:$B$61,AA$7+1,1)-INDEX(Inputs!$B$45:$B$61,AA$7,1)))-1</f>
        <v>0</v>
      </c>
      <c r="AC37" s="649">
        <f>+POWER(INDEX(Inputs!$L$45:$L$61,AB$7+1,1)/INDEX(Inputs!$L$45:$L$61,AB$7,1),1/(INDEX(Inputs!$B$45:$B$61,AB$7+1,1)-INDEX(Inputs!$B$45:$B$61,AB$7,1)))-1</f>
        <v>0</v>
      </c>
      <c r="AD37" s="649">
        <f>+POWER(INDEX(Inputs!$L$45:$L$61,AC$7+1,1)/INDEX(Inputs!$L$45:$L$61,AC$7,1),1/(INDEX(Inputs!$B$45:$B$61,AC$7+1,1)-INDEX(Inputs!$B$45:$B$61,AC$7,1)))-1</f>
        <v>0</v>
      </c>
      <c r="AE37" s="649">
        <f>+POWER(INDEX(Inputs!$L$45:$L$61,AD$7+1,1)/INDEX(Inputs!$L$45:$L$61,AD$7,1),1/(INDEX(Inputs!$B$45:$B$61,AD$7+1,1)-INDEX(Inputs!$B$45:$B$61,AD$7,1)))-1</f>
        <v>0</v>
      </c>
      <c r="AF37" s="649">
        <f>+POWER(INDEX(Inputs!$L$45:$L$61,AE$7+1,1)/INDEX(Inputs!$L$45:$L$61,AE$7,1),1/(INDEX(Inputs!$B$45:$B$61,AE$7+1,1)-INDEX(Inputs!$B$45:$B$61,AE$7,1)))-1</f>
        <v>0</v>
      </c>
      <c r="AG37" s="649">
        <f>+POWER(INDEX(Inputs!$L$45:$L$61,AF$7+1,1)/INDEX(Inputs!$L$45:$L$61,AF$7,1),1/(INDEX(Inputs!$B$45:$B$61,AF$7+1,1)-INDEX(Inputs!$B$45:$B$61,AF$7,1)))-1</f>
        <v>0</v>
      </c>
      <c r="AH37" s="649">
        <f>+POWER(INDEX(Inputs!$L$45:$L$61,AG$7+1,1)/INDEX(Inputs!$L$45:$L$61,AG$7,1),1/(INDEX(Inputs!$B$45:$B$61,AG$7+1,1)-INDEX(Inputs!$B$45:$B$61,AG$7,1)))-1</f>
        <v>0</v>
      </c>
      <c r="AI37" s="649">
        <f>+POWER(INDEX(Inputs!$L$45:$L$61,AH$7+1,1)/INDEX(Inputs!$L$45:$L$61,AH$7,1),1/(INDEX(Inputs!$B$45:$B$61,AH$7+1,1)-INDEX(Inputs!$B$45:$B$61,AH$7,1)))-1</f>
        <v>0</v>
      </c>
      <c r="AJ37" s="649">
        <f>+POWER(INDEX(Inputs!$L$45:$L$61,AI$7+1,1)/INDEX(Inputs!$L$45:$L$61,AI$7,1),1/(INDEX(Inputs!$B$45:$B$61,AI$7+1,1)-INDEX(Inputs!$B$45:$B$61,AI$7,1)))-1</f>
        <v>0</v>
      </c>
      <c r="AK37" s="649">
        <f>+POWER(INDEX(Inputs!$L$45:$L$61,AJ$7+1,1)/INDEX(Inputs!$L$45:$L$61,AJ$7,1),1/(INDEX(Inputs!$B$45:$B$61,AJ$7+1,1)-INDEX(Inputs!$B$45:$B$61,AJ$7,1)))-1</f>
        <v>0</v>
      </c>
      <c r="AL37" s="649">
        <f>+POWER(INDEX(Inputs!$L$45:$L$61,AK$7+1,1)/INDEX(Inputs!$L$45:$L$61,AK$7,1),1/(INDEX(Inputs!$B$45:$B$61,AK$7+1,1)-INDEX(Inputs!$B$45:$B$61,AK$7,1)))-1</f>
        <v>0</v>
      </c>
      <c r="AM37" s="649">
        <f>+POWER(INDEX(Inputs!$L$45:$L$61,AL$7+1,1)/INDEX(Inputs!$L$45:$L$61,AL$7,1),1/(INDEX(Inputs!$B$45:$B$61,AL$7+1,1)-INDEX(Inputs!$B$45:$B$61,AL$7,1)))-1</f>
        <v>0</v>
      </c>
      <c r="AN37" s="649">
        <f>+POWER(INDEX(Inputs!$L$45:$L$61,AM$7+1,1)/INDEX(Inputs!$L$45:$L$61,AM$7,1),1/(INDEX(Inputs!$B$45:$B$61,AM$7+1,1)-INDEX(Inputs!$B$45:$B$61,AM$7,1)))-1</f>
        <v>0</v>
      </c>
      <c r="AO37" s="649">
        <f>+POWER(INDEX(Inputs!$L$45:$L$61,AN$7+1,1)/INDEX(Inputs!$L$45:$L$61,AN$7,1),1/(INDEX(Inputs!$B$45:$B$61,AN$7+1,1)-INDEX(Inputs!$B$45:$B$61,AN$7,1)))-1</f>
        <v>0</v>
      </c>
      <c r="AP37" s="649">
        <f>+POWER(INDEX(Inputs!$L$45:$L$61,AO$7+1,1)/INDEX(Inputs!$L$45:$L$61,AO$7,1),1/(INDEX(Inputs!$B$45:$B$61,AO$7+1,1)-INDEX(Inputs!$B$45:$B$61,AO$7,1)))-1</f>
        <v>0</v>
      </c>
      <c r="AQ37" s="649">
        <f>+POWER(INDEX(Inputs!$L$45:$L$61,AP$7+1,1)/INDEX(Inputs!$L$45:$L$61,AP$7,1),1/(INDEX(Inputs!$B$45:$B$61,AP$7+1,1)-INDEX(Inputs!$B$45:$B$61,AP$7,1)))-1</f>
        <v>0</v>
      </c>
      <c r="AR37" s="649">
        <f>+POWER(INDEX(Inputs!$L$45:$L$61,AQ$7+1,1)/INDEX(Inputs!$L$45:$L$61,AQ$7,1),1/(INDEX(Inputs!$B$45:$B$61,AQ$7+1,1)-INDEX(Inputs!$B$45:$B$61,AQ$7,1)))-1</f>
        <v>0</v>
      </c>
      <c r="AS37" s="649">
        <f>+POWER(INDEX(Inputs!$L$45:$L$61,AR$7+1,1)/INDEX(Inputs!$L$45:$L$61,AR$7,1),1/(INDEX(Inputs!$B$45:$B$61,AR$7+1,1)-INDEX(Inputs!$B$45:$B$61,AR$7,1)))-1</f>
        <v>0</v>
      </c>
      <c r="AT37" s="649">
        <f>+POWER(INDEX(Inputs!$L$45:$L$61,AS$7+1,1)/INDEX(Inputs!$L$45:$L$61,AS$7,1),1/(INDEX(Inputs!$B$45:$B$61,AS$7+1,1)-INDEX(Inputs!$B$45:$B$61,AS$7,1)))-1</f>
        <v>0</v>
      </c>
      <c r="AU37" s="649">
        <f>+POWER(INDEX(Inputs!$L$45:$L$61,AT$7+1,1)/INDEX(Inputs!$L$45:$L$61,AT$7,1),1/(INDEX(Inputs!$B$45:$B$61,AT$7+1,1)-INDEX(Inputs!$B$45:$B$61,AT$7,1)))-1</f>
        <v>0</v>
      </c>
      <c r="AV37" s="649">
        <f>+POWER(INDEX(Inputs!$L$45:$L$61,AU$7+1,1)/INDEX(Inputs!$L$45:$L$61,AU$7,1),1/(INDEX(Inputs!$B$45:$B$61,AU$7+1,1)-INDEX(Inputs!$B$45:$B$61,AU$7,1)))-1</f>
        <v>0</v>
      </c>
      <c r="AW37" s="649">
        <f>+POWER(INDEX(Inputs!$L$45:$L$61,AV$7+1,1)/INDEX(Inputs!$L$45:$L$61,AV$7,1),1/(INDEX(Inputs!$B$45:$B$61,AV$7+1,1)-INDEX(Inputs!$B$45:$B$61,AV$7,1)))-1</f>
        <v>0</v>
      </c>
      <c r="AX37" s="649">
        <f>+POWER(INDEX(Inputs!$L$45:$L$61,AW$7+1,1)/INDEX(Inputs!$L$45:$L$61,AW$7,1),1/(INDEX(Inputs!$B$45:$B$61,AW$7+1,1)-INDEX(Inputs!$B$45:$B$61,AW$7,1)))-1</f>
        <v>0</v>
      </c>
      <c r="AY37" s="649">
        <f>+POWER(INDEX(Inputs!$L$45:$L$61,AX$7+1,1)/INDEX(Inputs!$L$45:$L$61,AX$7,1),1/(INDEX(Inputs!$B$45:$B$61,AX$7+1,1)-INDEX(Inputs!$B$45:$B$61,AX$7,1)))-1</f>
        <v>0</v>
      </c>
      <c r="AZ37" s="649">
        <f>+POWER(INDEX(Inputs!$L$45:$L$61,AY$7+1,1)/INDEX(Inputs!$L$45:$L$61,AY$7,1),1/(INDEX(Inputs!$B$45:$B$61,AY$7+1,1)-INDEX(Inputs!$B$45:$B$61,AY$7,1)))-1</f>
        <v>0</v>
      </c>
      <c r="BA37" s="649">
        <f>+POWER(INDEX(Inputs!$L$45:$L$61,AZ$7+1,1)/INDEX(Inputs!$L$45:$L$61,AZ$7,1),1/(INDEX(Inputs!$B$45:$B$61,AZ$7+1,1)-INDEX(Inputs!$B$45:$B$61,AZ$7,1)))-1</f>
        <v>0</v>
      </c>
      <c r="BB37" s="649">
        <f>+POWER(INDEX(Inputs!$L$45:$L$61,BA$7+1,1)/INDEX(Inputs!$L$45:$L$61,BA$7,1),1/(INDEX(Inputs!$B$45:$B$61,BA$7+1,1)-INDEX(Inputs!$B$45:$B$61,BA$7,1)))-1</f>
        <v>0</v>
      </c>
      <c r="BC37" s="649">
        <f>+POWER(INDEX(Inputs!$L$45:$L$61,BB$7+1,1)/INDEX(Inputs!$L$45:$L$61,BB$7,1),1/(INDEX(Inputs!$B$45:$B$61,BB$7+1,1)-INDEX(Inputs!$B$45:$B$61,BB$7,1)))-1</f>
        <v>0</v>
      </c>
      <c r="BD37" s="649">
        <f>+POWER(INDEX(Inputs!$L$45:$L$61,BC$7+1,1)/INDEX(Inputs!$L$45:$L$61,BC$7,1),1/(INDEX(Inputs!$B$45:$B$61,BC$7+1,1)-INDEX(Inputs!$B$45:$B$61,BC$7,1)))-1</f>
        <v>0</v>
      </c>
      <c r="BE37" s="649">
        <f>+POWER(INDEX(Inputs!$L$45:$L$61,BD$7+1,1)/INDEX(Inputs!$L$45:$L$61,BD$7,1),1/(INDEX(Inputs!$B$45:$B$61,BD$7+1,1)-INDEX(Inputs!$B$45:$B$61,BD$7,1)))-1</f>
        <v>0</v>
      </c>
      <c r="BF37" s="649">
        <f>+POWER(INDEX(Inputs!$L$45:$L$61,BE$7+1,1)/INDEX(Inputs!$L$45:$L$61,BE$7,1),1/(INDEX(Inputs!$B$45:$B$61,BE$7+1,1)-INDEX(Inputs!$B$45:$B$61,BE$7,1)))-1</f>
        <v>0</v>
      </c>
      <c r="BG37" s="649">
        <f>+POWER(INDEX(Inputs!$L$45:$L$61,BF$7+1,1)/INDEX(Inputs!$L$45:$L$61,BF$7,1),1/(INDEX(Inputs!$B$45:$B$61,BF$7+1,1)-INDEX(Inputs!$B$45:$B$61,BF$7,1)))-1</f>
        <v>0</v>
      </c>
      <c r="BH37" s="649">
        <f>+POWER(INDEX(Inputs!$L$45:$L$61,BG$7+1,1)/INDEX(Inputs!$L$45:$L$61,BG$7,1),1/(INDEX(Inputs!$B$45:$B$61,BG$7+1,1)-INDEX(Inputs!$B$45:$B$61,BG$7,1)))-1</f>
        <v>0</v>
      </c>
      <c r="BI37" s="649">
        <f>+POWER(INDEX(Inputs!$L$45:$L$61,BH$7+1,1)/INDEX(Inputs!$L$45:$L$61,BH$7,1),1/(INDEX(Inputs!$B$45:$B$61,BH$7+1,1)-INDEX(Inputs!$B$45:$B$61,BH$7,1)))-1</f>
        <v>0</v>
      </c>
      <c r="BJ37" s="649">
        <f>+POWER(INDEX(Inputs!$L$45:$L$61,BI$7+1,1)/INDEX(Inputs!$L$45:$L$61,BI$7,1),1/(INDEX(Inputs!$B$45:$B$61,BI$7+1,1)-INDEX(Inputs!$B$45:$B$61,BI$7,1)))-1</f>
        <v>0</v>
      </c>
      <c r="BK37" s="649">
        <f>+POWER(INDEX(Inputs!$L$45:$L$61,BJ$7+1,1)/INDEX(Inputs!$L$45:$L$61,BJ$7,1),1/(INDEX(Inputs!$B$45:$B$61,BJ$7+1,1)-INDEX(Inputs!$B$45:$B$61,BJ$7,1)))-1</f>
        <v>0</v>
      </c>
      <c r="BL37" s="649">
        <f>+POWER(INDEX(Inputs!$L$45:$L$61,BK$7+1,1)/INDEX(Inputs!$L$45:$L$61,BK$7,1),1/(INDEX(Inputs!$B$45:$B$61,BK$7+1,1)-INDEX(Inputs!$B$45:$B$61,BK$7,1)))-1</f>
        <v>0</v>
      </c>
      <c r="BM37" s="649">
        <f>+POWER(INDEX(Inputs!$L$45:$L$61,BL$7+1,1)/INDEX(Inputs!$L$45:$L$61,BL$7,1),1/(INDEX(Inputs!$B$45:$B$61,BL$7+1,1)-INDEX(Inputs!$B$45:$B$61,BL$7,1)))-1</f>
        <v>0</v>
      </c>
      <c r="BN37" s="649">
        <f>+POWER(INDEX(Inputs!$L$45:$L$61,BM$7+1,1)/INDEX(Inputs!$L$45:$L$61,BM$7,1),1/(INDEX(Inputs!$B$45:$B$61,BM$7+1,1)-INDEX(Inputs!$B$45:$B$61,BM$7,1)))-1</f>
        <v>0</v>
      </c>
      <c r="BO37" s="649">
        <f>+POWER(INDEX(Inputs!$L$45:$L$61,BN$7+1,1)/INDEX(Inputs!$L$45:$L$61,BN$7,1),1/(INDEX(Inputs!$B$45:$B$61,BN$7+1,1)-INDEX(Inputs!$B$45:$B$61,BN$7,1)))-1</f>
        <v>0</v>
      </c>
      <c r="BP37" s="649">
        <f>+POWER(INDEX(Inputs!$L$45:$L$61,BO$7+1,1)/INDEX(Inputs!$L$45:$L$61,BO$7,1),1/(INDEX(Inputs!$B$45:$B$61,BO$7+1,1)-INDEX(Inputs!$B$45:$B$61,BO$7,1)))-1</f>
        <v>0</v>
      </c>
      <c r="BQ37" s="649">
        <f>+POWER(INDEX(Inputs!$L$45:$L$61,BP$7+1,1)/INDEX(Inputs!$L$45:$L$61,BP$7,1),1/(INDEX(Inputs!$B$45:$B$61,BP$7+1,1)-INDEX(Inputs!$B$45:$B$61,BP$7,1)))-1</f>
        <v>0</v>
      </c>
      <c r="BR37" s="649">
        <f>+POWER(INDEX(Inputs!$L$45:$L$61,BQ$7+1,1)/INDEX(Inputs!$L$45:$L$61,BQ$7,1),1/(INDEX(Inputs!$B$45:$B$61,BQ$7+1,1)-INDEX(Inputs!$B$45:$B$61,BQ$7,1)))-1</f>
        <v>0</v>
      </c>
      <c r="BS37" s="649">
        <f>+POWER(INDEX(Inputs!$L$45:$L$61,BR$7+1,1)/INDEX(Inputs!$L$45:$L$61,BR$7,1),1/(INDEX(Inputs!$B$45:$B$61,BR$7+1,1)-INDEX(Inputs!$B$45:$B$61,BR$7,1)))-1</f>
        <v>0</v>
      </c>
      <c r="BT37" s="649">
        <f>+POWER(INDEX(Inputs!$L$45:$L$61,BS$7+1,1)/INDEX(Inputs!$L$45:$L$61,BS$7,1),1/(INDEX(Inputs!$B$45:$B$61,BS$7+1,1)-INDEX(Inputs!$B$45:$B$61,BS$7,1)))-1</f>
        <v>0</v>
      </c>
      <c r="BU37" s="649">
        <f>+POWER(INDEX(Inputs!$L$45:$L$61,BT$7+1,1)/INDEX(Inputs!$L$45:$L$61,BT$7,1),1/(INDEX(Inputs!$B$45:$B$61,BT$7+1,1)-INDEX(Inputs!$B$45:$B$61,BT$7,1)))-1</f>
        <v>0</v>
      </c>
      <c r="BV37" s="649">
        <f>+POWER(INDEX(Inputs!$L$45:$L$61,BU$7+1,1)/INDEX(Inputs!$L$45:$L$61,BU$7,1),1/(INDEX(Inputs!$B$45:$B$61,BU$7+1,1)-INDEX(Inputs!$B$45:$B$61,BU$7,1)))-1</f>
        <v>0</v>
      </c>
      <c r="BW37" s="649">
        <f>+POWER(INDEX(Inputs!$L$45:$L$61,BV$7+1,1)/INDEX(Inputs!$L$45:$L$61,BV$7,1),1/(INDEX(Inputs!$B$45:$B$61,BV$7+1,1)-INDEX(Inputs!$B$45:$B$61,BV$7,1)))-1</f>
        <v>0</v>
      </c>
      <c r="BX37" s="649">
        <f>+POWER(INDEX(Inputs!$L$45:$L$61,BW$7+1,1)/INDEX(Inputs!$L$45:$L$61,BW$7,1),1/(INDEX(Inputs!$B$45:$B$61,BW$7+1,1)-INDEX(Inputs!$B$45:$B$61,BW$7,1)))-1</f>
        <v>0</v>
      </c>
      <c r="BY37" s="649">
        <f>+POWER(INDEX(Inputs!$L$45:$L$61,BX$7+1,1)/INDEX(Inputs!$L$45:$L$61,BX$7,1),1/(INDEX(Inputs!$B$45:$B$61,BX$7+1,1)-INDEX(Inputs!$B$45:$B$61,BX$7,1)))-1</f>
        <v>0</v>
      </c>
      <c r="BZ37" s="649">
        <f>+POWER(INDEX(Inputs!$L$45:$L$61,BY$7+1,1)/INDEX(Inputs!$L$45:$L$61,BY$7,1),1/(INDEX(Inputs!$B$45:$B$61,BY$7+1,1)-INDEX(Inputs!$B$45:$B$61,BY$7,1)))-1</f>
        <v>0</v>
      </c>
      <c r="CA37" s="649">
        <f>+POWER(INDEX(Inputs!$L$45:$L$61,BZ$7+1,1)/INDEX(Inputs!$L$45:$L$61,BZ$7,1),1/(INDEX(Inputs!$B$45:$B$61,BZ$7+1,1)-INDEX(Inputs!$B$45:$B$61,BZ$7,1)))-1</f>
        <v>0</v>
      </c>
      <c r="CB37" s="649">
        <f>+POWER(INDEX(Inputs!$L$45:$L$61,CA$7+1,1)/INDEX(Inputs!$L$45:$L$61,CA$7,1),1/(INDEX(Inputs!$B$45:$B$61,CA$7+1,1)-INDEX(Inputs!$B$45:$B$61,CA$7,1)))-1</f>
        <v>0</v>
      </c>
      <c r="CC37" s="649">
        <f>+POWER(INDEX(Inputs!$L$45:$L$61,CB$7+1,1)/INDEX(Inputs!$L$45:$L$61,CB$7,1),1/(INDEX(Inputs!$B$45:$B$61,CB$7+1,1)-INDEX(Inputs!$B$45:$B$61,CB$7,1)))-1</f>
        <v>0</v>
      </c>
      <c r="CD37" s="649">
        <f>+POWER(INDEX(Inputs!$L$45:$L$61,CC$7+1,1)/INDEX(Inputs!$L$45:$L$61,CC$7,1),1/(INDEX(Inputs!$B$45:$B$61,CC$7+1,1)-INDEX(Inputs!$B$45:$B$61,CC$7,1)))-1</f>
        <v>0</v>
      </c>
      <c r="CE37" s="649">
        <f>+POWER(INDEX(Inputs!$L$45:$L$61,CD$7+1,1)/INDEX(Inputs!$L$45:$L$61,CD$7,1),1/(INDEX(Inputs!$B$45:$B$61,CD$7+1,1)-INDEX(Inputs!$B$45:$B$61,CD$7,1)))-1</f>
        <v>0</v>
      </c>
      <c r="CF37" s="649">
        <f>+POWER(INDEX(Inputs!$L$45:$L$61,CE$7+1,1)/INDEX(Inputs!$L$45:$L$61,CE$7,1),1/(INDEX(Inputs!$B$45:$B$61,CE$7+1,1)-INDEX(Inputs!$B$45:$B$61,CE$7,1)))-1</f>
        <v>0</v>
      </c>
      <c r="CG37" s="649">
        <f>+POWER(INDEX(Inputs!$L$45:$L$61,CF$7+1,1)/INDEX(Inputs!$L$45:$L$61,CF$7,1),1/(INDEX(Inputs!$B$45:$B$61,CF$7+1,1)-INDEX(Inputs!$B$45:$B$61,CF$7,1)))-1</f>
        <v>0</v>
      </c>
      <c r="CH37" s="649">
        <f>+POWER(INDEX(Inputs!$L$45:$L$61,CG$7+1,1)/INDEX(Inputs!$L$45:$L$61,CG$7,1),1/(INDEX(Inputs!$B$45:$B$61,CG$7+1,1)-INDEX(Inputs!$B$45:$B$61,CG$7,1)))-1</f>
        <v>0</v>
      </c>
      <c r="CI37" s="649">
        <f>+POWER(INDEX(Inputs!$L$45:$L$61,CH$7+1,1)/INDEX(Inputs!$L$45:$L$61,CH$7,1),1/(INDEX(Inputs!$B$45:$B$61,CH$7+1,1)-INDEX(Inputs!$B$45:$B$61,CH$7,1)))-1</f>
        <v>0</v>
      </c>
      <c r="CJ37" s="649">
        <f>+POWER(INDEX(Inputs!$L$45:$L$61,CI$7+1,1)/INDEX(Inputs!$L$45:$L$61,CI$7,1),1/(INDEX(Inputs!$B$45:$B$61,CI$7+1,1)-INDEX(Inputs!$B$45:$B$61,CI$7,1)))-1</f>
        <v>0</v>
      </c>
      <c r="CK37" s="649">
        <f>+POWER(INDEX(Inputs!$L$45:$L$61,CJ$7+1,1)/INDEX(Inputs!$L$45:$L$61,CJ$7,1),1/(INDEX(Inputs!$B$45:$B$61,CJ$7+1,1)-INDEX(Inputs!$B$45:$B$61,CJ$7,1)))-1</f>
        <v>0</v>
      </c>
      <c r="CL37" s="649">
        <f>+POWER(INDEX(Inputs!$L$45:$L$61,CK$7+1,1)/INDEX(Inputs!$L$45:$L$61,CK$7,1),1/(INDEX(Inputs!$B$45:$B$61,CK$7+1,1)-INDEX(Inputs!$B$45:$B$61,CK$7,1)))-1</f>
        <v>0</v>
      </c>
      <c r="CM37" s="649">
        <f>+POWER(INDEX(Inputs!$L$45:$L$61,CL$7+1,1)/INDEX(Inputs!$L$45:$L$61,CL$7,1),1/(INDEX(Inputs!$B$45:$B$61,CL$7+1,1)-INDEX(Inputs!$B$45:$B$61,CL$7,1)))-1</f>
        <v>0</v>
      </c>
      <c r="CN37" s="649">
        <f>+POWER(INDEX(Inputs!$L$45:$L$61,CM$7+1,1)/INDEX(Inputs!$L$45:$L$61,CM$7,1),1/(INDEX(Inputs!$B$45:$B$61,CM$7+1,1)-INDEX(Inputs!$B$45:$B$61,CM$7,1)))-1</f>
        <v>0</v>
      </c>
      <c r="CO37" s="649">
        <f>+POWER(INDEX(Inputs!$L$45:$L$61,CN$7+1,1)/INDEX(Inputs!$L$45:$L$61,CN$7,1),1/(INDEX(Inputs!$B$45:$B$61,CN$7+1,1)-INDEX(Inputs!$B$45:$B$61,CN$7,1)))-1</f>
        <v>0</v>
      </c>
      <c r="CP37" s="649">
        <f>+POWER(INDEX(Inputs!$L$45:$L$61,CO$7+1,1)/INDEX(Inputs!$L$45:$L$61,CO$7,1),1/(INDEX(Inputs!$B$45:$B$61,CO$7+1,1)-INDEX(Inputs!$B$45:$B$61,CO$7,1)))-1</f>
        <v>0</v>
      </c>
      <c r="CQ37" s="649">
        <f>+POWER(INDEX(Inputs!$L$45:$L$61,CP$7+1,1)/INDEX(Inputs!$L$45:$L$61,CP$7,1),1/(INDEX(Inputs!$B$45:$B$61,CP$7+1,1)-INDEX(Inputs!$B$45:$B$61,CP$7,1)))-1</f>
        <v>0</v>
      </c>
      <c r="CR37" s="649">
        <f>+POWER(INDEX(Inputs!$L$45:$L$61,CQ$7+1,1)/INDEX(Inputs!$L$45:$L$61,CQ$7,1),1/(INDEX(Inputs!$B$45:$B$61,CQ$7+1,1)-INDEX(Inputs!$B$45:$B$61,CQ$7,1)))-1</f>
        <v>0</v>
      </c>
      <c r="CS37" s="649"/>
      <c r="CT37" s="262"/>
      <c r="CU37" s="262"/>
      <c r="CV37" s="262"/>
      <c r="CW37" s="262"/>
      <c r="CX37" s="262"/>
      <c r="CY37" s="262"/>
      <c r="CZ37" s="262"/>
      <c r="DA37" s="262"/>
      <c r="DB37" s="262"/>
      <c r="DC37" s="262"/>
      <c r="DD37" s="262"/>
      <c r="DE37" s="262"/>
      <c r="DF37" s="262"/>
      <c r="DG37" s="262"/>
      <c r="DH37" s="262"/>
      <c r="DI37" s="262"/>
      <c r="DJ37" s="262"/>
      <c r="DK37" s="262"/>
      <c r="DL37" s="262"/>
      <c r="DM37" s="262"/>
      <c r="DN37" s="262"/>
      <c r="DO37" s="262"/>
      <c r="DP37" s="262"/>
      <c r="DQ37" s="262"/>
      <c r="DR37" s="262"/>
      <c r="DS37" s="262"/>
      <c r="DT37" s="262"/>
      <c r="DU37" s="262"/>
    </row>
    <row r="38" spans="1:193" outlineLevel="1">
      <c r="A38" s="123"/>
      <c r="B38" s="330" t="s">
        <v>181</v>
      </c>
      <c r="C38" s="329"/>
      <c r="D38" s="220"/>
      <c r="E38" s="220"/>
      <c r="F38" s="220"/>
      <c r="G38" s="220"/>
      <c r="H38" s="220"/>
      <c r="I38" s="220"/>
      <c r="J38" s="220"/>
      <c r="K38" s="346" t="s">
        <v>200</v>
      </c>
      <c r="L38" s="220"/>
      <c r="M38" s="449">
        <f>SUM(O38:GJ38)</f>
        <v>3360.4037837858295</v>
      </c>
      <c r="N38" s="449"/>
      <c r="O38" s="291"/>
      <c r="P38" s="291">
        <f t="shared" ref="P38:Q38" si="29">P36*P$24</f>
        <v>17.285772583271385</v>
      </c>
      <c r="Q38" s="291">
        <f t="shared" si="29"/>
        <v>17.020053609062341</v>
      </c>
      <c r="R38" s="291">
        <f t="shared" ref="R38:CC38" si="30">R36*R$24</f>
        <v>16.758419298869011</v>
      </c>
      <c r="S38" s="291">
        <f t="shared" si="30"/>
        <v>16.500806862745097</v>
      </c>
      <c r="T38" s="291">
        <f t="shared" si="30"/>
        <v>17.122441434551764</v>
      </c>
      <c r="U38" s="291">
        <f t="shared" si="30"/>
        <v>17.767494833333355</v>
      </c>
      <c r="V38" s="291">
        <f t="shared" si="30"/>
        <v>18.436849316097049</v>
      </c>
      <c r="W38" s="291">
        <f t="shared" si="30"/>
        <v>19.131420377100874</v>
      </c>
      <c r="X38" s="291">
        <f t="shared" si="30"/>
        <v>19.852157999999999</v>
      </c>
      <c r="Y38" s="291">
        <f t="shared" si="30"/>
        <v>20.249201159999998</v>
      </c>
      <c r="Z38" s="291">
        <f t="shared" si="30"/>
        <v>20.654185183199999</v>
      </c>
      <c r="AA38" s="291">
        <f t="shared" si="30"/>
        <v>21.067268886863999</v>
      </c>
      <c r="AB38" s="291">
        <f t="shared" si="30"/>
        <v>21.488614264601278</v>
      </c>
      <c r="AC38" s="291">
        <f t="shared" si="30"/>
        <v>21.918386549893306</v>
      </c>
      <c r="AD38" s="291">
        <f t="shared" si="30"/>
        <v>22.35675428089117</v>
      </c>
      <c r="AE38" s="291">
        <f t="shared" si="30"/>
        <v>22.803889366508994</v>
      </c>
      <c r="AF38" s="291">
        <f t="shared" si="30"/>
        <v>23.259967153839174</v>
      </c>
      <c r="AG38" s="291">
        <f t="shared" si="30"/>
        <v>23.725166496915961</v>
      </c>
      <c r="AH38" s="291">
        <f t="shared" si="30"/>
        <v>24.199669826854283</v>
      </c>
      <c r="AI38" s="291">
        <f t="shared" si="30"/>
        <v>24.68366322339137</v>
      </c>
      <c r="AJ38" s="291">
        <f t="shared" si="30"/>
        <v>25.177336487859197</v>
      </c>
      <c r="AK38" s="291">
        <f t="shared" si="30"/>
        <v>25.680883217616383</v>
      </c>
      <c r="AL38" s="291">
        <f t="shared" si="30"/>
        <v>26.194500881968711</v>
      </c>
      <c r="AM38" s="291">
        <f t="shared" si="30"/>
        <v>26.718390899608085</v>
      </c>
      <c r="AN38" s="291">
        <f t="shared" si="30"/>
        <v>27.252758717600248</v>
      </c>
      <c r="AO38" s="291">
        <f t="shared" si="30"/>
        <v>27.797813891952256</v>
      </c>
      <c r="AP38" s="291">
        <f t="shared" si="30"/>
        <v>28.3537701697913</v>
      </c>
      <c r="AQ38" s="291">
        <f t="shared" si="30"/>
        <v>28.920845573187126</v>
      </c>
      <c r="AR38" s="291">
        <f t="shared" si="30"/>
        <v>29.499262484650867</v>
      </c>
      <c r="AS38" s="291">
        <f t="shared" si="30"/>
        <v>30.089247734343886</v>
      </c>
      <c r="AT38" s="291">
        <f t="shared" si="30"/>
        <v>30.691032689030763</v>
      </c>
      <c r="AU38" s="291">
        <f t="shared" si="30"/>
        <v>31.304853342811381</v>
      </c>
      <c r="AV38" s="291">
        <f t="shared" si="30"/>
        <v>31.930950409667609</v>
      </c>
      <c r="AW38" s="291">
        <f t="shared" si="30"/>
        <v>32.569569417860961</v>
      </c>
      <c r="AX38" s="291">
        <f t="shared" si="30"/>
        <v>33.22096080621818</v>
      </c>
      <c r="AY38" s="291">
        <f t="shared" si="30"/>
        <v>33.885380022342545</v>
      </c>
      <c r="AZ38" s="291">
        <f t="shared" si="30"/>
        <v>34.563087622789396</v>
      </c>
      <c r="BA38" s="291">
        <f t="shared" si="30"/>
        <v>35.254349375245191</v>
      </c>
      <c r="BB38" s="291">
        <f t="shared" si="30"/>
        <v>35.959436362750097</v>
      </c>
      <c r="BC38" s="291">
        <f t="shared" si="30"/>
        <v>36.678625090005092</v>
      </c>
      <c r="BD38" s="291">
        <f t="shared" si="30"/>
        <v>37.412197591805196</v>
      </c>
      <c r="BE38" s="291">
        <f t="shared" si="30"/>
        <v>38.160441543641298</v>
      </c>
      <c r="BF38" s="291">
        <f t="shared" si="30"/>
        <v>38.923650374514125</v>
      </c>
      <c r="BG38" s="291">
        <f t="shared" si="30"/>
        <v>39.702123382004416</v>
      </c>
      <c r="BH38" s="291">
        <f t="shared" si="30"/>
        <v>40.496165849644505</v>
      </c>
      <c r="BI38" s="291">
        <f t="shared" si="30"/>
        <v>41.306089166637392</v>
      </c>
      <c r="BJ38" s="291">
        <f t="shared" si="30"/>
        <v>42.132210949970137</v>
      </c>
      <c r="BK38" s="291">
        <f t="shared" si="30"/>
        <v>42.97485516896954</v>
      </c>
      <c r="BL38" s="291">
        <f t="shared" si="30"/>
        <v>43.834352272348937</v>
      </c>
      <c r="BM38" s="291">
        <f t="shared" si="30"/>
        <v>44.711039317795915</v>
      </c>
      <c r="BN38" s="291">
        <f t="shared" si="30"/>
        <v>45.605260104151839</v>
      </c>
      <c r="BO38" s="291">
        <f t="shared" si="30"/>
        <v>46.517365306234872</v>
      </c>
      <c r="BP38" s="291">
        <f t="shared" si="30"/>
        <v>47.447712612359574</v>
      </c>
      <c r="BQ38" s="291">
        <f t="shared" si="30"/>
        <v>48.396666864606765</v>
      </c>
      <c r="BR38" s="291">
        <f t="shared" si="30"/>
        <v>49.364600201898895</v>
      </c>
      <c r="BS38" s="291">
        <f t="shared" si="30"/>
        <v>50.351892205936878</v>
      </c>
      <c r="BT38" s="291">
        <f t="shared" si="30"/>
        <v>51.358930050055612</v>
      </c>
      <c r="BU38" s="291">
        <f t="shared" si="30"/>
        <v>52.38610865105673</v>
      </c>
      <c r="BV38" s="291">
        <f t="shared" si="30"/>
        <v>53.433830824077859</v>
      </c>
      <c r="BW38" s="291">
        <f t="shared" si="30"/>
        <v>54.50250744055942</v>
      </c>
      <c r="BX38" s="291">
        <f t="shared" si="30"/>
        <v>55.592557589370607</v>
      </c>
      <c r="BY38" s="291">
        <f t="shared" si="30"/>
        <v>56.704408741158019</v>
      </c>
      <c r="BZ38" s="291">
        <f t="shared" si="30"/>
        <v>57.838496915981182</v>
      </c>
      <c r="CA38" s="291">
        <f t="shared" si="30"/>
        <v>58.995266854300802</v>
      </c>
      <c r="CB38" s="291">
        <f t="shared" si="30"/>
        <v>60.175172191386821</v>
      </c>
      <c r="CC38" s="291">
        <f t="shared" si="30"/>
        <v>61.378675635214556</v>
      </c>
      <c r="CD38" s="291">
        <f t="shared" ref="CD38:CR38" si="31">CD36*CD$24</f>
        <v>62.606249147918852</v>
      </c>
      <c r="CE38" s="291">
        <f t="shared" si="31"/>
        <v>63.85837413087723</v>
      </c>
      <c r="CF38" s="291">
        <f t="shared" si="31"/>
        <v>65.13554161349478</v>
      </c>
      <c r="CG38" s="291">
        <f t="shared" si="31"/>
        <v>66.438252445764675</v>
      </c>
      <c r="CH38" s="291">
        <f t="shared" si="31"/>
        <v>67.767017494679976</v>
      </c>
      <c r="CI38" s="291">
        <f t="shared" si="31"/>
        <v>69.122357844573585</v>
      </c>
      <c r="CJ38" s="291">
        <f t="shared" si="31"/>
        <v>70.504805001465058</v>
      </c>
      <c r="CK38" s="291">
        <f t="shared" si="31"/>
        <v>71.914901101494365</v>
      </c>
      <c r="CL38" s="291">
        <f t="shared" si="31"/>
        <v>73.353199123524249</v>
      </c>
      <c r="CM38" s="291">
        <f t="shared" si="31"/>
        <v>74.820263105994741</v>
      </c>
      <c r="CN38" s="291">
        <f t="shared" si="31"/>
        <v>76.316668368114634</v>
      </c>
      <c r="CO38" s="291">
        <f t="shared" si="31"/>
        <v>77.843001735476918</v>
      </c>
      <c r="CP38" s="291">
        <f t="shared" si="31"/>
        <v>79.399861770186462</v>
      </c>
      <c r="CQ38" s="291">
        <f t="shared" si="31"/>
        <v>80.987859005590195</v>
      </c>
      <c r="CR38" s="291">
        <f t="shared" si="31"/>
        <v>82.607616185702</v>
      </c>
      <c r="CS38" s="291"/>
    </row>
    <row r="39" spans="1:193" outlineLevel="1">
      <c r="A39" s="4"/>
      <c r="B39" s="57"/>
      <c r="C39" s="48"/>
      <c r="D39" s="50"/>
      <c r="E39" s="50"/>
      <c r="F39" s="50"/>
      <c r="G39" s="50"/>
      <c r="H39" s="50"/>
      <c r="I39" s="50"/>
      <c r="J39" s="50"/>
      <c r="K39" s="314"/>
      <c r="L39" s="50"/>
      <c r="M39" s="451"/>
      <c r="N39" s="451"/>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c r="AZ39" s="263"/>
      <c r="BA39" s="263"/>
      <c r="BB39" s="263"/>
      <c r="BC39" s="263"/>
      <c r="BD39" s="263"/>
      <c r="BE39" s="263"/>
      <c r="BF39" s="263"/>
      <c r="BG39" s="263"/>
      <c r="BH39" s="263"/>
      <c r="BI39" s="263"/>
      <c r="BJ39" s="263"/>
      <c r="BK39" s="263"/>
      <c r="BL39" s="263"/>
      <c r="BM39" s="263"/>
      <c r="BN39" s="263"/>
      <c r="BO39" s="263"/>
      <c r="BP39" s="263"/>
      <c r="BQ39" s="263"/>
      <c r="BR39" s="263"/>
      <c r="BS39" s="263"/>
      <c r="BT39" s="263"/>
      <c r="BU39" s="263"/>
      <c r="BV39" s="263"/>
      <c r="BW39" s="263"/>
      <c r="BX39" s="263"/>
      <c r="BY39" s="263"/>
      <c r="BZ39" s="263"/>
      <c r="CA39" s="263"/>
      <c r="CB39" s="263"/>
      <c r="CC39" s="263"/>
      <c r="CD39" s="263"/>
      <c r="CE39" s="263"/>
      <c r="CF39" s="263"/>
      <c r="CG39" s="263"/>
      <c r="CH39" s="263"/>
      <c r="CI39" s="263"/>
      <c r="CJ39" s="263"/>
      <c r="CK39" s="263"/>
      <c r="CL39" s="263"/>
      <c r="CM39" s="263"/>
      <c r="CN39" s="263"/>
      <c r="CO39" s="263"/>
      <c r="CP39" s="263"/>
      <c r="CQ39" s="263"/>
      <c r="CR39" s="263"/>
      <c r="CS39" s="263"/>
    </row>
    <row r="40" spans="1:193" outlineLevel="1">
      <c r="A40" s="123"/>
      <c r="B40" s="330" t="s">
        <v>228</v>
      </c>
      <c r="C40" s="329"/>
      <c r="D40" s="220"/>
      <c r="E40" s="220"/>
      <c r="F40" s="220"/>
      <c r="G40" s="220"/>
      <c r="H40" s="220"/>
      <c r="I40" s="220"/>
      <c r="J40" s="220"/>
      <c r="K40" s="346" t="s">
        <v>200</v>
      </c>
      <c r="L40" s="220"/>
      <c r="M40" s="449">
        <f>SUM(O40:GJ40)</f>
        <v>713484.67369659897</v>
      </c>
      <c r="N40" s="449"/>
      <c r="O40" s="291"/>
      <c r="P40" s="291">
        <f>+P34+P38</f>
        <v>1358.2087894465872</v>
      </c>
      <c r="Q40" s="291">
        <f t="shared" ref="Q40" si="32">+Q34+Q38</f>
        <v>1433.5568787397037</v>
      </c>
      <c r="R40" s="291">
        <f t="shared" ref="R40:CC40" si="33">+R34+R38</f>
        <v>1501.465709196601</v>
      </c>
      <c r="S40" s="291">
        <f t="shared" si="33"/>
        <v>1571.9804217962096</v>
      </c>
      <c r="T40" s="291">
        <f t="shared" si="33"/>
        <v>1665.0996928355021</v>
      </c>
      <c r="U40" s="291">
        <f t="shared" si="33"/>
        <v>1764.5350528892106</v>
      </c>
      <c r="V40" s="291">
        <f t="shared" si="33"/>
        <v>1870.0597898351668</v>
      </c>
      <c r="W40" s="291">
        <f t="shared" si="33"/>
        <v>1981.6787661467574</v>
      </c>
      <c r="X40" s="291">
        <f t="shared" si="33"/>
        <v>2100.0820071519352</v>
      </c>
      <c r="Y40" s="291">
        <f t="shared" si="33"/>
        <v>2214.6571482378968</v>
      </c>
      <c r="Z40" s="291">
        <f t="shared" si="33"/>
        <v>2335.1951890709415</v>
      </c>
      <c r="AA40" s="291">
        <f t="shared" si="33"/>
        <v>2462.016955951342</v>
      </c>
      <c r="AB40" s="291">
        <f t="shared" si="33"/>
        <v>2595.8896838444007</v>
      </c>
      <c r="AC40" s="291">
        <f t="shared" si="33"/>
        <v>2737.0728071409321</v>
      </c>
      <c r="AD40" s="291">
        <f t="shared" si="33"/>
        <v>2851.6589348085672</v>
      </c>
      <c r="AE40" s="291">
        <f t="shared" si="33"/>
        <v>2969.2600569480251</v>
      </c>
      <c r="AF40" s="291">
        <f t="shared" si="33"/>
        <v>3091.8255734463728</v>
      </c>
      <c r="AG40" s="291">
        <f t="shared" si="33"/>
        <v>3219.4652256890759</v>
      </c>
      <c r="AH40" s="291">
        <f t="shared" si="33"/>
        <v>3352.5811955067334</v>
      </c>
      <c r="AI40" s="291">
        <f t="shared" si="33"/>
        <v>3486.5993454144755</v>
      </c>
      <c r="AJ40" s="291">
        <f t="shared" si="33"/>
        <v>3626.0002181856166</v>
      </c>
      <c r="AK40" s="291">
        <f t="shared" si="33"/>
        <v>3770.9851975952897</v>
      </c>
      <c r="AL40" s="291">
        <f t="shared" si="33"/>
        <v>3922.0071456491887</v>
      </c>
      <c r="AM40" s="291">
        <f t="shared" si="33"/>
        <v>4078.6198024427831</v>
      </c>
      <c r="AN40" s="291">
        <f t="shared" si="33"/>
        <v>4221.9847742314614</v>
      </c>
      <c r="AO40" s="291">
        <f t="shared" si="33"/>
        <v>4369.5667214564128</v>
      </c>
      <c r="AP40" s="291">
        <f t="shared" si="33"/>
        <v>4522.5431551084275</v>
      </c>
      <c r="AQ40" s="291">
        <f t="shared" si="33"/>
        <v>4680.3429692239788</v>
      </c>
      <c r="AR40" s="291">
        <f t="shared" si="33"/>
        <v>4843.9158150794374</v>
      </c>
      <c r="AS40" s="291">
        <f t="shared" si="33"/>
        <v>5020.2910694572602</v>
      </c>
      <c r="AT40" s="291">
        <f t="shared" si="33"/>
        <v>5203.7038421917414</v>
      </c>
      <c r="AU40" s="291">
        <f t="shared" si="33"/>
        <v>5393.2195589928642</v>
      </c>
      <c r="AV40" s="291">
        <f t="shared" si="33"/>
        <v>5589.9473667957081</v>
      </c>
      <c r="AW40" s="291">
        <f t="shared" si="33"/>
        <v>5793.8726139239607</v>
      </c>
      <c r="AX40" s="291">
        <f t="shared" si="33"/>
        <v>5970.3772282177024</v>
      </c>
      <c r="AY40" s="291">
        <f t="shared" si="33"/>
        <v>6150.0627121404095</v>
      </c>
      <c r="AZ40" s="291">
        <f t="shared" si="33"/>
        <v>6335.4369829736243</v>
      </c>
      <c r="BA40" s="291">
        <f t="shared" si="33"/>
        <v>6526.4141246757426</v>
      </c>
      <c r="BB40" s="291">
        <f t="shared" si="33"/>
        <v>6723.5463747352387</v>
      </c>
      <c r="BC40" s="291">
        <f t="shared" si="33"/>
        <v>6925.8414429873546</v>
      </c>
      <c r="BD40" s="291">
        <f t="shared" si="33"/>
        <v>7134.611124017978</v>
      </c>
      <c r="BE40" s="291">
        <f t="shared" si="33"/>
        <v>7349.6940668838424</v>
      </c>
      <c r="BF40" s="291">
        <f t="shared" si="33"/>
        <v>7571.709535834605</v>
      </c>
      <c r="BG40" s="291">
        <f t="shared" si="33"/>
        <v>7799.5397021532754</v>
      </c>
      <c r="BH40" s="291">
        <f t="shared" si="33"/>
        <v>8034.6621318726475</v>
      </c>
      <c r="BI40" s="291">
        <f t="shared" si="33"/>
        <v>8276.895069135795</v>
      </c>
      <c r="BJ40" s="291">
        <f t="shared" si="33"/>
        <v>8526.9360299128693</v>
      </c>
      <c r="BK40" s="291">
        <f t="shared" si="33"/>
        <v>8783.5258975100369</v>
      </c>
      <c r="BL40" s="291">
        <f t="shared" si="33"/>
        <v>9048.3289641343054</v>
      </c>
      <c r="BM40" s="291">
        <f t="shared" si="33"/>
        <v>9321.140489347632</v>
      </c>
      <c r="BN40" s="291">
        <f t="shared" si="33"/>
        <v>9602.7461294931709</v>
      </c>
      <c r="BO40" s="291">
        <f t="shared" si="33"/>
        <v>9891.7276223831159</v>
      </c>
      <c r="BP40" s="291">
        <f t="shared" si="33"/>
        <v>10189.959584352717</v>
      </c>
      <c r="BQ40" s="291">
        <f t="shared" si="33"/>
        <v>10497.211384388684</v>
      </c>
      <c r="BR40" s="291">
        <f t="shared" si="33"/>
        <v>10814.367957522925</v>
      </c>
      <c r="BS40" s="291">
        <f t="shared" si="33"/>
        <v>11139.831781575767</v>
      </c>
      <c r="BT40" s="291">
        <f t="shared" si="33"/>
        <v>11475.714377259594</v>
      </c>
      <c r="BU40" s="291">
        <f t="shared" si="33"/>
        <v>11821.755949629756</v>
      </c>
      <c r="BV40" s="291">
        <f t="shared" si="33"/>
        <v>12178.953258324313</v>
      </c>
      <c r="BW40" s="291">
        <f t="shared" si="33"/>
        <v>12545.506864441531</v>
      </c>
      <c r="BX40" s="291">
        <f t="shared" si="33"/>
        <v>12923.795132519263</v>
      </c>
      <c r="BY40" s="291">
        <f t="shared" si="33"/>
        <v>13313.525416527375</v>
      </c>
      <c r="BZ40" s="291">
        <f t="shared" si="33"/>
        <v>13715.820432118546</v>
      </c>
      <c r="CA40" s="291">
        <f t="shared" si="33"/>
        <v>14128.65330340298</v>
      </c>
      <c r="CB40" s="291">
        <f t="shared" si="33"/>
        <v>14554.702961930167</v>
      </c>
      <c r="CC40" s="291">
        <f t="shared" si="33"/>
        <v>14993.639757326886</v>
      </c>
      <c r="CD40" s="291">
        <f t="shared" ref="CD40:CR40" si="34">+CD34+CD38</f>
        <v>15446.728278531064</v>
      </c>
      <c r="CE40" s="291">
        <f t="shared" si="34"/>
        <v>15911.68546695137</v>
      </c>
      <c r="CF40" s="291">
        <f t="shared" si="34"/>
        <v>16391.528806265254</v>
      </c>
      <c r="CG40" s="291">
        <f t="shared" si="34"/>
        <v>16885.886963478664</v>
      </c>
      <c r="CH40" s="291">
        <f t="shared" si="34"/>
        <v>17396.184329641434</v>
      </c>
      <c r="CI40" s="291">
        <f t="shared" si="34"/>
        <v>17919.849284647971</v>
      </c>
      <c r="CJ40" s="291">
        <f t="shared" si="34"/>
        <v>18460.280649977103</v>
      </c>
      <c r="CK40" s="291">
        <f t="shared" si="34"/>
        <v>19017.060140352663</v>
      </c>
      <c r="CL40" s="291">
        <f t="shared" si="34"/>
        <v>19591.792143536102</v>
      </c>
      <c r="CM40" s="291">
        <f t="shared" si="34"/>
        <v>20181.580006822565</v>
      </c>
      <c r="CN40" s="291">
        <f t="shared" si="34"/>
        <v>20790.252082422525</v>
      </c>
      <c r="CO40" s="291">
        <f t="shared" si="34"/>
        <v>21417.337196981265</v>
      </c>
      <c r="CP40" s="291">
        <f t="shared" si="34"/>
        <v>22064.642481689785</v>
      </c>
      <c r="CQ40" s="291">
        <f t="shared" si="34"/>
        <v>22728.905170681006</v>
      </c>
      <c r="CR40" s="291">
        <f t="shared" si="34"/>
        <v>23414.437430459635</v>
      </c>
      <c r="CS40" s="291"/>
    </row>
    <row r="41" spans="1:193">
      <c r="A41" s="4"/>
      <c r="B41" s="154"/>
      <c r="C41" s="119"/>
      <c r="D41" s="159"/>
      <c r="E41" s="159"/>
      <c r="F41" s="159"/>
      <c r="G41" s="159"/>
      <c r="H41" s="159"/>
      <c r="I41" s="159"/>
      <c r="J41" s="159"/>
      <c r="K41" s="347"/>
      <c r="L41" s="159"/>
      <c r="M41" s="452"/>
      <c r="N41" s="452"/>
      <c r="O41" s="267"/>
      <c r="P41" s="267"/>
      <c r="Q41" s="267"/>
      <c r="R41" s="267"/>
      <c r="S41" s="267"/>
      <c r="T41" s="267"/>
      <c r="U41" s="267"/>
      <c r="V41" s="267"/>
      <c r="W41" s="267"/>
      <c r="X41" s="267"/>
      <c r="Y41" s="267"/>
      <c r="Z41" s="267"/>
      <c r="AA41" s="267"/>
      <c r="AB41" s="267"/>
      <c r="AC41" s="267"/>
      <c r="AD41" s="267"/>
      <c r="AE41" s="267"/>
      <c r="AF41" s="267"/>
      <c r="AG41" s="267"/>
      <c r="AH41" s="267"/>
      <c r="AI41" s="267"/>
      <c r="AJ41" s="267"/>
      <c r="AK41" s="267"/>
      <c r="AL41" s="267"/>
      <c r="AM41" s="267"/>
      <c r="AN41" s="267"/>
      <c r="AO41" s="267"/>
      <c r="AP41" s="267"/>
      <c r="AQ41" s="267"/>
      <c r="AR41" s="267"/>
      <c r="AS41" s="267"/>
      <c r="AT41" s="267"/>
      <c r="AU41" s="267"/>
      <c r="AV41" s="267"/>
      <c r="AW41" s="267"/>
      <c r="AX41" s="267"/>
      <c r="AY41" s="267"/>
      <c r="AZ41" s="267"/>
      <c r="BA41" s="267"/>
      <c r="BB41" s="267"/>
      <c r="BC41" s="267"/>
      <c r="BD41" s="267"/>
      <c r="BE41" s="267"/>
      <c r="BF41" s="267"/>
      <c r="BG41" s="267"/>
      <c r="BH41" s="267"/>
      <c r="BI41" s="267"/>
      <c r="BJ41" s="267"/>
      <c r="BK41" s="267"/>
      <c r="BL41" s="267"/>
      <c r="BM41" s="267"/>
      <c r="BN41" s="267"/>
      <c r="BO41" s="267"/>
      <c r="BP41" s="267"/>
      <c r="BQ41" s="267"/>
      <c r="BR41" s="267"/>
      <c r="BS41" s="267"/>
      <c r="BT41" s="267"/>
      <c r="BU41" s="267"/>
      <c r="BV41" s="267"/>
      <c r="BW41" s="267"/>
      <c r="BX41" s="267"/>
      <c r="BY41" s="267"/>
      <c r="BZ41" s="267"/>
      <c r="CA41" s="267"/>
      <c r="CB41" s="267"/>
      <c r="CC41" s="267"/>
      <c r="CD41" s="267"/>
      <c r="CE41" s="267"/>
      <c r="CF41" s="267"/>
      <c r="CG41" s="267"/>
      <c r="CH41" s="267"/>
      <c r="CI41" s="267"/>
      <c r="CJ41" s="267"/>
      <c r="CK41" s="267"/>
      <c r="CL41" s="267"/>
      <c r="CM41" s="267"/>
      <c r="CN41" s="267"/>
      <c r="CO41" s="267"/>
      <c r="CP41" s="267"/>
      <c r="CQ41" s="267"/>
      <c r="CR41" s="267"/>
      <c r="CS41" s="267"/>
    </row>
    <row r="42" spans="1:193" s="482" customFormat="1">
      <c r="A42" s="235"/>
      <c r="B42" s="298" t="s">
        <v>23</v>
      </c>
      <c r="C42" s="237"/>
      <c r="D42" s="238"/>
      <c r="E42" s="238"/>
      <c r="F42" s="238"/>
      <c r="G42" s="238"/>
      <c r="H42" s="238"/>
      <c r="I42" s="238"/>
      <c r="J42" s="238"/>
      <c r="K42" s="348"/>
      <c r="L42" s="239"/>
      <c r="M42" s="236"/>
      <c r="N42" s="236"/>
      <c r="O42" s="483"/>
      <c r="P42" s="483"/>
      <c r="Q42" s="484"/>
      <c r="R42" s="484"/>
      <c r="S42" s="484"/>
      <c r="T42" s="484"/>
      <c r="U42" s="484"/>
      <c r="V42" s="484"/>
      <c r="W42" s="484"/>
      <c r="X42" s="484"/>
      <c r="Y42" s="484"/>
      <c r="Z42" s="484"/>
      <c r="AA42" s="484"/>
      <c r="AB42" s="484"/>
      <c r="AC42" s="484"/>
      <c r="AD42" s="484"/>
      <c r="AE42" s="484"/>
      <c r="AF42" s="484"/>
      <c r="AG42" s="484"/>
      <c r="AH42" s="484"/>
      <c r="AI42" s="484"/>
      <c r="AJ42" s="484"/>
      <c r="AK42" s="484"/>
      <c r="AL42" s="484"/>
      <c r="AM42" s="484"/>
      <c r="AN42" s="484"/>
      <c r="AO42" s="484"/>
      <c r="AP42" s="484"/>
      <c r="AQ42" s="484"/>
      <c r="AR42" s="484"/>
      <c r="AS42" s="484"/>
      <c r="AT42" s="484"/>
      <c r="AU42" s="484"/>
      <c r="AV42" s="484"/>
      <c r="AW42" s="484"/>
      <c r="AX42" s="484"/>
      <c r="AY42" s="484"/>
      <c r="AZ42" s="484"/>
      <c r="BA42" s="484"/>
      <c r="BB42" s="484"/>
      <c r="BC42" s="484"/>
      <c r="BD42" s="484"/>
      <c r="BE42" s="484"/>
      <c r="BF42" s="484"/>
      <c r="BG42" s="484"/>
      <c r="BH42" s="484"/>
      <c r="BI42" s="484"/>
      <c r="BJ42" s="484"/>
      <c r="BK42" s="484"/>
      <c r="BL42" s="484"/>
      <c r="BM42" s="484"/>
      <c r="BN42" s="484"/>
      <c r="BO42" s="484"/>
      <c r="BP42" s="484"/>
      <c r="BQ42" s="484"/>
      <c r="BR42" s="484"/>
      <c r="BS42" s="484"/>
      <c r="BT42" s="484"/>
      <c r="BU42" s="484"/>
      <c r="BV42" s="484"/>
      <c r="BW42" s="484"/>
      <c r="BX42" s="484"/>
      <c r="BY42" s="484"/>
      <c r="BZ42" s="484"/>
      <c r="CA42" s="484"/>
      <c r="CB42" s="484"/>
      <c r="CC42" s="484"/>
      <c r="CD42" s="484"/>
      <c r="CE42" s="484"/>
      <c r="CF42" s="484"/>
      <c r="CG42" s="484"/>
      <c r="CH42" s="484"/>
      <c r="CI42" s="484"/>
      <c r="CJ42" s="484"/>
      <c r="CK42" s="484"/>
      <c r="CL42" s="484"/>
      <c r="CM42" s="484"/>
      <c r="CN42" s="484"/>
      <c r="CO42" s="484"/>
      <c r="CP42" s="484"/>
      <c r="CQ42" s="484"/>
      <c r="CR42" s="484"/>
      <c r="CS42" s="484"/>
      <c r="CT42" s="484"/>
      <c r="CU42" s="485"/>
      <c r="CV42" s="485"/>
      <c r="CW42" s="485"/>
      <c r="CX42" s="485"/>
      <c r="CY42" s="485"/>
      <c r="CZ42" s="485"/>
      <c r="DA42" s="485"/>
      <c r="DB42" s="485"/>
      <c r="DC42" s="485"/>
      <c r="DD42" s="485"/>
      <c r="DE42" s="485"/>
      <c r="DF42" s="485"/>
      <c r="DG42" s="485"/>
      <c r="DH42" s="485"/>
      <c r="DI42" s="485"/>
      <c r="DJ42" s="485"/>
      <c r="DK42" s="485"/>
      <c r="DL42" s="485"/>
      <c r="DM42" s="485"/>
      <c r="DN42" s="485"/>
      <c r="DO42" s="485"/>
      <c r="DP42" s="485"/>
      <c r="DQ42" s="485"/>
      <c r="DR42" s="485"/>
      <c r="DS42" s="485"/>
      <c r="DT42" s="485"/>
      <c r="DU42" s="485"/>
      <c r="DV42" s="485"/>
      <c r="DW42" s="485"/>
      <c r="DX42" s="485"/>
      <c r="DY42" s="485"/>
      <c r="DZ42" s="485"/>
      <c r="EA42" s="485"/>
      <c r="EB42" s="485"/>
      <c r="EC42" s="485"/>
      <c r="ED42" s="485"/>
      <c r="EE42" s="485"/>
      <c r="EF42" s="485"/>
      <c r="EG42" s="485"/>
      <c r="EH42" s="485"/>
      <c r="EI42" s="485"/>
      <c r="EJ42" s="485"/>
      <c r="EK42" s="485"/>
      <c r="EL42" s="485"/>
      <c r="EM42" s="485"/>
      <c r="EN42" s="485"/>
      <c r="EO42" s="485"/>
      <c r="EP42" s="485"/>
      <c r="EQ42" s="485"/>
      <c r="ER42" s="485"/>
      <c r="ES42" s="485"/>
      <c r="ET42" s="485"/>
      <c r="EU42" s="485"/>
      <c r="EV42" s="485"/>
      <c r="EW42" s="485"/>
      <c r="EX42" s="485"/>
      <c r="EY42" s="485"/>
      <c r="EZ42" s="485"/>
      <c r="FA42" s="485"/>
      <c r="FB42" s="485"/>
      <c r="FC42" s="485"/>
      <c r="FD42" s="485"/>
      <c r="FE42" s="485"/>
      <c r="FF42" s="485"/>
      <c r="FG42" s="485"/>
      <c r="FH42" s="485"/>
      <c r="FI42" s="485"/>
      <c r="FJ42" s="485"/>
      <c r="FK42" s="485"/>
      <c r="FL42" s="485"/>
      <c r="FM42" s="485"/>
      <c r="FN42" s="485"/>
      <c r="FO42" s="485"/>
      <c r="FP42" s="485"/>
      <c r="FQ42" s="485"/>
      <c r="FR42" s="485"/>
      <c r="FS42" s="485"/>
      <c r="FT42" s="485"/>
      <c r="FU42" s="485"/>
      <c r="FV42" s="485"/>
      <c r="FW42" s="485"/>
      <c r="FX42" s="485"/>
      <c r="FY42" s="485"/>
      <c r="FZ42" s="485"/>
      <c r="GA42" s="485"/>
      <c r="GB42" s="485"/>
      <c r="GC42" s="485"/>
      <c r="GD42" s="485"/>
      <c r="GE42" s="485"/>
      <c r="GF42" s="485"/>
      <c r="GG42" s="485"/>
      <c r="GH42" s="485"/>
      <c r="GI42" s="485"/>
      <c r="GJ42" s="485"/>
      <c r="GK42" s="485"/>
    </row>
    <row r="43" spans="1:193" outlineLevel="1">
      <c r="A43" s="145"/>
      <c r="B43" s="146"/>
      <c r="C43" s="147"/>
      <c r="D43" s="148"/>
      <c r="E43" s="148"/>
      <c r="F43" s="148"/>
      <c r="G43" s="148"/>
      <c r="H43" s="148"/>
      <c r="I43" s="148"/>
      <c r="J43" s="148"/>
      <c r="K43" s="349"/>
      <c r="L43" s="149"/>
      <c r="M43" s="146"/>
      <c r="N43" s="146"/>
      <c r="O43" s="268"/>
      <c r="P43" s="268"/>
      <c r="Q43" s="268"/>
      <c r="R43" s="268"/>
      <c r="S43" s="268"/>
      <c r="T43" s="268"/>
      <c r="U43" s="268"/>
      <c r="V43" s="268"/>
      <c r="W43" s="268"/>
      <c r="X43" s="268"/>
      <c r="Y43" s="268"/>
      <c r="Z43" s="268"/>
      <c r="AA43" s="268"/>
      <c r="AB43" s="268"/>
      <c r="AC43" s="268"/>
      <c r="AD43" s="268"/>
      <c r="AE43" s="268"/>
      <c r="AF43" s="268"/>
      <c r="AG43" s="268"/>
      <c r="AH43" s="268"/>
      <c r="AI43" s="268"/>
      <c r="AJ43" s="268"/>
      <c r="AK43" s="268"/>
      <c r="AL43" s="268"/>
      <c r="AM43" s="268"/>
      <c r="AN43" s="268"/>
      <c r="AO43" s="268"/>
      <c r="AP43" s="268"/>
      <c r="AQ43" s="268"/>
      <c r="AR43" s="268"/>
      <c r="AS43" s="268"/>
      <c r="AT43" s="268"/>
      <c r="AU43" s="268"/>
      <c r="AV43" s="268"/>
      <c r="AW43" s="268"/>
      <c r="AX43" s="268"/>
      <c r="AY43" s="268"/>
      <c r="AZ43" s="268"/>
      <c r="BA43" s="268"/>
      <c r="BB43" s="268"/>
      <c r="BC43" s="268"/>
      <c r="BD43" s="268"/>
      <c r="BE43" s="268"/>
      <c r="BF43" s="268"/>
      <c r="BG43" s="268"/>
      <c r="BH43" s="268"/>
      <c r="BI43" s="268"/>
      <c r="BJ43" s="268"/>
      <c r="BK43" s="268"/>
      <c r="BL43" s="268"/>
      <c r="BM43" s="268"/>
      <c r="BN43" s="268"/>
      <c r="BO43" s="268"/>
      <c r="BP43" s="268"/>
      <c r="BQ43" s="268"/>
      <c r="BR43" s="268"/>
      <c r="BS43" s="268"/>
      <c r="BT43" s="268"/>
      <c r="BU43" s="268"/>
      <c r="BV43" s="268"/>
      <c r="BW43" s="268"/>
      <c r="BX43" s="268"/>
      <c r="BY43" s="268"/>
      <c r="BZ43" s="268"/>
      <c r="CA43" s="268"/>
      <c r="CB43" s="268"/>
      <c r="CC43" s="268"/>
      <c r="CD43" s="268"/>
      <c r="CE43" s="268"/>
      <c r="CF43" s="268"/>
      <c r="CG43" s="268"/>
      <c r="CH43" s="268"/>
      <c r="CI43" s="268"/>
      <c r="CJ43" s="268"/>
      <c r="CK43" s="268"/>
      <c r="CL43" s="268"/>
      <c r="CM43" s="268"/>
      <c r="CN43" s="268"/>
      <c r="CO43" s="268"/>
      <c r="CP43" s="268"/>
      <c r="CQ43" s="268"/>
      <c r="CR43" s="268"/>
      <c r="CS43" s="268"/>
    </row>
    <row r="44" spans="1:193" outlineLevel="1">
      <c r="A44" s="145"/>
      <c r="B44" s="152" t="s">
        <v>34</v>
      </c>
      <c r="C44" s="151"/>
      <c r="D44" s="144"/>
      <c r="E44" s="144"/>
      <c r="F44" s="144"/>
      <c r="G44" s="144"/>
      <c r="H44" s="510">
        <f>+Inputs!L103</f>
        <v>1</v>
      </c>
      <c r="I44" s="144"/>
      <c r="J44" s="144"/>
      <c r="K44" s="345" t="s">
        <v>15</v>
      </c>
      <c r="L44" s="153"/>
      <c r="M44" s="453"/>
      <c r="N44" s="453"/>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c r="AV44" s="268"/>
      <c r="AW44" s="268"/>
      <c r="AX44" s="268"/>
      <c r="AY44" s="268"/>
      <c r="AZ44" s="268"/>
      <c r="BA44" s="268"/>
      <c r="BB44" s="268"/>
      <c r="BC44" s="268"/>
      <c r="BD44" s="268"/>
      <c r="BE44" s="268"/>
      <c r="BF44" s="268"/>
      <c r="BG44" s="268"/>
      <c r="BH44" s="268"/>
      <c r="BI44" s="268"/>
      <c r="BJ44" s="268"/>
      <c r="BK44" s="268"/>
      <c r="BL44" s="268"/>
      <c r="BM44" s="268"/>
      <c r="BN44" s="268"/>
      <c r="BO44" s="268"/>
      <c r="BP44" s="268"/>
      <c r="BQ44" s="268"/>
      <c r="BR44" s="268"/>
      <c r="BS44" s="268"/>
      <c r="BT44" s="268"/>
      <c r="BU44" s="268"/>
      <c r="BV44" s="268"/>
      <c r="BW44" s="268"/>
      <c r="BX44" s="268"/>
      <c r="BY44" s="268"/>
      <c r="BZ44" s="268"/>
      <c r="CA44" s="268"/>
      <c r="CB44" s="268"/>
      <c r="CC44" s="268"/>
      <c r="CD44" s="268"/>
      <c r="CE44" s="268"/>
      <c r="CF44" s="268"/>
      <c r="CG44" s="268"/>
      <c r="CH44" s="268"/>
      <c r="CI44" s="268"/>
      <c r="CJ44" s="268"/>
      <c r="CK44" s="268"/>
      <c r="CL44" s="268"/>
      <c r="CM44" s="268"/>
      <c r="CN44" s="268"/>
      <c r="CO44" s="268"/>
      <c r="CP44" s="268"/>
      <c r="CQ44" s="268"/>
      <c r="CR44" s="268"/>
      <c r="CS44" s="268"/>
    </row>
    <row r="45" spans="1:193" s="647" customFormat="1" outlineLevel="1">
      <c r="A45" s="154"/>
      <c r="B45" s="49" t="s">
        <v>300</v>
      </c>
      <c r="C45" s="113"/>
      <c r="D45" s="156"/>
      <c r="E45" s="156"/>
      <c r="F45" s="156"/>
      <c r="G45" s="156"/>
      <c r="H45" s="156"/>
      <c r="I45" s="156"/>
      <c r="J45" s="156"/>
      <c r="K45" s="310" t="s">
        <v>200</v>
      </c>
      <c r="L45" s="156"/>
      <c r="M45" s="448">
        <f>SUM(O45:GJ45)</f>
        <v>-11110.27418076189</v>
      </c>
      <c r="N45" s="448"/>
      <c r="O45" s="263"/>
      <c r="P45" s="263">
        <f>+IF(P$7&lt;&gt;O$7,INDEX(Inputs!$L$64:$L$80,P$7,1),O45*(1+P46))</f>
        <v>-140.91646342335008</v>
      </c>
      <c r="Q45" s="263">
        <f>+IF(Q$7&lt;&gt;P$7,INDEX(Inputs!$L$64:$L$80,Q$7,1),P45*(1+Q46))</f>
        <v>-138.63291167250694</v>
      </c>
      <c r="R45" s="263">
        <f>+IF(R$7&lt;&gt;Q$7,INDEX(Inputs!$L$64:$L$80,R$7,1),Q45*(1+R46))</f>
        <v>-136.38636488525782</v>
      </c>
      <c r="S45" s="263">
        <f>+IF(S$7&lt;&gt;R$7,INDEX(Inputs!$L$64:$L$80,S$7,1),R45*(1+S46))</f>
        <v>-134.17622339604657</v>
      </c>
      <c r="T45" s="263">
        <f>+IF(T$7&lt;&gt;S$7,INDEX(Inputs!$L$64:$L$80,T$7,1),S45*(1+T46))</f>
        <v>-134.38227251567983</v>
      </c>
      <c r="U45" s="263">
        <f>+IF(U$7&lt;&gt;T$7,INDEX(Inputs!$L$64:$L$80,U$7,1),T45*(1+U46))</f>
        <v>-134.58863805679692</v>
      </c>
      <c r="V45" s="263">
        <f>+IF(V$7&lt;&gt;U$7,INDEX(Inputs!$L$64:$L$80,V$7,1),U45*(1+V46))</f>
        <v>-134.79532050531381</v>
      </c>
      <c r="W45" s="263">
        <f>+IF(W$7&lt;&gt;V$7,INDEX(Inputs!$L$64:$L$80,W$7,1),V45*(1+W46))</f>
        <v>-135.00232034789263</v>
      </c>
      <c r="X45" s="263">
        <f>+IF(X$7&lt;&gt;W$7,INDEX(Inputs!$L$64:$L$80,X$7,1),W45*(1+X46))</f>
        <v>-135.20963807194286</v>
      </c>
      <c r="Y45" s="263">
        <f>+IF(Y$7&lt;&gt;X$7,INDEX(Inputs!$L$64:$L$80,Y$7,1),X45*(1+Y46))</f>
        <v>-135.30499615253876</v>
      </c>
      <c r="Z45" s="263">
        <f>+IF(Z$7&lt;&gt;Y$7,INDEX(Inputs!$L$64:$L$80,Z$7,1),Y45*(1+Z46))</f>
        <v>-135.40042148546715</v>
      </c>
      <c r="AA45" s="263">
        <f>+IF(AA$7&lt;&gt;Z$7,INDEX(Inputs!$L$64:$L$80,AA$7,1),Z45*(1+AA46))</f>
        <v>-135.49591411815845</v>
      </c>
      <c r="AB45" s="263">
        <f>+IF(AB$7&lt;&gt;AA$7,INDEX(Inputs!$L$64:$L$80,AB$7,1),AA45*(1+AB46))</f>
        <v>-135.59147409807659</v>
      </c>
      <c r="AC45" s="263">
        <f>+IF(AC$7&lt;&gt;AB$7,INDEX(Inputs!$L$64:$L$80,AC$7,1),AB45*(1+AC46))</f>
        <v>-135.68710147271895</v>
      </c>
      <c r="AD45" s="263">
        <f>+IF(AD$7&lt;&gt;AC$7,INDEX(Inputs!$L$64:$L$80,AD$7,1),AC45*(1+AD46))</f>
        <v>-135.76438848510972</v>
      </c>
      <c r="AE45" s="263">
        <f>+IF(AE$7&lt;&gt;AD$7,INDEX(Inputs!$L$64:$L$80,AE$7,1),AD45*(1+AE46))</f>
        <v>-135.84171951997735</v>
      </c>
      <c r="AF45" s="263">
        <f>+IF(AF$7&lt;&gt;AE$7,INDEX(Inputs!$L$64:$L$80,AF$7,1),AE45*(1+AF46))</f>
        <v>-135.91909460239691</v>
      </c>
      <c r="AG45" s="263">
        <f>+IF(AG$7&lt;&gt;AF$7,INDEX(Inputs!$L$64:$L$80,AG$7,1),AF45*(1+AG46))</f>
        <v>-135.99651375745779</v>
      </c>
      <c r="AH45" s="263">
        <f>+IF(AH$7&lt;&gt;AG$7,INDEX(Inputs!$L$64:$L$80,AH$7,1),AG45*(1+AH46))</f>
        <v>-136.07397701026372</v>
      </c>
      <c r="AI45" s="263">
        <f>+IF(AI$7&lt;&gt;AH$7,INDEX(Inputs!$L$64:$L$80,AI$7,1),AH45*(1+AI46))</f>
        <v>-136.21334885799834</v>
      </c>
      <c r="AJ45" s="263">
        <f>+IF(AJ$7&lt;&gt;AI$7,INDEX(Inputs!$L$64:$L$80,AJ$7,1),AI45*(1+AJ46))</f>
        <v>-136.35286345537818</v>
      </c>
      <c r="AK45" s="263">
        <f>+IF(AK$7&lt;&gt;AJ$7,INDEX(Inputs!$L$64:$L$80,AK$7,1),AJ45*(1+AK46))</f>
        <v>-136.49252094861254</v>
      </c>
      <c r="AL45" s="263">
        <f>+IF(AL$7&lt;&gt;AK$7,INDEX(Inputs!$L$64:$L$80,AL$7,1),AK45*(1+AL46))</f>
        <v>-136.63232148406047</v>
      </c>
      <c r="AM45" s="263">
        <f>+IF(AM$7&lt;&gt;AL$7,INDEX(Inputs!$L$64:$L$80,AM$7,1),AL45*(1+AM46))</f>
        <v>-136.77226520823098</v>
      </c>
      <c r="AN45" s="263">
        <f>+IF(AN$7&lt;&gt;AM$7,INDEX(Inputs!$L$64:$L$80,AN$7,1),AM45*(1+AN46))</f>
        <v>-136.95587506371709</v>
      </c>
      <c r="AO45" s="263">
        <f>+IF(AO$7&lt;&gt;AN$7,INDEX(Inputs!$L$64:$L$80,AO$7,1),AN45*(1+AO46))</f>
        <v>-137.13973140615713</v>
      </c>
      <c r="AP45" s="263">
        <f>+IF(AP$7&lt;&gt;AO$7,INDEX(Inputs!$L$64:$L$80,AP$7,1),AO45*(1+AP46))</f>
        <v>-137.32383456644737</v>
      </c>
      <c r="AQ45" s="263">
        <f>+IF(AQ$7&lt;&gt;AP$7,INDEX(Inputs!$L$64:$L$80,AQ$7,1),AP45*(1+AQ46))</f>
        <v>-137.50818487592829</v>
      </c>
      <c r="AR45" s="263">
        <f>+IF(AR$7&lt;&gt;AQ$7,INDEX(Inputs!$L$64:$L$80,AR$7,1),AQ45*(1+AR46))</f>
        <v>-137.6927826663852</v>
      </c>
      <c r="AS45" s="263">
        <f>+IF(AS$7&lt;&gt;AR$7,INDEX(Inputs!$L$64:$L$80,AS$7,1),AR45*(1+AS46))</f>
        <v>-137.6927826663852</v>
      </c>
      <c r="AT45" s="263">
        <f>+IF(AT$7&lt;&gt;AS$7,INDEX(Inputs!$L$64:$L$80,AT$7,1),AS45*(1+AT46))</f>
        <v>-137.6927826663852</v>
      </c>
      <c r="AU45" s="263">
        <f>+IF(AU$7&lt;&gt;AT$7,INDEX(Inputs!$L$64:$L$80,AU$7,1),AT45*(1+AU46))</f>
        <v>-137.6927826663852</v>
      </c>
      <c r="AV45" s="263">
        <f>+IF(AV$7&lt;&gt;AU$7,INDEX(Inputs!$L$64:$L$80,AV$7,1),AU45*(1+AV46))</f>
        <v>-137.6927826663852</v>
      </c>
      <c r="AW45" s="263">
        <f>+IF(AW$7&lt;&gt;AV$7,INDEX(Inputs!$L$64:$L$80,AW$7,1),AV45*(1+AW46))</f>
        <v>-137.6927826663852</v>
      </c>
      <c r="AX45" s="263">
        <f>+IF(AX$7&lt;&gt;AW$7,INDEX(Inputs!$L$64:$L$80,AX$7,1),AW45*(1+AX46))</f>
        <v>-137.6927826663852</v>
      </c>
      <c r="AY45" s="263">
        <f>+IF(AY$7&lt;&gt;AX$7,INDEX(Inputs!$L$64:$L$80,AY$7,1),AX45*(1+AY46))</f>
        <v>-137.6927826663852</v>
      </c>
      <c r="AZ45" s="263">
        <f>+IF(AZ$7&lt;&gt;AY$7,INDEX(Inputs!$L$64:$L$80,AZ$7,1),AY45*(1+AZ46))</f>
        <v>-137.6927826663852</v>
      </c>
      <c r="BA45" s="263">
        <f>+IF(BA$7&lt;&gt;AZ$7,INDEX(Inputs!$L$64:$L$80,BA$7,1),AZ45*(1+BA46))</f>
        <v>-137.6927826663852</v>
      </c>
      <c r="BB45" s="263">
        <f>+IF(BB$7&lt;&gt;BA$7,INDEX(Inputs!$L$64:$L$80,BB$7,1),BA45*(1+BB46))</f>
        <v>-137.6927826663852</v>
      </c>
      <c r="BC45" s="263">
        <f>+IF(BC$7&lt;&gt;BB$7,INDEX(Inputs!$L$64:$L$80,BC$7,1),BB45*(1+BC46))</f>
        <v>-137.6927826663852</v>
      </c>
      <c r="BD45" s="263">
        <f>+IF(BD$7&lt;&gt;BC$7,INDEX(Inputs!$L$64:$L$80,BD$7,1),BC45*(1+BD46))</f>
        <v>-137.6927826663852</v>
      </c>
      <c r="BE45" s="263">
        <f>+IF(BE$7&lt;&gt;BD$7,INDEX(Inputs!$L$64:$L$80,BE$7,1),BD45*(1+BE46))</f>
        <v>-137.6927826663852</v>
      </c>
      <c r="BF45" s="263">
        <f>+IF(BF$7&lt;&gt;BE$7,INDEX(Inputs!$L$64:$L$80,BF$7,1),BE45*(1+BF46))</f>
        <v>-137.6927826663852</v>
      </c>
      <c r="BG45" s="263">
        <f>+IF(BG$7&lt;&gt;BF$7,INDEX(Inputs!$L$64:$L$80,BG$7,1),BF45*(1+BG46))</f>
        <v>-137.6927826663852</v>
      </c>
      <c r="BH45" s="263">
        <f>+IF(BH$7&lt;&gt;BG$7,INDEX(Inputs!$L$64:$L$80,BH$7,1),BG45*(1+BH46))</f>
        <v>-137.6927826663852</v>
      </c>
      <c r="BI45" s="263">
        <f>+IF(BI$7&lt;&gt;BH$7,INDEX(Inputs!$L$64:$L$80,BI$7,1),BH45*(1+BI46))</f>
        <v>-137.6927826663852</v>
      </c>
      <c r="BJ45" s="263">
        <f>+IF(BJ$7&lt;&gt;BI$7,INDEX(Inputs!$L$64:$L$80,BJ$7,1),BI45*(1+BJ46))</f>
        <v>-137.6927826663852</v>
      </c>
      <c r="BK45" s="263">
        <f>+IF(BK$7&lt;&gt;BJ$7,INDEX(Inputs!$L$64:$L$80,BK$7,1),BJ45*(1+BK46))</f>
        <v>-137.6927826663852</v>
      </c>
      <c r="BL45" s="263">
        <f>+IF(BL$7&lt;&gt;BK$7,INDEX(Inputs!$L$64:$L$80,BL$7,1),BK45*(1+BL46))</f>
        <v>-137.6927826663852</v>
      </c>
      <c r="BM45" s="263">
        <f>+IF(BM$7&lt;&gt;BL$7,INDEX(Inputs!$L$64:$L$80,BM$7,1),BL45*(1+BM46))</f>
        <v>-137.6927826663852</v>
      </c>
      <c r="BN45" s="263">
        <f>+IF(BN$7&lt;&gt;BM$7,INDEX(Inputs!$L$64:$L$80,BN$7,1),BM45*(1+BN46))</f>
        <v>-137.6927826663852</v>
      </c>
      <c r="BO45" s="263">
        <f>+IF(BO$7&lt;&gt;BN$7,INDEX(Inputs!$L$64:$L$80,BO$7,1),BN45*(1+BO46))</f>
        <v>-137.6927826663852</v>
      </c>
      <c r="BP45" s="263">
        <f>+IF(BP$7&lt;&gt;BO$7,INDEX(Inputs!$L$64:$L$80,BP$7,1),BO45*(1+BP46))</f>
        <v>-137.6927826663852</v>
      </c>
      <c r="BQ45" s="263">
        <f>+IF(BQ$7&lt;&gt;BP$7,INDEX(Inputs!$L$64:$L$80,BQ$7,1),BP45*(1+BQ46))</f>
        <v>-137.6927826663852</v>
      </c>
      <c r="BR45" s="263">
        <f>+IF(BR$7&lt;&gt;BQ$7,INDEX(Inputs!$L$64:$L$80,BR$7,1),BQ45*(1+BR46))</f>
        <v>-137.6927826663852</v>
      </c>
      <c r="BS45" s="263">
        <f>+IF(BS$7&lt;&gt;BR$7,INDEX(Inputs!$L$64:$L$80,BS$7,1),BR45*(1+BS46))</f>
        <v>-137.6927826663852</v>
      </c>
      <c r="BT45" s="263">
        <f>+IF(BT$7&lt;&gt;BS$7,INDEX(Inputs!$L$64:$L$80,BT$7,1),BS45*(1+BT46))</f>
        <v>-137.6927826663852</v>
      </c>
      <c r="BU45" s="263">
        <f>+IF(BU$7&lt;&gt;BT$7,INDEX(Inputs!$L$64:$L$80,BU$7,1),BT45*(1+BU46))</f>
        <v>-137.6927826663852</v>
      </c>
      <c r="BV45" s="263">
        <f>+IF(BV$7&lt;&gt;BU$7,INDEX(Inputs!$L$64:$L$80,BV$7,1),BU45*(1+BV46))</f>
        <v>-137.6927826663852</v>
      </c>
      <c r="BW45" s="263">
        <f>+IF(BW$7&lt;&gt;BV$7,INDEX(Inputs!$L$64:$L$80,BW$7,1),BV45*(1+BW46))</f>
        <v>-137.6927826663852</v>
      </c>
      <c r="BX45" s="263">
        <f>+IF(BX$7&lt;&gt;BW$7,INDEX(Inputs!$L$64:$L$80,BX$7,1),BW45*(1+BX46))</f>
        <v>-137.6927826663852</v>
      </c>
      <c r="BY45" s="263">
        <f>+IF(BY$7&lt;&gt;BX$7,INDEX(Inputs!$L$64:$L$80,BY$7,1),BX45*(1+BY46))</f>
        <v>-137.6927826663852</v>
      </c>
      <c r="BZ45" s="263">
        <f>+IF(BZ$7&lt;&gt;BY$7,INDEX(Inputs!$L$64:$L$80,BZ$7,1),BY45*(1+BZ46))</f>
        <v>-137.6927826663852</v>
      </c>
      <c r="CA45" s="263">
        <f>+IF(CA$7&lt;&gt;BZ$7,INDEX(Inputs!$L$64:$L$80,CA$7,1),BZ45*(1+CA46))</f>
        <v>-137.6927826663852</v>
      </c>
      <c r="CB45" s="263">
        <f>+IF(CB$7&lt;&gt;CA$7,INDEX(Inputs!$L$64:$L$80,CB$7,1),CA45*(1+CB46))</f>
        <v>-137.6927826663852</v>
      </c>
      <c r="CC45" s="263">
        <f>+IF(CC$7&lt;&gt;CB$7,INDEX(Inputs!$L$64:$L$80,CC$7,1),CB45*(1+CC46))</f>
        <v>-137.6927826663852</v>
      </c>
      <c r="CD45" s="263">
        <f>+IF(CD$7&lt;&gt;CC$7,INDEX(Inputs!$L$64:$L$80,CD$7,1),CC45*(1+CD46))</f>
        <v>-137.6927826663852</v>
      </c>
      <c r="CE45" s="263">
        <f>+IF(CE$7&lt;&gt;CD$7,INDEX(Inputs!$L$64:$L$80,CE$7,1),CD45*(1+CE46))</f>
        <v>-137.6927826663852</v>
      </c>
      <c r="CF45" s="263">
        <f>+IF(CF$7&lt;&gt;CE$7,INDEX(Inputs!$L$64:$L$80,CF$7,1),CE45*(1+CF46))</f>
        <v>-137.6927826663852</v>
      </c>
      <c r="CG45" s="263">
        <f>+IF(CG$7&lt;&gt;CF$7,INDEX(Inputs!$L$64:$L$80,CG$7,1),CF45*(1+CG46))</f>
        <v>-137.6927826663852</v>
      </c>
      <c r="CH45" s="263">
        <f>+IF(CH$7&lt;&gt;CG$7,INDEX(Inputs!$L$64:$L$80,CH$7,1),CG45*(1+CH46))</f>
        <v>-137.6927826663852</v>
      </c>
      <c r="CI45" s="263">
        <f>+IF(CI$7&lt;&gt;CH$7,INDEX(Inputs!$L$64:$L$80,CI$7,1),CH45*(1+CI46))</f>
        <v>-137.6927826663852</v>
      </c>
      <c r="CJ45" s="263">
        <f>+IF(CJ$7&lt;&gt;CI$7,INDEX(Inputs!$L$64:$L$80,CJ$7,1),CI45*(1+CJ46))</f>
        <v>-137.6927826663852</v>
      </c>
      <c r="CK45" s="263">
        <f>+IF(CK$7&lt;&gt;CJ$7,INDEX(Inputs!$L$64:$L$80,CK$7,1),CJ45*(1+CK46))</f>
        <v>-137.6927826663852</v>
      </c>
      <c r="CL45" s="263">
        <f>+IF(CL$7&lt;&gt;CK$7,INDEX(Inputs!$L$64:$L$80,CL$7,1),CK45*(1+CL46))</f>
        <v>-137.6927826663852</v>
      </c>
      <c r="CM45" s="263">
        <f>+IF(CM$7&lt;&gt;CL$7,INDEX(Inputs!$L$64:$L$80,CM$7,1),CL45*(1+CM46))</f>
        <v>-137.6927826663852</v>
      </c>
      <c r="CN45" s="263">
        <f>+IF(CN$7&lt;&gt;CM$7,INDEX(Inputs!$L$64:$L$80,CN$7,1),CM45*(1+CN46))</f>
        <v>-137.6927826663852</v>
      </c>
      <c r="CO45" s="263">
        <f>+IF(CO$7&lt;&gt;CN$7,INDEX(Inputs!$L$64:$L$80,CO$7,1),CN45*(1+CO46))</f>
        <v>-137.6927826663852</v>
      </c>
      <c r="CP45" s="263">
        <f>+IF(CP$7&lt;&gt;CO$7,INDEX(Inputs!$L$64:$L$80,CP$7,1),CO45*(1+CP46))</f>
        <v>-137.6927826663852</v>
      </c>
      <c r="CQ45" s="263">
        <f>+IF(CQ$7&lt;&gt;CP$7,INDEX(Inputs!$L$64:$L$80,CQ$7,1),CP45*(1+CQ46))</f>
        <v>-137.6927826663852</v>
      </c>
      <c r="CR45" s="263">
        <f>+IF(CR$7&lt;&gt;CQ$7,INDEX(Inputs!$L$64:$L$80,CR$7,1),CQ45*(1+CR46))</f>
        <v>-137.6927826663852</v>
      </c>
      <c r="CS45" s="263"/>
      <c r="CT45" s="262"/>
      <c r="CU45" s="262"/>
      <c r="CV45" s="262"/>
      <c r="CW45" s="262"/>
      <c r="CX45" s="262"/>
      <c r="CY45" s="262"/>
      <c r="CZ45" s="262"/>
      <c r="DA45" s="262"/>
      <c r="DB45" s="262"/>
      <c r="DC45" s="262"/>
      <c r="DD45" s="262"/>
      <c r="DE45" s="262"/>
      <c r="DF45" s="262"/>
      <c r="DG45" s="262"/>
      <c r="DH45" s="262"/>
      <c r="DI45" s="262"/>
      <c r="DJ45" s="262"/>
      <c r="DK45" s="262"/>
      <c r="DL45" s="262"/>
      <c r="DM45" s="262"/>
      <c r="DN45" s="262"/>
      <c r="DO45" s="262"/>
      <c r="DP45" s="262"/>
      <c r="DQ45" s="262"/>
      <c r="DR45" s="262"/>
      <c r="DS45" s="262"/>
      <c r="DT45" s="262"/>
      <c r="DU45" s="262"/>
    </row>
    <row r="46" spans="1:193" s="647" customFormat="1" outlineLevel="1">
      <c r="A46" s="154"/>
      <c r="B46" s="648" t="s">
        <v>302</v>
      </c>
      <c r="C46" s="113"/>
      <c r="D46" s="156"/>
      <c r="E46" s="156"/>
      <c r="F46" s="156"/>
      <c r="G46" s="156"/>
      <c r="H46" s="156"/>
      <c r="I46" s="156"/>
      <c r="J46" s="156"/>
      <c r="K46" s="310"/>
      <c r="L46" s="156"/>
      <c r="M46" s="448"/>
      <c r="N46" s="448"/>
      <c r="O46" s="263"/>
      <c r="P46" s="378"/>
      <c r="Q46" s="649">
        <f>+POWER(INDEX(Inputs!$L$64:$L$80,P$7+1,1)/INDEX(Inputs!$L$64:$L$80,P$7,1),1/(INDEX(Inputs!$B$64:$B$80,P$7+1,1)-INDEX(Inputs!$B$64:$B$80,P$7,1)))-1</f>
        <v>-1.6205003271922536E-2</v>
      </c>
      <c r="R46" s="649">
        <f>+POWER(INDEX(Inputs!$L$64:$L$80,Q$7+1,1)/INDEX(Inputs!$L$64:$L$80,Q$7,1),1/(INDEX(Inputs!$B$64:$B$80,Q$7+1,1)-INDEX(Inputs!$B$64:$B$80,Q$7,1)))-1</f>
        <v>-1.6205003271922536E-2</v>
      </c>
      <c r="S46" s="649">
        <f>+POWER(INDEX(Inputs!$L$64:$L$80,R$7+1,1)/INDEX(Inputs!$L$64:$L$80,R$7,1),1/(INDEX(Inputs!$B$64:$B$80,R$7+1,1)-INDEX(Inputs!$B$64:$B$80,R$7,1)))-1</f>
        <v>-1.6205003271922536E-2</v>
      </c>
      <c r="T46" s="649">
        <f>+POWER(INDEX(Inputs!$L$64:$L$80,S$7+1,1)/INDEX(Inputs!$L$64:$L$80,S$7,1),1/(INDEX(Inputs!$B$64:$B$80,S$7+1,1)-INDEX(Inputs!$B$64:$B$80,S$7,1)))-1</f>
        <v>1.5356604502503313E-3</v>
      </c>
      <c r="U46" s="649">
        <f>+POWER(INDEX(Inputs!$L$64:$L$80,T$7+1,1)/INDEX(Inputs!$L$64:$L$80,T$7,1),1/(INDEX(Inputs!$B$64:$B$80,T$7+1,1)-INDEX(Inputs!$B$64:$B$80,T$7,1)))-1</f>
        <v>1.5356604502503313E-3</v>
      </c>
      <c r="V46" s="649">
        <f>+POWER(INDEX(Inputs!$L$64:$L$80,U$7+1,1)/INDEX(Inputs!$L$64:$L$80,U$7,1),1/(INDEX(Inputs!$B$64:$B$80,U$7+1,1)-INDEX(Inputs!$B$64:$B$80,U$7,1)))-1</f>
        <v>1.5356604502503313E-3</v>
      </c>
      <c r="W46" s="649">
        <f>+POWER(INDEX(Inputs!$L$64:$L$80,V$7+1,1)/INDEX(Inputs!$L$64:$L$80,V$7,1),1/(INDEX(Inputs!$B$64:$B$80,V$7+1,1)-INDEX(Inputs!$B$64:$B$80,V$7,1)))-1</f>
        <v>1.5356604502503313E-3</v>
      </c>
      <c r="X46" s="649">
        <f>+POWER(INDEX(Inputs!$L$64:$L$80,W$7+1,1)/INDEX(Inputs!$L$64:$L$80,W$7,1),1/(INDEX(Inputs!$B$64:$B$80,W$7+1,1)-INDEX(Inputs!$B$64:$B$80,W$7,1)))-1</f>
        <v>1.5356604502503313E-3</v>
      </c>
      <c r="Y46" s="649">
        <f>+POWER(INDEX(Inputs!$L$64:$L$80,X$7+1,1)/INDEX(Inputs!$L$64:$L$80,X$7,1),1/(INDEX(Inputs!$B$64:$B$80,X$7+1,1)-INDEX(Inputs!$B$64:$B$80,X$7,1)))-1</f>
        <v>7.052609707094426E-4</v>
      </c>
      <c r="Z46" s="649">
        <f>+POWER(INDEX(Inputs!$L$64:$L$80,Y$7+1,1)/INDEX(Inputs!$L$64:$L$80,Y$7,1),1/(INDEX(Inputs!$B$64:$B$80,Y$7+1,1)-INDEX(Inputs!$B$64:$B$80,Y$7,1)))-1</f>
        <v>7.052609707094426E-4</v>
      </c>
      <c r="AA46" s="649">
        <f>+POWER(INDEX(Inputs!$L$64:$L$80,Z$7+1,1)/INDEX(Inputs!$L$64:$L$80,Z$7,1),1/(INDEX(Inputs!$B$64:$B$80,Z$7+1,1)-INDEX(Inputs!$B$64:$B$80,Z$7,1)))-1</f>
        <v>7.052609707094426E-4</v>
      </c>
      <c r="AB46" s="649">
        <f>+POWER(INDEX(Inputs!$L$64:$L$80,AA$7+1,1)/INDEX(Inputs!$L$64:$L$80,AA$7,1),1/(INDEX(Inputs!$B$64:$B$80,AA$7+1,1)-INDEX(Inputs!$B$64:$B$80,AA$7,1)))-1</f>
        <v>7.052609707094426E-4</v>
      </c>
      <c r="AC46" s="649">
        <f>+POWER(INDEX(Inputs!$L$64:$L$80,AB$7+1,1)/INDEX(Inputs!$L$64:$L$80,AB$7,1),1/(INDEX(Inputs!$B$64:$B$80,AB$7+1,1)-INDEX(Inputs!$B$64:$B$80,AB$7,1)))-1</f>
        <v>7.052609707094426E-4</v>
      </c>
      <c r="AD46" s="649">
        <f>+POWER(INDEX(Inputs!$L$64:$L$80,AC$7+1,1)/INDEX(Inputs!$L$64:$L$80,AC$7,1),1/(INDEX(Inputs!$B$64:$B$80,AC$7+1,1)-INDEX(Inputs!$B$64:$B$80,AC$7,1)))-1</f>
        <v>5.6959734235539905E-4</v>
      </c>
      <c r="AE46" s="649">
        <f>+POWER(INDEX(Inputs!$L$64:$L$80,AD$7+1,1)/INDEX(Inputs!$L$64:$L$80,AD$7,1),1/(INDEX(Inputs!$B$64:$B$80,AD$7+1,1)-INDEX(Inputs!$B$64:$B$80,AD$7,1)))-1</f>
        <v>5.6959734235539905E-4</v>
      </c>
      <c r="AF46" s="649">
        <f>+POWER(INDEX(Inputs!$L$64:$L$80,AE$7+1,1)/INDEX(Inputs!$L$64:$L$80,AE$7,1),1/(INDEX(Inputs!$B$64:$B$80,AE$7+1,1)-INDEX(Inputs!$B$64:$B$80,AE$7,1)))-1</f>
        <v>5.6959734235539905E-4</v>
      </c>
      <c r="AG46" s="649">
        <f>+POWER(INDEX(Inputs!$L$64:$L$80,AF$7+1,1)/INDEX(Inputs!$L$64:$L$80,AF$7,1),1/(INDEX(Inputs!$B$64:$B$80,AF$7+1,1)-INDEX(Inputs!$B$64:$B$80,AF$7,1)))-1</f>
        <v>5.6959734235539905E-4</v>
      </c>
      <c r="AH46" s="649">
        <f>+POWER(INDEX(Inputs!$L$64:$L$80,AG$7+1,1)/INDEX(Inputs!$L$64:$L$80,AG$7,1),1/(INDEX(Inputs!$B$64:$B$80,AG$7+1,1)-INDEX(Inputs!$B$64:$B$80,AG$7,1)))-1</f>
        <v>5.6959734235539905E-4</v>
      </c>
      <c r="AI46" s="649">
        <f>+POWER(INDEX(Inputs!$L$64:$L$80,AH$7+1,1)/INDEX(Inputs!$L$64:$L$80,AH$7,1),1/(INDEX(Inputs!$B$64:$B$80,AH$7+1,1)-INDEX(Inputs!$B$64:$B$80,AH$7,1)))-1</f>
        <v>1.0242358663781204E-3</v>
      </c>
      <c r="AJ46" s="649">
        <f>+POWER(INDEX(Inputs!$L$64:$L$80,AI$7+1,1)/INDEX(Inputs!$L$64:$L$80,AI$7,1),1/(INDEX(Inputs!$B$64:$B$80,AI$7+1,1)-INDEX(Inputs!$B$64:$B$80,AI$7,1)))-1</f>
        <v>1.0242358663781204E-3</v>
      </c>
      <c r="AK46" s="649">
        <f>+POWER(INDEX(Inputs!$L$64:$L$80,AJ$7+1,1)/INDEX(Inputs!$L$64:$L$80,AJ$7,1),1/(INDEX(Inputs!$B$64:$B$80,AJ$7+1,1)-INDEX(Inputs!$B$64:$B$80,AJ$7,1)))-1</f>
        <v>1.0242358663781204E-3</v>
      </c>
      <c r="AL46" s="649">
        <f>+POWER(INDEX(Inputs!$L$64:$L$80,AK$7+1,1)/INDEX(Inputs!$L$64:$L$80,AK$7,1),1/(INDEX(Inputs!$B$64:$B$80,AK$7+1,1)-INDEX(Inputs!$B$64:$B$80,AK$7,1)))-1</f>
        <v>1.0242358663781204E-3</v>
      </c>
      <c r="AM46" s="649">
        <f>+POWER(INDEX(Inputs!$L$64:$L$80,AL$7+1,1)/INDEX(Inputs!$L$64:$L$80,AL$7,1),1/(INDEX(Inputs!$B$64:$B$80,AL$7+1,1)-INDEX(Inputs!$B$64:$B$80,AL$7,1)))-1</f>
        <v>1.0242358663781204E-3</v>
      </c>
      <c r="AN46" s="649">
        <f>+POWER(INDEX(Inputs!$L$64:$L$80,AM$7+1,1)/INDEX(Inputs!$L$64:$L$80,AM$7,1),1/(INDEX(Inputs!$B$64:$B$80,AM$7+1,1)-INDEX(Inputs!$B$64:$B$80,AM$7,1)))-1</f>
        <v>1.3424494739966431E-3</v>
      </c>
      <c r="AO46" s="649">
        <f>+POWER(INDEX(Inputs!$L$64:$L$80,AN$7+1,1)/INDEX(Inputs!$L$64:$L$80,AN$7,1),1/(INDEX(Inputs!$B$64:$B$80,AN$7+1,1)-INDEX(Inputs!$B$64:$B$80,AN$7,1)))-1</f>
        <v>1.3424494739966431E-3</v>
      </c>
      <c r="AP46" s="649">
        <f>+POWER(INDEX(Inputs!$L$64:$L$80,AO$7+1,1)/INDEX(Inputs!$L$64:$L$80,AO$7,1),1/(INDEX(Inputs!$B$64:$B$80,AO$7+1,1)-INDEX(Inputs!$B$64:$B$80,AO$7,1)))-1</f>
        <v>1.3424494739966431E-3</v>
      </c>
      <c r="AQ46" s="649">
        <f>+POWER(INDEX(Inputs!$L$64:$L$80,AP$7+1,1)/INDEX(Inputs!$L$64:$L$80,AP$7,1),1/(INDEX(Inputs!$B$64:$B$80,AP$7+1,1)-INDEX(Inputs!$B$64:$B$80,AP$7,1)))-1</f>
        <v>1.3424494739966431E-3</v>
      </c>
      <c r="AR46" s="649">
        <f>+POWER(INDEX(Inputs!$L$64:$L$80,AQ$7+1,1)/INDEX(Inputs!$L$64:$L$80,AQ$7,1),1/(INDEX(Inputs!$B$64:$B$80,AQ$7+1,1)-INDEX(Inputs!$B$64:$B$80,AQ$7,1)))-1</f>
        <v>1.3424494739966431E-3</v>
      </c>
      <c r="AS46" s="649">
        <f>+POWER(INDEX(Inputs!$L$64:$L$80,AR$7+1,1)/INDEX(Inputs!$L$64:$L$80,AR$7,1),1/(INDEX(Inputs!$B$64:$B$80,AR$7+1,1)-INDEX(Inputs!$B$64:$B$80,AR$7,1)))-1</f>
        <v>0</v>
      </c>
      <c r="AT46" s="649">
        <f>+POWER(INDEX(Inputs!$L$64:$L$80,AS$7+1,1)/INDEX(Inputs!$L$64:$L$80,AS$7,1),1/(INDEX(Inputs!$B$64:$B$80,AS$7+1,1)-INDEX(Inputs!$B$64:$B$80,AS$7,1)))-1</f>
        <v>0</v>
      </c>
      <c r="AU46" s="649">
        <f>+POWER(INDEX(Inputs!$L$64:$L$80,AT$7+1,1)/INDEX(Inputs!$L$64:$L$80,AT$7,1),1/(INDEX(Inputs!$B$64:$B$80,AT$7+1,1)-INDEX(Inputs!$B$64:$B$80,AT$7,1)))-1</f>
        <v>0</v>
      </c>
      <c r="AV46" s="649">
        <f>+POWER(INDEX(Inputs!$L$64:$L$80,AU$7+1,1)/INDEX(Inputs!$L$64:$L$80,AU$7,1),1/(INDEX(Inputs!$B$64:$B$80,AU$7+1,1)-INDEX(Inputs!$B$64:$B$80,AU$7,1)))-1</f>
        <v>0</v>
      </c>
      <c r="AW46" s="649">
        <f>+POWER(INDEX(Inputs!$L$64:$L$80,AV$7+1,1)/INDEX(Inputs!$L$64:$L$80,AV$7,1),1/(INDEX(Inputs!$B$64:$B$80,AV$7+1,1)-INDEX(Inputs!$B$64:$B$80,AV$7,1)))-1</f>
        <v>0</v>
      </c>
      <c r="AX46" s="649">
        <f>+POWER(INDEX(Inputs!$L$64:$L$80,AW$7+1,1)/INDEX(Inputs!$L$64:$L$80,AW$7,1),1/(INDEX(Inputs!$B$64:$B$80,AW$7+1,1)-INDEX(Inputs!$B$64:$B$80,AW$7,1)))-1</f>
        <v>0</v>
      </c>
      <c r="AY46" s="649">
        <f>+POWER(INDEX(Inputs!$L$64:$L$80,AX$7+1,1)/INDEX(Inputs!$L$64:$L$80,AX$7,1),1/(INDEX(Inputs!$B$64:$B$80,AX$7+1,1)-INDEX(Inputs!$B$64:$B$80,AX$7,1)))-1</f>
        <v>0</v>
      </c>
      <c r="AZ46" s="649">
        <f>+POWER(INDEX(Inputs!$L$64:$L$80,AY$7+1,1)/INDEX(Inputs!$L$64:$L$80,AY$7,1),1/(INDEX(Inputs!$B$64:$B$80,AY$7+1,1)-INDEX(Inputs!$B$64:$B$80,AY$7,1)))-1</f>
        <v>0</v>
      </c>
      <c r="BA46" s="649">
        <f>+POWER(INDEX(Inputs!$L$64:$L$80,AZ$7+1,1)/INDEX(Inputs!$L$64:$L$80,AZ$7,1),1/(INDEX(Inputs!$B$64:$B$80,AZ$7+1,1)-INDEX(Inputs!$B$64:$B$80,AZ$7,1)))-1</f>
        <v>0</v>
      </c>
      <c r="BB46" s="649">
        <f>+POWER(INDEX(Inputs!$L$64:$L$80,BA$7+1,1)/INDEX(Inputs!$L$64:$L$80,BA$7,1),1/(INDEX(Inputs!$B$64:$B$80,BA$7+1,1)-INDEX(Inputs!$B$64:$B$80,BA$7,1)))-1</f>
        <v>0</v>
      </c>
      <c r="BC46" s="649">
        <f>+POWER(INDEX(Inputs!$L$64:$L$80,BB$7+1,1)/INDEX(Inputs!$L$64:$L$80,BB$7,1),1/(INDEX(Inputs!$B$64:$B$80,BB$7+1,1)-INDEX(Inputs!$B$64:$B$80,BB$7,1)))-1</f>
        <v>0</v>
      </c>
      <c r="BD46" s="649">
        <f>+POWER(INDEX(Inputs!$L$64:$L$80,BC$7+1,1)/INDEX(Inputs!$L$64:$L$80,BC$7,1),1/(INDEX(Inputs!$B$64:$B$80,BC$7+1,1)-INDEX(Inputs!$B$64:$B$80,BC$7,1)))-1</f>
        <v>0</v>
      </c>
      <c r="BE46" s="649">
        <f>+POWER(INDEX(Inputs!$L$64:$L$80,BD$7+1,1)/INDEX(Inputs!$L$64:$L$80,BD$7,1),1/(INDEX(Inputs!$B$64:$B$80,BD$7+1,1)-INDEX(Inputs!$B$64:$B$80,BD$7,1)))-1</f>
        <v>0</v>
      </c>
      <c r="BF46" s="649">
        <f>+POWER(INDEX(Inputs!$L$64:$L$80,BE$7+1,1)/INDEX(Inputs!$L$64:$L$80,BE$7,1),1/(INDEX(Inputs!$B$64:$B$80,BE$7+1,1)-INDEX(Inputs!$B$64:$B$80,BE$7,1)))-1</f>
        <v>0</v>
      </c>
      <c r="BG46" s="649">
        <f>+POWER(INDEX(Inputs!$L$64:$L$80,BF$7+1,1)/INDEX(Inputs!$L$64:$L$80,BF$7,1),1/(INDEX(Inputs!$B$64:$B$80,BF$7+1,1)-INDEX(Inputs!$B$64:$B$80,BF$7,1)))-1</f>
        <v>0</v>
      </c>
      <c r="BH46" s="649">
        <f>+POWER(INDEX(Inputs!$L$64:$L$80,BG$7+1,1)/INDEX(Inputs!$L$64:$L$80,BG$7,1),1/(INDEX(Inputs!$B$64:$B$80,BG$7+1,1)-INDEX(Inputs!$B$64:$B$80,BG$7,1)))-1</f>
        <v>0</v>
      </c>
      <c r="BI46" s="649">
        <f>+POWER(INDEX(Inputs!$L$64:$L$80,BH$7+1,1)/INDEX(Inputs!$L$64:$L$80,BH$7,1),1/(INDEX(Inputs!$B$64:$B$80,BH$7+1,1)-INDEX(Inputs!$B$64:$B$80,BH$7,1)))-1</f>
        <v>0</v>
      </c>
      <c r="BJ46" s="649">
        <f>+POWER(INDEX(Inputs!$L$64:$L$80,BI$7+1,1)/INDEX(Inputs!$L$64:$L$80,BI$7,1),1/(INDEX(Inputs!$B$64:$B$80,BI$7+1,1)-INDEX(Inputs!$B$64:$B$80,BI$7,1)))-1</f>
        <v>0</v>
      </c>
      <c r="BK46" s="649">
        <f>+POWER(INDEX(Inputs!$L$64:$L$80,BJ$7+1,1)/INDEX(Inputs!$L$64:$L$80,BJ$7,1),1/(INDEX(Inputs!$B$64:$B$80,BJ$7+1,1)-INDEX(Inputs!$B$64:$B$80,BJ$7,1)))-1</f>
        <v>0</v>
      </c>
      <c r="BL46" s="649">
        <f>+POWER(INDEX(Inputs!$L$64:$L$80,BK$7+1,1)/INDEX(Inputs!$L$64:$L$80,BK$7,1),1/(INDEX(Inputs!$B$64:$B$80,BK$7+1,1)-INDEX(Inputs!$B$64:$B$80,BK$7,1)))-1</f>
        <v>0</v>
      </c>
      <c r="BM46" s="649">
        <f>+POWER(INDEX(Inputs!$L$64:$L$80,BL$7+1,1)/INDEX(Inputs!$L$64:$L$80,BL$7,1),1/(INDEX(Inputs!$B$64:$B$80,BL$7+1,1)-INDEX(Inputs!$B$64:$B$80,BL$7,1)))-1</f>
        <v>0</v>
      </c>
      <c r="BN46" s="649">
        <f>+POWER(INDEX(Inputs!$L$64:$L$80,BM$7+1,1)/INDEX(Inputs!$L$64:$L$80,BM$7,1),1/(INDEX(Inputs!$B$64:$B$80,BM$7+1,1)-INDEX(Inputs!$B$64:$B$80,BM$7,1)))-1</f>
        <v>0</v>
      </c>
      <c r="BO46" s="649">
        <f>+POWER(INDEX(Inputs!$L$64:$L$80,BN$7+1,1)/INDEX(Inputs!$L$64:$L$80,BN$7,1),1/(INDEX(Inputs!$B$64:$B$80,BN$7+1,1)-INDEX(Inputs!$B$64:$B$80,BN$7,1)))-1</f>
        <v>0</v>
      </c>
      <c r="BP46" s="649">
        <f>+POWER(INDEX(Inputs!$L$64:$L$80,BO$7+1,1)/INDEX(Inputs!$L$64:$L$80,BO$7,1),1/(INDEX(Inputs!$B$64:$B$80,BO$7+1,1)-INDEX(Inputs!$B$64:$B$80,BO$7,1)))-1</f>
        <v>0</v>
      </c>
      <c r="BQ46" s="649">
        <f>+POWER(INDEX(Inputs!$L$64:$L$80,BP$7+1,1)/INDEX(Inputs!$L$64:$L$80,BP$7,1),1/(INDEX(Inputs!$B$64:$B$80,BP$7+1,1)-INDEX(Inputs!$B$64:$B$80,BP$7,1)))-1</f>
        <v>0</v>
      </c>
      <c r="BR46" s="649">
        <f>+POWER(INDEX(Inputs!$L$64:$L$80,BQ$7+1,1)/INDEX(Inputs!$L$64:$L$80,BQ$7,1),1/(INDEX(Inputs!$B$64:$B$80,BQ$7+1,1)-INDEX(Inputs!$B$64:$B$80,BQ$7,1)))-1</f>
        <v>0</v>
      </c>
      <c r="BS46" s="649">
        <f>+POWER(INDEX(Inputs!$L$64:$L$80,BR$7+1,1)/INDEX(Inputs!$L$64:$L$80,BR$7,1),1/(INDEX(Inputs!$B$64:$B$80,BR$7+1,1)-INDEX(Inputs!$B$64:$B$80,BR$7,1)))-1</f>
        <v>0</v>
      </c>
      <c r="BT46" s="649">
        <f>+POWER(INDEX(Inputs!$L$64:$L$80,BS$7+1,1)/INDEX(Inputs!$L$64:$L$80,BS$7,1),1/(INDEX(Inputs!$B$64:$B$80,BS$7+1,1)-INDEX(Inputs!$B$64:$B$80,BS$7,1)))-1</f>
        <v>0</v>
      </c>
      <c r="BU46" s="649">
        <f>+POWER(INDEX(Inputs!$L$64:$L$80,BT$7+1,1)/INDEX(Inputs!$L$64:$L$80,BT$7,1),1/(INDEX(Inputs!$B$64:$B$80,BT$7+1,1)-INDEX(Inputs!$B$64:$B$80,BT$7,1)))-1</f>
        <v>0</v>
      </c>
      <c r="BV46" s="649">
        <f>+POWER(INDEX(Inputs!$L$64:$L$80,BU$7+1,1)/INDEX(Inputs!$L$64:$L$80,BU$7,1),1/(INDEX(Inputs!$B$64:$B$80,BU$7+1,1)-INDEX(Inputs!$B$64:$B$80,BU$7,1)))-1</f>
        <v>0</v>
      </c>
      <c r="BW46" s="649">
        <f>+POWER(INDEX(Inputs!$L$64:$L$80,BV$7+1,1)/INDEX(Inputs!$L$64:$L$80,BV$7,1),1/(INDEX(Inputs!$B$64:$B$80,BV$7+1,1)-INDEX(Inputs!$B$64:$B$80,BV$7,1)))-1</f>
        <v>0</v>
      </c>
      <c r="BX46" s="649">
        <f>+POWER(INDEX(Inputs!$L$64:$L$80,BW$7+1,1)/INDEX(Inputs!$L$64:$L$80,BW$7,1),1/(INDEX(Inputs!$B$64:$B$80,BW$7+1,1)-INDEX(Inputs!$B$64:$B$80,BW$7,1)))-1</f>
        <v>0</v>
      </c>
      <c r="BY46" s="649">
        <f>+POWER(INDEX(Inputs!$L$64:$L$80,BX$7+1,1)/INDEX(Inputs!$L$64:$L$80,BX$7,1),1/(INDEX(Inputs!$B$64:$B$80,BX$7+1,1)-INDEX(Inputs!$B$64:$B$80,BX$7,1)))-1</f>
        <v>0</v>
      </c>
      <c r="BZ46" s="649">
        <f>+POWER(INDEX(Inputs!$L$64:$L$80,BY$7+1,1)/INDEX(Inputs!$L$64:$L$80,BY$7,1),1/(INDEX(Inputs!$B$64:$B$80,BY$7+1,1)-INDEX(Inputs!$B$64:$B$80,BY$7,1)))-1</f>
        <v>0</v>
      </c>
      <c r="CA46" s="649">
        <f>+POWER(INDEX(Inputs!$L$64:$L$80,BZ$7+1,1)/INDEX(Inputs!$L$64:$L$80,BZ$7,1),1/(INDEX(Inputs!$B$64:$B$80,BZ$7+1,1)-INDEX(Inputs!$B$64:$B$80,BZ$7,1)))-1</f>
        <v>0</v>
      </c>
      <c r="CB46" s="649">
        <f>+POWER(INDEX(Inputs!$L$64:$L$80,CA$7+1,1)/INDEX(Inputs!$L$64:$L$80,CA$7,1),1/(INDEX(Inputs!$B$64:$B$80,CA$7+1,1)-INDEX(Inputs!$B$64:$B$80,CA$7,1)))-1</f>
        <v>0</v>
      </c>
      <c r="CC46" s="649">
        <f>+POWER(INDEX(Inputs!$L$64:$L$80,CB$7+1,1)/INDEX(Inputs!$L$64:$L$80,CB$7,1),1/(INDEX(Inputs!$B$64:$B$80,CB$7+1,1)-INDEX(Inputs!$B$64:$B$80,CB$7,1)))-1</f>
        <v>0</v>
      </c>
      <c r="CD46" s="649">
        <f>+POWER(INDEX(Inputs!$L$64:$L$80,CC$7+1,1)/INDEX(Inputs!$L$64:$L$80,CC$7,1),1/(INDEX(Inputs!$B$64:$B$80,CC$7+1,1)-INDEX(Inputs!$B$64:$B$80,CC$7,1)))-1</f>
        <v>0</v>
      </c>
      <c r="CE46" s="649">
        <f>+POWER(INDEX(Inputs!$L$64:$L$80,CD$7+1,1)/INDEX(Inputs!$L$64:$L$80,CD$7,1),1/(INDEX(Inputs!$B$64:$B$80,CD$7+1,1)-INDEX(Inputs!$B$64:$B$80,CD$7,1)))-1</f>
        <v>0</v>
      </c>
      <c r="CF46" s="649">
        <f>+POWER(INDEX(Inputs!$L$64:$L$80,CE$7+1,1)/INDEX(Inputs!$L$64:$L$80,CE$7,1),1/(INDEX(Inputs!$B$64:$B$80,CE$7+1,1)-INDEX(Inputs!$B$64:$B$80,CE$7,1)))-1</f>
        <v>0</v>
      </c>
      <c r="CG46" s="649">
        <f>+POWER(INDEX(Inputs!$L$64:$L$80,CF$7+1,1)/INDEX(Inputs!$L$64:$L$80,CF$7,1),1/(INDEX(Inputs!$B$64:$B$80,CF$7+1,1)-INDEX(Inputs!$B$64:$B$80,CF$7,1)))-1</f>
        <v>0</v>
      </c>
      <c r="CH46" s="649">
        <f>+POWER(INDEX(Inputs!$L$64:$L$80,CG$7+1,1)/INDEX(Inputs!$L$64:$L$80,CG$7,1),1/(INDEX(Inputs!$B$64:$B$80,CG$7+1,1)-INDEX(Inputs!$B$64:$B$80,CG$7,1)))-1</f>
        <v>0</v>
      </c>
      <c r="CI46" s="649">
        <f>+POWER(INDEX(Inputs!$L$64:$L$80,CH$7+1,1)/INDEX(Inputs!$L$64:$L$80,CH$7,1),1/(INDEX(Inputs!$B$64:$B$80,CH$7+1,1)-INDEX(Inputs!$B$64:$B$80,CH$7,1)))-1</f>
        <v>0</v>
      </c>
      <c r="CJ46" s="649">
        <f>+POWER(INDEX(Inputs!$L$64:$L$80,CI$7+1,1)/INDEX(Inputs!$L$64:$L$80,CI$7,1),1/(INDEX(Inputs!$B$64:$B$80,CI$7+1,1)-INDEX(Inputs!$B$64:$B$80,CI$7,1)))-1</f>
        <v>0</v>
      </c>
      <c r="CK46" s="649">
        <f>+POWER(INDEX(Inputs!$L$64:$L$80,CJ$7+1,1)/INDEX(Inputs!$L$64:$L$80,CJ$7,1),1/(INDEX(Inputs!$B$64:$B$80,CJ$7+1,1)-INDEX(Inputs!$B$64:$B$80,CJ$7,1)))-1</f>
        <v>0</v>
      </c>
      <c r="CL46" s="649">
        <f>+POWER(INDEX(Inputs!$L$64:$L$80,CK$7+1,1)/INDEX(Inputs!$L$64:$L$80,CK$7,1),1/(INDEX(Inputs!$B$64:$B$80,CK$7+1,1)-INDEX(Inputs!$B$64:$B$80,CK$7,1)))-1</f>
        <v>0</v>
      </c>
      <c r="CM46" s="649">
        <f>+POWER(INDEX(Inputs!$L$64:$L$80,CL$7+1,1)/INDEX(Inputs!$L$64:$L$80,CL$7,1),1/(INDEX(Inputs!$B$64:$B$80,CL$7+1,1)-INDEX(Inputs!$B$64:$B$80,CL$7,1)))-1</f>
        <v>0</v>
      </c>
      <c r="CN46" s="649">
        <f>+POWER(INDEX(Inputs!$L$64:$L$80,CM$7+1,1)/INDEX(Inputs!$L$64:$L$80,CM$7,1),1/(INDEX(Inputs!$B$64:$B$80,CM$7+1,1)-INDEX(Inputs!$B$64:$B$80,CM$7,1)))-1</f>
        <v>0</v>
      </c>
      <c r="CO46" s="649">
        <f>+POWER(INDEX(Inputs!$L$64:$L$80,CN$7+1,1)/INDEX(Inputs!$L$64:$L$80,CN$7,1),1/(INDEX(Inputs!$B$64:$B$80,CN$7+1,1)-INDEX(Inputs!$B$64:$B$80,CN$7,1)))-1</f>
        <v>0</v>
      </c>
      <c r="CP46" s="649">
        <f>+POWER(INDEX(Inputs!$L$64:$L$80,CO$7+1,1)/INDEX(Inputs!$L$64:$L$80,CO$7,1),1/(INDEX(Inputs!$B$64:$B$80,CO$7+1,1)-INDEX(Inputs!$B$64:$B$80,CO$7,1)))-1</f>
        <v>0</v>
      </c>
      <c r="CQ46" s="649">
        <f>+POWER(INDEX(Inputs!$L$64:$L$80,CP$7+1,1)/INDEX(Inputs!$L$64:$L$80,CP$7,1),1/(INDEX(Inputs!$B$64:$B$80,CP$7+1,1)-INDEX(Inputs!$B$64:$B$80,CP$7,1)))-1</f>
        <v>0</v>
      </c>
      <c r="CR46" s="649">
        <f>+POWER(INDEX(Inputs!$L$64:$L$80,CQ$7+1,1)/INDEX(Inputs!$L$64:$L$80,CQ$7,1),1/(INDEX(Inputs!$B$64:$B$80,CQ$7+1,1)-INDEX(Inputs!$B$64:$B$80,CQ$7,1)))-1</f>
        <v>0</v>
      </c>
      <c r="CS46" s="649"/>
      <c r="CT46" s="262"/>
      <c r="CU46" s="262"/>
      <c r="CV46" s="262"/>
      <c r="CW46" s="262"/>
      <c r="CX46" s="262"/>
      <c r="CY46" s="262"/>
      <c r="CZ46" s="262"/>
      <c r="DA46" s="262"/>
      <c r="DB46" s="262"/>
      <c r="DC46" s="262"/>
      <c r="DD46" s="262"/>
      <c r="DE46" s="262"/>
      <c r="DF46" s="262"/>
      <c r="DG46" s="262"/>
      <c r="DH46" s="262"/>
      <c r="DI46" s="262"/>
      <c r="DJ46" s="262"/>
      <c r="DK46" s="262"/>
      <c r="DL46" s="262"/>
      <c r="DM46" s="262"/>
      <c r="DN46" s="262"/>
      <c r="DO46" s="262"/>
      <c r="DP46" s="262"/>
      <c r="DQ46" s="262"/>
      <c r="DR46" s="262"/>
      <c r="DS46" s="262"/>
      <c r="DT46" s="262"/>
      <c r="DU46" s="262"/>
    </row>
    <row r="47" spans="1:193" outlineLevel="1">
      <c r="A47" s="123"/>
      <c r="B47" s="330" t="s">
        <v>218</v>
      </c>
      <c r="C47" s="329"/>
      <c r="D47" s="220"/>
      <c r="E47" s="220"/>
      <c r="F47" s="220"/>
      <c r="G47" s="220"/>
      <c r="H47" s="220"/>
      <c r="I47" s="220"/>
      <c r="J47" s="220"/>
      <c r="K47" s="346" t="s">
        <v>200</v>
      </c>
      <c r="L47" s="220"/>
      <c r="M47" s="449">
        <f>SUM(O47:GJ47)</f>
        <v>-28205.322757929196</v>
      </c>
      <c r="N47" s="449"/>
      <c r="O47" s="291"/>
      <c r="P47" s="291">
        <f t="shared" ref="P47:Q47" si="35">+P45*$H$44*P$24</f>
        <v>-145.60419049559124</v>
      </c>
      <c r="Q47" s="291">
        <f t="shared" si="35"/>
        <v>-146.10956759444863</v>
      </c>
      <c r="R47" s="291">
        <f t="shared" ref="R47:CC47" si="36">+R45*$H$44*R$24</f>
        <v>-146.61669880499184</v>
      </c>
      <c r="S47" s="291">
        <f t="shared" si="36"/>
        <v>-147.1255902155612</v>
      </c>
      <c r="T47" s="291">
        <f t="shared" si="36"/>
        <v>-150.29855566898848</v>
      </c>
      <c r="U47" s="291">
        <f t="shared" si="36"/>
        <v>-153.53995048099227</v>
      </c>
      <c r="V47" s="291">
        <f t="shared" si="36"/>
        <v>-156.85125042468894</v>
      </c>
      <c r="W47" s="291">
        <f t="shared" si="36"/>
        <v>-160.23396310026922</v>
      </c>
      <c r="X47" s="291">
        <f t="shared" si="36"/>
        <v>-163.6896286213929</v>
      </c>
      <c r="Y47" s="291">
        <f t="shared" si="36"/>
        <v>-167.08117397832487</v>
      </c>
      <c r="Z47" s="291">
        <f t="shared" si="36"/>
        <v>-170.54299000545757</v>
      </c>
      <c r="AA47" s="291">
        <f t="shared" si="36"/>
        <v>-174.07653266653924</v>
      </c>
      <c r="AB47" s="291">
        <f t="shared" si="36"/>
        <v>-177.68328809196427</v>
      </c>
      <c r="AC47" s="291">
        <f t="shared" si="36"/>
        <v>-181.36477320380695</v>
      </c>
      <c r="AD47" s="291">
        <f t="shared" si="36"/>
        <v>-185.09743965855316</v>
      </c>
      <c r="AE47" s="291">
        <f t="shared" si="36"/>
        <v>-188.90692808162464</v>
      </c>
      <c r="AF47" s="291">
        <f t="shared" si="36"/>
        <v>-192.79481954512872</v>
      </c>
      <c r="AG47" s="291">
        <f t="shared" si="36"/>
        <v>-196.76272766120076</v>
      </c>
      <c r="AH47" s="291">
        <f t="shared" si="36"/>
        <v>-200.81229925171033</v>
      </c>
      <c r="AI47" s="291">
        <f t="shared" si="36"/>
        <v>-205.03833797923409</v>
      </c>
      <c r="AJ47" s="291">
        <f t="shared" si="36"/>
        <v>-209.35331251095448</v>
      </c>
      <c r="AK47" s="291">
        <f t="shared" si="36"/>
        <v>-213.75909447602072</v>
      </c>
      <c r="AL47" s="291">
        <f t="shared" si="36"/>
        <v>-218.25759489149453</v>
      </c>
      <c r="AM47" s="291">
        <f t="shared" si="36"/>
        <v>-222.85076499125773</v>
      </c>
      <c r="AN47" s="291">
        <f t="shared" si="36"/>
        <v>-227.61292950116999</v>
      </c>
      <c r="AO47" s="291">
        <f t="shared" si="36"/>
        <v>-232.47685812582674</v>
      </c>
      <c r="AP47" s="291">
        <f t="shared" si="36"/>
        <v>-237.44472549296884</v>
      </c>
      <c r="AQ47" s="291">
        <f t="shared" si="36"/>
        <v>-242.51875270060634</v>
      </c>
      <c r="AR47" s="291">
        <f t="shared" si="36"/>
        <v>-247.70120831005565</v>
      </c>
      <c r="AS47" s="291">
        <f t="shared" si="36"/>
        <v>-252.65523247625674</v>
      </c>
      <c r="AT47" s="291">
        <f t="shared" si="36"/>
        <v>-257.7083371257819</v>
      </c>
      <c r="AU47" s="291">
        <f t="shared" si="36"/>
        <v>-262.86250386829755</v>
      </c>
      <c r="AV47" s="291">
        <f t="shared" si="36"/>
        <v>-268.11975394566349</v>
      </c>
      <c r="AW47" s="291">
        <f t="shared" si="36"/>
        <v>-273.48214902457676</v>
      </c>
      <c r="AX47" s="291">
        <f t="shared" si="36"/>
        <v>-278.95179200506828</v>
      </c>
      <c r="AY47" s="291">
        <f t="shared" si="36"/>
        <v>-284.53082784516971</v>
      </c>
      <c r="AZ47" s="291">
        <f t="shared" si="36"/>
        <v>-290.22144440207308</v>
      </c>
      <c r="BA47" s="291">
        <f t="shared" si="36"/>
        <v>-296.02587329011459</v>
      </c>
      <c r="BB47" s="291">
        <f t="shared" si="36"/>
        <v>-301.94639075591687</v>
      </c>
      <c r="BC47" s="291">
        <f t="shared" si="36"/>
        <v>-307.98531857103518</v>
      </c>
      <c r="BD47" s="291">
        <f t="shared" si="36"/>
        <v>-314.1450249424559</v>
      </c>
      <c r="BE47" s="291">
        <f t="shared" si="36"/>
        <v>-320.42792544130504</v>
      </c>
      <c r="BF47" s="291">
        <f t="shared" si="36"/>
        <v>-326.83648395013114</v>
      </c>
      <c r="BG47" s="291">
        <f t="shared" si="36"/>
        <v>-333.37321362913383</v>
      </c>
      <c r="BH47" s="291">
        <f t="shared" si="36"/>
        <v>-340.04067790171649</v>
      </c>
      <c r="BI47" s="291">
        <f t="shared" si="36"/>
        <v>-346.84149145975084</v>
      </c>
      <c r="BJ47" s="291">
        <f t="shared" si="36"/>
        <v>-353.77832128894579</v>
      </c>
      <c r="BK47" s="291">
        <f t="shared" si="36"/>
        <v>-360.85388771472475</v>
      </c>
      <c r="BL47" s="291">
        <f t="shared" si="36"/>
        <v>-368.07096546901926</v>
      </c>
      <c r="BM47" s="291">
        <f t="shared" si="36"/>
        <v>-375.43238477839969</v>
      </c>
      <c r="BN47" s="291">
        <f t="shared" si="36"/>
        <v>-382.94103247396771</v>
      </c>
      <c r="BO47" s="291">
        <f t="shared" si="36"/>
        <v>-390.59985312344702</v>
      </c>
      <c r="BP47" s="291">
        <f t="shared" si="36"/>
        <v>-398.41185018591597</v>
      </c>
      <c r="BQ47" s="291">
        <f t="shared" si="36"/>
        <v>-406.38008718963431</v>
      </c>
      <c r="BR47" s="291">
        <f t="shared" si="36"/>
        <v>-414.50768893342695</v>
      </c>
      <c r="BS47" s="291">
        <f t="shared" si="36"/>
        <v>-422.79784271209553</v>
      </c>
      <c r="BT47" s="291">
        <f t="shared" si="36"/>
        <v>-431.25379956633742</v>
      </c>
      <c r="BU47" s="291">
        <f t="shared" si="36"/>
        <v>-439.87887555766417</v>
      </c>
      <c r="BV47" s="291">
        <f t="shared" si="36"/>
        <v>-448.67645306881747</v>
      </c>
      <c r="BW47" s="291">
        <f t="shared" si="36"/>
        <v>-457.64998213019379</v>
      </c>
      <c r="BX47" s="291">
        <f t="shared" si="36"/>
        <v>-466.80298177279769</v>
      </c>
      <c r="BY47" s="291">
        <f t="shared" si="36"/>
        <v>-476.13904140825366</v>
      </c>
      <c r="BZ47" s="291">
        <f t="shared" si="36"/>
        <v>-485.66182223641874</v>
      </c>
      <c r="CA47" s="291">
        <f t="shared" si="36"/>
        <v>-495.3750586811471</v>
      </c>
      <c r="CB47" s="291">
        <f t="shared" si="36"/>
        <v>-505.28255985477006</v>
      </c>
      <c r="CC47" s="291">
        <f t="shared" si="36"/>
        <v>-515.38821105186548</v>
      </c>
      <c r="CD47" s="291">
        <f t="shared" ref="CD47:CR47" si="37">+CD45*$H$44*CD$24</f>
        <v>-525.69597527290273</v>
      </c>
      <c r="CE47" s="291">
        <f t="shared" si="37"/>
        <v>-536.20989477836088</v>
      </c>
      <c r="CF47" s="291">
        <f t="shared" si="37"/>
        <v>-546.93409267392815</v>
      </c>
      <c r="CG47" s="291">
        <f t="shared" si="37"/>
        <v>-557.8727745274067</v>
      </c>
      <c r="CH47" s="291">
        <f t="shared" si="37"/>
        <v>-569.03023001795486</v>
      </c>
      <c r="CI47" s="291">
        <f t="shared" si="37"/>
        <v>-580.41083461831397</v>
      </c>
      <c r="CJ47" s="291">
        <f t="shared" si="37"/>
        <v>-592.01905131068031</v>
      </c>
      <c r="CK47" s="291">
        <f t="shared" si="37"/>
        <v>-603.85943233689397</v>
      </c>
      <c r="CL47" s="291">
        <f t="shared" si="37"/>
        <v>-615.93662098363177</v>
      </c>
      <c r="CM47" s="291">
        <f t="shared" si="37"/>
        <v>-628.25535340330453</v>
      </c>
      <c r="CN47" s="291">
        <f t="shared" si="37"/>
        <v>-640.82046047137067</v>
      </c>
      <c r="CO47" s="291">
        <f t="shared" si="37"/>
        <v>-653.63686968079799</v>
      </c>
      <c r="CP47" s="291">
        <f t="shared" si="37"/>
        <v>-666.70960707441395</v>
      </c>
      <c r="CQ47" s="291">
        <f t="shared" si="37"/>
        <v>-680.04379921590225</v>
      </c>
      <c r="CR47" s="291">
        <f t="shared" si="37"/>
        <v>-693.64467520022038</v>
      </c>
      <c r="CS47" s="291"/>
    </row>
    <row r="48" spans="1:193" outlineLevel="1">
      <c r="A48" s="4"/>
      <c r="B48" s="4"/>
      <c r="C48" s="47"/>
      <c r="D48" s="50"/>
      <c r="E48" s="50"/>
      <c r="F48" s="50"/>
      <c r="G48" s="50"/>
      <c r="H48" s="50"/>
      <c r="I48" s="50"/>
      <c r="J48" s="50"/>
      <c r="K48" s="314"/>
      <c r="L48" s="50"/>
      <c r="M48" s="450"/>
      <c r="N48" s="450"/>
      <c r="O48" s="264"/>
      <c r="P48" s="264"/>
      <c r="Q48" s="264"/>
      <c r="R48" s="264"/>
      <c r="S48" s="264"/>
      <c r="T48" s="264"/>
      <c r="U48" s="264"/>
      <c r="V48" s="264"/>
      <c r="W48" s="264"/>
      <c r="X48" s="264"/>
      <c r="Y48" s="264"/>
      <c r="Z48" s="264"/>
      <c r="AA48" s="264"/>
      <c r="AB48" s="264"/>
      <c r="AC48" s="264"/>
      <c r="AD48" s="264"/>
      <c r="AE48" s="264"/>
      <c r="AF48" s="264"/>
      <c r="AG48" s="264"/>
      <c r="AH48" s="264"/>
      <c r="AI48" s="264"/>
      <c r="AJ48" s="264"/>
      <c r="AK48" s="264"/>
      <c r="AL48" s="264"/>
      <c r="AM48" s="264"/>
      <c r="AN48" s="264"/>
      <c r="AO48" s="264"/>
      <c r="AP48" s="264"/>
      <c r="AQ48" s="264"/>
      <c r="AR48" s="264"/>
      <c r="AS48" s="264"/>
      <c r="AT48" s="264"/>
      <c r="AU48" s="264"/>
      <c r="AV48" s="264"/>
      <c r="AW48" s="264"/>
      <c r="AX48" s="264"/>
      <c r="AY48" s="264"/>
      <c r="AZ48" s="264"/>
      <c r="BA48" s="264"/>
      <c r="BB48" s="264"/>
      <c r="BC48" s="264"/>
      <c r="BD48" s="264"/>
      <c r="BE48" s="264"/>
      <c r="BF48" s="264"/>
      <c r="BG48" s="264"/>
      <c r="BH48" s="264"/>
      <c r="BI48" s="264"/>
      <c r="BJ48" s="264"/>
      <c r="BK48" s="264"/>
      <c r="BL48" s="264"/>
      <c r="BM48" s="264"/>
      <c r="BN48" s="264"/>
      <c r="BO48" s="264"/>
      <c r="BP48" s="264"/>
      <c r="BQ48" s="264"/>
      <c r="BR48" s="264"/>
      <c r="BS48" s="264"/>
      <c r="BT48" s="264"/>
      <c r="BU48" s="264"/>
      <c r="BV48" s="264"/>
      <c r="BW48" s="264"/>
      <c r="BX48" s="264"/>
      <c r="BY48" s="264"/>
      <c r="BZ48" s="264"/>
      <c r="CA48" s="264"/>
      <c r="CB48" s="264"/>
      <c r="CC48" s="264"/>
      <c r="CD48" s="264"/>
      <c r="CE48" s="264"/>
      <c r="CF48" s="264"/>
      <c r="CG48" s="264"/>
      <c r="CH48" s="264"/>
      <c r="CI48" s="264"/>
      <c r="CJ48" s="264"/>
      <c r="CK48" s="264"/>
      <c r="CL48" s="264"/>
      <c r="CM48" s="264"/>
      <c r="CN48" s="264"/>
      <c r="CO48" s="264"/>
      <c r="CP48" s="264"/>
      <c r="CQ48" s="264"/>
      <c r="CR48" s="264"/>
      <c r="CS48" s="265"/>
    </row>
    <row r="49" spans="1:193" outlineLevel="1">
      <c r="A49" s="4"/>
      <c r="B49" s="330" t="s">
        <v>25</v>
      </c>
      <c r="C49" s="331"/>
      <c r="D49" s="332"/>
      <c r="E49" s="332"/>
      <c r="F49" s="332" t="s">
        <v>15</v>
      </c>
      <c r="G49" s="332"/>
      <c r="H49" s="510">
        <f>+Inputs!L107</f>
        <v>0.03</v>
      </c>
      <c r="I49" s="332"/>
      <c r="J49" s="332"/>
      <c r="K49" s="355" t="s">
        <v>200</v>
      </c>
      <c r="L49" s="336"/>
      <c r="M49" s="449">
        <f>SUM(O49:GJ49)</f>
        <v>21290.100406878497</v>
      </c>
      <c r="N49" s="449"/>
      <c r="O49" s="356">
        <v>0</v>
      </c>
      <c r="P49" s="356">
        <v>26.6</v>
      </c>
      <c r="Q49" s="291">
        <f t="shared" ref="Q49" si="38">Q34*$H$49</f>
        <v>42.496104753919241</v>
      </c>
      <c r="R49" s="291">
        <f t="shared" ref="R49:CC49" si="39">R34*$H$49</f>
        <v>44.541218696931956</v>
      </c>
      <c r="S49" s="291">
        <f t="shared" si="39"/>
        <v>46.664388448003933</v>
      </c>
      <c r="T49" s="291">
        <f t="shared" si="39"/>
        <v>49.439317542028505</v>
      </c>
      <c r="U49" s="291">
        <f t="shared" si="39"/>
        <v>52.403026741676321</v>
      </c>
      <c r="V49" s="291">
        <f t="shared" si="39"/>
        <v>55.548688215572092</v>
      </c>
      <c r="W49" s="291">
        <f t="shared" si="39"/>
        <v>58.876420373089701</v>
      </c>
      <c r="X49" s="291">
        <f t="shared" si="39"/>
        <v>62.406895474558048</v>
      </c>
      <c r="Y49" s="291">
        <f t="shared" si="39"/>
        <v>65.832238412336892</v>
      </c>
      <c r="Z49" s="291">
        <f t="shared" si="39"/>
        <v>69.436230116632245</v>
      </c>
      <c r="AA49" s="291">
        <f t="shared" si="39"/>
        <v>73.228490611934333</v>
      </c>
      <c r="AB49" s="291">
        <f t="shared" si="39"/>
        <v>77.232032087393975</v>
      </c>
      <c r="AC49" s="291">
        <f t="shared" si="39"/>
        <v>81.45463261773115</v>
      </c>
      <c r="AD49" s="291">
        <f t="shared" si="39"/>
        <v>84.879065415830283</v>
      </c>
      <c r="AE49" s="291">
        <f t="shared" si="39"/>
        <v>88.393685027445486</v>
      </c>
      <c r="AF49" s="291">
        <f t="shared" si="39"/>
        <v>92.056968188776011</v>
      </c>
      <c r="AG49" s="291">
        <f t="shared" si="39"/>
        <v>95.872201775764793</v>
      </c>
      <c r="AH49" s="291">
        <f t="shared" si="39"/>
        <v>99.851445770396367</v>
      </c>
      <c r="AI49" s="291">
        <f t="shared" si="39"/>
        <v>103.85747046573252</v>
      </c>
      <c r="AJ49" s="291">
        <f t="shared" si="39"/>
        <v>108.02468645093272</v>
      </c>
      <c r="AK49" s="291">
        <f t="shared" si="39"/>
        <v>112.35912943133019</v>
      </c>
      <c r="AL49" s="291">
        <f t="shared" si="39"/>
        <v>116.87437934301659</v>
      </c>
      <c r="AM49" s="291">
        <f t="shared" si="39"/>
        <v>121.55704234629525</v>
      </c>
      <c r="AN49" s="291">
        <f t="shared" si="39"/>
        <v>125.84196046541584</v>
      </c>
      <c r="AO49" s="291">
        <f t="shared" si="39"/>
        <v>130.25306722693381</v>
      </c>
      <c r="AP49" s="291">
        <f t="shared" si="39"/>
        <v>134.82568154815908</v>
      </c>
      <c r="AQ49" s="291">
        <f t="shared" si="39"/>
        <v>139.54266370952377</v>
      </c>
      <c r="AR49" s="291">
        <f t="shared" si="39"/>
        <v>144.43249657784358</v>
      </c>
      <c r="AS49" s="291">
        <f t="shared" si="39"/>
        <v>149.70605465168748</v>
      </c>
      <c r="AT49" s="291">
        <f t="shared" si="39"/>
        <v>155.19038428508131</v>
      </c>
      <c r="AU49" s="291">
        <f t="shared" si="39"/>
        <v>160.85744116950158</v>
      </c>
      <c r="AV49" s="291">
        <f t="shared" si="39"/>
        <v>166.74049249158122</v>
      </c>
      <c r="AW49" s="291">
        <f t="shared" si="39"/>
        <v>172.83909133518299</v>
      </c>
      <c r="AX49" s="291">
        <f t="shared" si="39"/>
        <v>178.11468802234452</v>
      </c>
      <c r="AY49" s="291">
        <f t="shared" si="39"/>
        <v>183.485319963542</v>
      </c>
      <c r="AZ49" s="291">
        <f t="shared" si="39"/>
        <v>189.02621686052504</v>
      </c>
      <c r="BA49" s="291">
        <f t="shared" si="39"/>
        <v>194.73479325901491</v>
      </c>
      <c r="BB49" s="291">
        <f t="shared" si="39"/>
        <v>200.62760815117466</v>
      </c>
      <c r="BC49" s="291">
        <f t="shared" si="39"/>
        <v>206.67488453692047</v>
      </c>
      <c r="BD49" s="291">
        <f t="shared" si="39"/>
        <v>212.91596779278518</v>
      </c>
      <c r="BE49" s="291">
        <f t="shared" si="39"/>
        <v>219.34600876020602</v>
      </c>
      <c r="BF49" s="291">
        <f t="shared" si="39"/>
        <v>225.98357656380273</v>
      </c>
      <c r="BG49" s="291">
        <f t="shared" si="39"/>
        <v>232.79512736313814</v>
      </c>
      <c r="BH49" s="291">
        <f t="shared" si="39"/>
        <v>239.8249789806901</v>
      </c>
      <c r="BI49" s="291">
        <f t="shared" si="39"/>
        <v>247.06766939907473</v>
      </c>
      <c r="BJ49" s="291">
        <f t="shared" si="39"/>
        <v>254.54411456888695</v>
      </c>
      <c r="BK49" s="291">
        <f t="shared" si="39"/>
        <v>262.216531270232</v>
      </c>
      <c r="BL49" s="291">
        <f t="shared" si="39"/>
        <v>270.13483835585873</v>
      </c>
      <c r="BM49" s="291">
        <f t="shared" si="39"/>
        <v>278.29288350089507</v>
      </c>
      <c r="BN49" s="291">
        <f t="shared" si="39"/>
        <v>286.71422608167057</v>
      </c>
      <c r="BO49" s="291">
        <f t="shared" si="39"/>
        <v>295.35630771230637</v>
      </c>
      <c r="BP49" s="291">
        <f t="shared" si="39"/>
        <v>304.27535615221069</v>
      </c>
      <c r="BQ49" s="291">
        <f t="shared" si="39"/>
        <v>313.46444152572229</v>
      </c>
      <c r="BR49" s="291">
        <f t="shared" si="39"/>
        <v>322.95010071963077</v>
      </c>
      <c r="BS49" s="291">
        <f t="shared" si="39"/>
        <v>332.68439668109488</v>
      </c>
      <c r="BT49" s="291">
        <f t="shared" si="39"/>
        <v>342.73066341628612</v>
      </c>
      <c r="BU49" s="291">
        <f t="shared" si="39"/>
        <v>353.08109522936098</v>
      </c>
      <c r="BV49" s="291">
        <f t="shared" si="39"/>
        <v>363.76558282500702</v>
      </c>
      <c r="BW49" s="291">
        <f t="shared" si="39"/>
        <v>374.73013071002913</v>
      </c>
      <c r="BX49" s="291">
        <f t="shared" si="39"/>
        <v>386.04607724789673</v>
      </c>
      <c r="BY49" s="291">
        <f t="shared" si="39"/>
        <v>397.7046302335865</v>
      </c>
      <c r="BZ49" s="291">
        <f t="shared" si="39"/>
        <v>409.7394580560769</v>
      </c>
      <c r="CA49" s="291">
        <f t="shared" si="39"/>
        <v>422.08974109646033</v>
      </c>
      <c r="CB49" s="291">
        <f t="shared" si="39"/>
        <v>434.83583369216342</v>
      </c>
      <c r="CC49" s="291">
        <f t="shared" si="39"/>
        <v>447.96783245075011</v>
      </c>
      <c r="CD49" s="291">
        <f t="shared" ref="CD49:CR49" si="40">CD34*$H$49</f>
        <v>461.52366088149432</v>
      </c>
      <c r="CE49" s="291">
        <f t="shared" si="40"/>
        <v>475.43481278461479</v>
      </c>
      <c r="CF49" s="291">
        <f t="shared" si="40"/>
        <v>489.79179793955274</v>
      </c>
      <c r="CG49" s="291">
        <f t="shared" si="40"/>
        <v>504.58346133098695</v>
      </c>
      <c r="CH49" s="291">
        <f t="shared" si="40"/>
        <v>519.85251936440261</v>
      </c>
      <c r="CI49" s="291">
        <f t="shared" si="40"/>
        <v>535.52180780410185</v>
      </c>
      <c r="CJ49" s="291">
        <f t="shared" si="40"/>
        <v>551.69327534926913</v>
      </c>
      <c r="CK49" s="291">
        <f t="shared" si="40"/>
        <v>568.35435717753501</v>
      </c>
      <c r="CL49" s="291">
        <f t="shared" si="40"/>
        <v>585.55316833237725</v>
      </c>
      <c r="CM49" s="291">
        <f t="shared" si="40"/>
        <v>603.20279231149709</v>
      </c>
      <c r="CN49" s="291">
        <f t="shared" si="40"/>
        <v>621.41806242163227</v>
      </c>
      <c r="CO49" s="291">
        <f t="shared" si="40"/>
        <v>640.18482585737365</v>
      </c>
      <c r="CP49" s="291">
        <f t="shared" si="40"/>
        <v>659.55727859758792</v>
      </c>
      <c r="CQ49" s="291">
        <f t="shared" si="40"/>
        <v>679.43751935026251</v>
      </c>
      <c r="CR49" s="291">
        <f t="shared" si="40"/>
        <v>699.95489442821793</v>
      </c>
      <c r="CS49" s="291"/>
    </row>
    <row r="50" spans="1:193" outlineLevel="1">
      <c r="A50" s="4"/>
      <c r="B50" s="4"/>
      <c r="C50" s="47"/>
      <c r="D50" s="50"/>
      <c r="E50" s="50"/>
      <c r="F50" s="50"/>
      <c r="G50" s="50"/>
      <c r="H50" s="50"/>
      <c r="I50" s="50"/>
      <c r="J50" s="50"/>
      <c r="K50" s="314"/>
      <c r="L50" s="50"/>
      <c r="M50" s="450"/>
      <c r="N50" s="450"/>
      <c r="O50" s="264"/>
      <c r="P50" s="264"/>
      <c r="Q50" s="264"/>
      <c r="R50" s="264"/>
      <c r="S50" s="264"/>
      <c r="T50" s="264"/>
      <c r="U50" s="264"/>
      <c r="V50" s="264"/>
      <c r="W50" s="264"/>
      <c r="X50" s="264"/>
      <c r="Y50" s="264"/>
      <c r="Z50" s="264"/>
      <c r="AA50" s="264"/>
      <c r="AB50" s="264"/>
      <c r="AC50" s="264"/>
      <c r="AD50" s="264"/>
      <c r="AE50" s="264"/>
      <c r="AF50" s="264"/>
      <c r="AG50" s="264"/>
      <c r="AH50" s="264"/>
      <c r="AI50" s="264"/>
      <c r="AJ50" s="264"/>
      <c r="AK50" s="264"/>
      <c r="AL50" s="264"/>
      <c r="AM50" s="264"/>
      <c r="AN50" s="264"/>
      <c r="AO50" s="264"/>
      <c r="AP50" s="264"/>
      <c r="AQ50" s="264"/>
      <c r="AR50" s="264"/>
      <c r="AS50" s="264"/>
      <c r="AT50" s="264"/>
      <c r="AU50" s="264"/>
      <c r="AV50" s="264"/>
      <c r="AW50" s="264"/>
      <c r="AX50" s="264"/>
      <c r="AY50" s="264"/>
      <c r="AZ50" s="264"/>
      <c r="BA50" s="264"/>
      <c r="BB50" s="264"/>
      <c r="BC50" s="264"/>
      <c r="BD50" s="264"/>
      <c r="BE50" s="264"/>
      <c r="BF50" s="264"/>
      <c r="BG50" s="264"/>
      <c r="BH50" s="264"/>
      <c r="BI50" s="264"/>
      <c r="BJ50" s="264"/>
      <c r="BK50" s="264"/>
      <c r="BL50" s="264"/>
      <c r="BM50" s="264"/>
      <c r="BN50" s="264"/>
      <c r="BO50" s="264"/>
      <c r="BP50" s="264"/>
      <c r="BQ50" s="264"/>
      <c r="BR50" s="264"/>
      <c r="BS50" s="264"/>
      <c r="BT50" s="264"/>
      <c r="BU50" s="264"/>
      <c r="BV50" s="264"/>
      <c r="BW50" s="264"/>
      <c r="BX50" s="264"/>
      <c r="BY50" s="264"/>
      <c r="BZ50" s="264"/>
      <c r="CA50" s="264"/>
      <c r="CB50" s="264"/>
      <c r="CC50" s="264"/>
      <c r="CD50" s="264"/>
      <c r="CE50" s="264"/>
      <c r="CF50" s="264"/>
      <c r="CG50" s="264"/>
      <c r="CH50" s="264"/>
      <c r="CI50" s="264"/>
      <c r="CJ50" s="264"/>
      <c r="CK50" s="264"/>
      <c r="CL50" s="264"/>
      <c r="CM50" s="264"/>
      <c r="CN50" s="264"/>
      <c r="CO50" s="264"/>
      <c r="CP50" s="264"/>
      <c r="CQ50" s="264"/>
      <c r="CR50" s="264"/>
      <c r="CS50" s="265"/>
    </row>
    <row r="51" spans="1:193" outlineLevel="1">
      <c r="A51" s="123"/>
      <c r="B51" s="330" t="s">
        <v>227</v>
      </c>
      <c r="C51" s="329"/>
      <c r="D51" s="220"/>
      <c r="E51" s="220"/>
      <c r="F51" s="220"/>
      <c r="G51" s="220"/>
      <c r="H51" s="220"/>
      <c r="I51" s="220"/>
      <c r="J51" s="220"/>
      <c r="K51" s="346" t="s">
        <v>200</v>
      </c>
      <c r="L51" s="220"/>
      <c r="M51" s="449">
        <f>SUM(O51:GJ51)</f>
        <v>-49495.423164807682</v>
      </c>
      <c r="N51" s="449"/>
      <c r="O51" s="291"/>
      <c r="P51" s="291">
        <f t="shared" ref="P51:Q51" si="41">+P47-P49</f>
        <v>-172.20419049559123</v>
      </c>
      <c r="Q51" s="291">
        <f t="shared" si="41"/>
        <v>-188.60567234836788</v>
      </c>
      <c r="R51" s="291">
        <f t="shared" ref="R51:CC51" si="42">+R47-R49</f>
        <v>-191.15791750192381</v>
      </c>
      <c r="S51" s="291">
        <f t="shared" si="42"/>
        <v>-193.78997866356514</v>
      </c>
      <c r="T51" s="291">
        <f t="shared" si="42"/>
        <v>-199.73787321101699</v>
      </c>
      <c r="U51" s="291">
        <f t="shared" si="42"/>
        <v>-205.94297722266859</v>
      </c>
      <c r="V51" s="291">
        <f t="shared" si="42"/>
        <v>-212.39993864026104</v>
      </c>
      <c r="W51" s="291">
        <f t="shared" si="42"/>
        <v>-219.11038347335892</v>
      </c>
      <c r="X51" s="291">
        <f t="shared" si="42"/>
        <v>-226.09652409595094</v>
      </c>
      <c r="Y51" s="291">
        <f t="shared" si="42"/>
        <v>-232.91341239066176</v>
      </c>
      <c r="Z51" s="291">
        <f t="shared" si="42"/>
        <v>-239.97922012208983</v>
      </c>
      <c r="AA51" s="291">
        <f t="shared" si="42"/>
        <v>-247.30502327847358</v>
      </c>
      <c r="AB51" s="291">
        <f t="shared" si="42"/>
        <v>-254.91532017935825</v>
      </c>
      <c r="AC51" s="291">
        <f t="shared" si="42"/>
        <v>-262.81940582153811</v>
      </c>
      <c r="AD51" s="291">
        <f t="shared" si="42"/>
        <v>-269.97650507438345</v>
      </c>
      <c r="AE51" s="291">
        <f t="shared" si="42"/>
        <v>-277.30061310907013</v>
      </c>
      <c r="AF51" s="291">
        <f t="shared" si="42"/>
        <v>-284.85178773390476</v>
      </c>
      <c r="AG51" s="291">
        <f t="shared" si="42"/>
        <v>-292.63492943696554</v>
      </c>
      <c r="AH51" s="291">
        <f t="shared" si="42"/>
        <v>-300.6637450221067</v>
      </c>
      <c r="AI51" s="291">
        <f t="shared" si="42"/>
        <v>-308.89580844496663</v>
      </c>
      <c r="AJ51" s="291">
        <f t="shared" si="42"/>
        <v>-317.37799896188722</v>
      </c>
      <c r="AK51" s="291">
        <f t="shared" si="42"/>
        <v>-326.11822390735091</v>
      </c>
      <c r="AL51" s="291">
        <f t="shared" si="42"/>
        <v>-335.13197423451112</v>
      </c>
      <c r="AM51" s="291">
        <f t="shared" si="42"/>
        <v>-344.40780733755298</v>
      </c>
      <c r="AN51" s="291">
        <f t="shared" si="42"/>
        <v>-353.45488996658582</v>
      </c>
      <c r="AO51" s="291">
        <f t="shared" si="42"/>
        <v>-362.72992535276057</v>
      </c>
      <c r="AP51" s="291">
        <f t="shared" si="42"/>
        <v>-372.2704070411279</v>
      </c>
      <c r="AQ51" s="291">
        <f t="shared" si="42"/>
        <v>-382.06141641013011</v>
      </c>
      <c r="AR51" s="291">
        <f t="shared" si="42"/>
        <v>-392.13370488789923</v>
      </c>
      <c r="AS51" s="291">
        <f t="shared" si="42"/>
        <v>-402.36128712794425</v>
      </c>
      <c r="AT51" s="291">
        <f t="shared" si="42"/>
        <v>-412.89872141086323</v>
      </c>
      <c r="AU51" s="291">
        <f t="shared" si="42"/>
        <v>-423.71994503779911</v>
      </c>
      <c r="AV51" s="291">
        <f t="shared" si="42"/>
        <v>-434.86024643724471</v>
      </c>
      <c r="AW51" s="291">
        <f t="shared" si="42"/>
        <v>-446.32124035975971</v>
      </c>
      <c r="AX51" s="291">
        <f t="shared" si="42"/>
        <v>-457.06648002741281</v>
      </c>
      <c r="AY51" s="291">
        <f t="shared" si="42"/>
        <v>-468.01614780871171</v>
      </c>
      <c r="AZ51" s="291">
        <f t="shared" si="42"/>
        <v>-479.24766126259811</v>
      </c>
      <c r="BA51" s="291">
        <f t="shared" si="42"/>
        <v>-490.7606665491295</v>
      </c>
      <c r="BB51" s="291">
        <f t="shared" si="42"/>
        <v>-502.57399890709155</v>
      </c>
      <c r="BC51" s="291">
        <f t="shared" si="42"/>
        <v>-514.66020310795568</v>
      </c>
      <c r="BD51" s="291">
        <f t="shared" si="42"/>
        <v>-527.06099273524114</v>
      </c>
      <c r="BE51" s="291">
        <f t="shared" si="42"/>
        <v>-539.77393420151111</v>
      </c>
      <c r="BF51" s="291">
        <f t="shared" si="42"/>
        <v>-552.82006051393387</v>
      </c>
      <c r="BG51" s="291">
        <f t="shared" si="42"/>
        <v>-566.16834099227196</v>
      </c>
      <c r="BH51" s="291">
        <f t="shared" si="42"/>
        <v>-579.8656568824066</v>
      </c>
      <c r="BI51" s="291">
        <f t="shared" si="42"/>
        <v>-593.90916085882554</v>
      </c>
      <c r="BJ51" s="291">
        <f t="shared" si="42"/>
        <v>-608.32243585783272</v>
      </c>
      <c r="BK51" s="291">
        <f t="shared" si="42"/>
        <v>-623.07041898495675</v>
      </c>
      <c r="BL51" s="291">
        <f t="shared" si="42"/>
        <v>-638.20580382487799</v>
      </c>
      <c r="BM51" s="291">
        <f t="shared" si="42"/>
        <v>-653.72526827929482</v>
      </c>
      <c r="BN51" s="291">
        <f t="shared" si="42"/>
        <v>-669.65525855563828</v>
      </c>
      <c r="BO51" s="291">
        <f t="shared" si="42"/>
        <v>-685.95616083575339</v>
      </c>
      <c r="BP51" s="291">
        <f t="shared" si="42"/>
        <v>-702.68720633812666</v>
      </c>
      <c r="BQ51" s="291">
        <f t="shared" si="42"/>
        <v>-719.84452871535655</v>
      </c>
      <c r="BR51" s="291">
        <f t="shared" si="42"/>
        <v>-737.45778965305772</v>
      </c>
      <c r="BS51" s="291">
        <f t="shared" si="42"/>
        <v>-755.48223939319041</v>
      </c>
      <c r="BT51" s="291">
        <f t="shared" si="42"/>
        <v>-773.98446298262354</v>
      </c>
      <c r="BU51" s="291">
        <f t="shared" si="42"/>
        <v>-792.95997078702521</v>
      </c>
      <c r="BV51" s="291">
        <f t="shared" si="42"/>
        <v>-812.44203589382448</v>
      </c>
      <c r="BW51" s="291">
        <f t="shared" si="42"/>
        <v>-832.38011284022286</v>
      </c>
      <c r="BX51" s="291">
        <f t="shared" si="42"/>
        <v>-852.84905902069443</v>
      </c>
      <c r="BY51" s="291">
        <f t="shared" si="42"/>
        <v>-873.84367164184016</v>
      </c>
      <c r="BZ51" s="291">
        <f t="shared" si="42"/>
        <v>-895.40128029249558</v>
      </c>
      <c r="CA51" s="291">
        <f t="shared" si="42"/>
        <v>-917.46479977760737</v>
      </c>
      <c r="CB51" s="291">
        <f t="shared" si="42"/>
        <v>-940.11839354693348</v>
      </c>
      <c r="CC51" s="291">
        <f t="shared" si="42"/>
        <v>-963.35604350261565</v>
      </c>
      <c r="CD51" s="291">
        <f t="shared" ref="CD51:CR51" si="43">+CD47-CD49</f>
        <v>-987.21963615439699</v>
      </c>
      <c r="CE51" s="291">
        <f t="shared" si="43"/>
        <v>-1011.6447075629757</v>
      </c>
      <c r="CF51" s="291">
        <f t="shared" si="43"/>
        <v>-1036.7258906134809</v>
      </c>
      <c r="CG51" s="291">
        <f t="shared" si="43"/>
        <v>-1062.4562358583937</v>
      </c>
      <c r="CH51" s="291">
        <f t="shared" si="43"/>
        <v>-1088.8827493823574</v>
      </c>
      <c r="CI51" s="291">
        <f t="shared" si="43"/>
        <v>-1115.9326424224159</v>
      </c>
      <c r="CJ51" s="291">
        <f t="shared" si="43"/>
        <v>-1143.7123266599494</v>
      </c>
      <c r="CK51" s="291">
        <f t="shared" si="43"/>
        <v>-1172.213789514429</v>
      </c>
      <c r="CL51" s="291">
        <f t="shared" si="43"/>
        <v>-1201.4897893160091</v>
      </c>
      <c r="CM51" s="291">
        <f t="shared" si="43"/>
        <v>-1231.4581457148015</v>
      </c>
      <c r="CN51" s="291">
        <f t="shared" si="43"/>
        <v>-1262.2385228930029</v>
      </c>
      <c r="CO51" s="291">
        <f t="shared" si="43"/>
        <v>-1293.8216955381718</v>
      </c>
      <c r="CP51" s="291">
        <f t="shared" si="43"/>
        <v>-1326.266885672002</v>
      </c>
      <c r="CQ51" s="291">
        <f t="shared" si="43"/>
        <v>-1359.4813185661646</v>
      </c>
      <c r="CR51" s="291">
        <f t="shared" si="43"/>
        <v>-1393.5995696284383</v>
      </c>
      <c r="CS51" s="291"/>
    </row>
    <row r="52" spans="1:193">
      <c r="A52" s="4"/>
      <c r="B52" s="4"/>
      <c r="C52" s="47"/>
      <c r="D52" s="50"/>
      <c r="E52" s="50"/>
      <c r="F52" s="50"/>
      <c r="G52" s="50"/>
      <c r="H52" s="50"/>
      <c r="I52" s="50"/>
      <c r="J52" s="50"/>
      <c r="K52" s="314"/>
      <c r="L52" s="50"/>
      <c r="M52" s="450"/>
      <c r="N52" s="450"/>
      <c r="O52" s="264"/>
      <c r="P52" s="264"/>
      <c r="Q52" s="264"/>
      <c r="R52" s="264"/>
      <c r="S52" s="264"/>
      <c r="T52" s="264"/>
      <c r="U52" s="264"/>
      <c r="V52" s="264"/>
      <c r="W52" s="264"/>
      <c r="X52" s="264"/>
      <c r="Y52" s="264"/>
      <c r="Z52" s="264"/>
      <c r="AA52" s="264"/>
      <c r="AB52" s="264"/>
      <c r="AC52" s="264"/>
      <c r="AD52" s="264"/>
      <c r="AE52" s="264"/>
      <c r="AF52" s="264"/>
      <c r="AG52" s="264"/>
      <c r="AH52" s="264"/>
      <c r="AI52" s="264"/>
      <c r="AJ52" s="264"/>
      <c r="AK52" s="264"/>
      <c r="AL52" s="264"/>
      <c r="AM52" s="264"/>
      <c r="AN52" s="264"/>
      <c r="AO52" s="264"/>
      <c r="AP52" s="264"/>
      <c r="AQ52" s="264"/>
      <c r="AR52" s="264"/>
      <c r="AS52" s="264"/>
      <c r="AT52" s="264"/>
      <c r="AU52" s="264"/>
      <c r="AV52" s="264"/>
      <c r="AW52" s="264"/>
      <c r="AX52" s="264"/>
      <c r="AY52" s="264"/>
      <c r="AZ52" s="264"/>
      <c r="BA52" s="264"/>
      <c r="BB52" s="264"/>
      <c r="BC52" s="264"/>
      <c r="BD52" s="264"/>
      <c r="BE52" s="264"/>
      <c r="BF52" s="264"/>
      <c r="BG52" s="264"/>
      <c r="BH52" s="264"/>
      <c r="BI52" s="264"/>
      <c r="BJ52" s="264"/>
      <c r="BK52" s="264"/>
      <c r="BL52" s="264"/>
      <c r="BM52" s="264"/>
      <c r="BN52" s="264"/>
      <c r="BO52" s="264"/>
      <c r="BP52" s="264"/>
      <c r="BQ52" s="264"/>
      <c r="BR52" s="264"/>
      <c r="BS52" s="264"/>
      <c r="BT52" s="264"/>
      <c r="BU52" s="264"/>
      <c r="BV52" s="264"/>
      <c r="BW52" s="264"/>
      <c r="BX52" s="264"/>
      <c r="BY52" s="264"/>
      <c r="BZ52" s="264"/>
      <c r="CA52" s="264"/>
      <c r="CB52" s="264"/>
      <c r="CC52" s="264"/>
      <c r="CD52" s="264"/>
      <c r="CE52" s="264"/>
      <c r="CF52" s="264"/>
      <c r="CG52" s="264"/>
      <c r="CH52" s="264"/>
      <c r="CI52" s="264"/>
      <c r="CJ52" s="264"/>
      <c r="CK52" s="264"/>
      <c r="CL52" s="264"/>
      <c r="CM52" s="264"/>
      <c r="CN52" s="264"/>
      <c r="CO52" s="264"/>
      <c r="CP52" s="264"/>
      <c r="CQ52" s="264"/>
      <c r="CR52" s="264"/>
      <c r="CS52" s="265"/>
    </row>
    <row r="53" spans="1:193" s="482" customFormat="1">
      <c r="A53" s="235"/>
      <c r="B53" s="298" t="s">
        <v>193</v>
      </c>
      <c r="C53" s="237"/>
      <c r="D53" s="238"/>
      <c r="E53" s="238"/>
      <c r="F53" s="238"/>
      <c r="G53" s="238"/>
      <c r="H53" s="238"/>
      <c r="I53" s="238"/>
      <c r="J53" s="238"/>
      <c r="K53" s="348"/>
      <c r="L53" s="239"/>
      <c r="M53" s="486"/>
      <c r="N53" s="486"/>
      <c r="O53" s="483"/>
      <c r="P53" s="483"/>
      <c r="Q53" s="484"/>
      <c r="R53" s="484"/>
      <c r="S53" s="484"/>
      <c r="T53" s="484"/>
      <c r="U53" s="484"/>
      <c r="V53" s="484"/>
      <c r="W53" s="484"/>
      <c r="X53" s="484"/>
      <c r="Y53" s="484"/>
      <c r="Z53" s="484"/>
      <c r="AA53" s="484"/>
      <c r="AB53" s="484"/>
      <c r="AC53" s="484"/>
      <c r="AD53" s="484"/>
      <c r="AE53" s="484"/>
      <c r="AF53" s="484"/>
      <c r="AG53" s="484"/>
      <c r="AH53" s="484"/>
      <c r="AI53" s="484"/>
      <c r="AJ53" s="484"/>
      <c r="AK53" s="484"/>
      <c r="AL53" s="484"/>
      <c r="AM53" s="484"/>
      <c r="AN53" s="484"/>
      <c r="AO53" s="484"/>
      <c r="AP53" s="484"/>
      <c r="AQ53" s="484"/>
      <c r="AR53" s="484"/>
      <c r="AS53" s="484"/>
      <c r="AT53" s="484"/>
      <c r="AU53" s="484"/>
      <c r="AV53" s="484"/>
      <c r="AW53" s="484"/>
      <c r="AX53" s="484"/>
      <c r="AY53" s="484"/>
      <c r="AZ53" s="484"/>
      <c r="BA53" s="484"/>
      <c r="BB53" s="484"/>
      <c r="BC53" s="484"/>
      <c r="BD53" s="484"/>
      <c r="BE53" s="484"/>
      <c r="BF53" s="484"/>
      <c r="BG53" s="484"/>
      <c r="BH53" s="484"/>
      <c r="BI53" s="484"/>
      <c r="BJ53" s="484"/>
      <c r="BK53" s="484"/>
      <c r="BL53" s="484"/>
      <c r="BM53" s="484"/>
      <c r="BN53" s="484"/>
      <c r="BO53" s="484"/>
      <c r="BP53" s="484"/>
      <c r="BQ53" s="484"/>
      <c r="BR53" s="484"/>
      <c r="BS53" s="484"/>
      <c r="BT53" s="484"/>
      <c r="BU53" s="484"/>
      <c r="BV53" s="484"/>
      <c r="BW53" s="484"/>
      <c r="BX53" s="484"/>
      <c r="BY53" s="484"/>
      <c r="BZ53" s="484"/>
      <c r="CA53" s="484"/>
      <c r="CB53" s="484"/>
      <c r="CC53" s="484"/>
      <c r="CD53" s="484"/>
      <c r="CE53" s="484"/>
      <c r="CF53" s="484"/>
      <c r="CG53" s="484"/>
      <c r="CH53" s="484"/>
      <c r="CI53" s="484"/>
      <c r="CJ53" s="484"/>
      <c r="CK53" s="484"/>
      <c r="CL53" s="484"/>
      <c r="CM53" s="484"/>
      <c r="CN53" s="484"/>
      <c r="CO53" s="484"/>
      <c r="CP53" s="484"/>
      <c r="CQ53" s="484"/>
      <c r="CR53" s="484"/>
      <c r="CS53" s="484"/>
      <c r="CT53" s="484"/>
      <c r="CU53" s="485"/>
      <c r="CV53" s="485"/>
      <c r="CW53" s="485"/>
      <c r="CX53" s="485"/>
      <c r="CY53" s="485"/>
      <c r="CZ53" s="485"/>
      <c r="DA53" s="485"/>
      <c r="DB53" s="485"/>
      <c r="DC53" s="485"/>
      <c r="DD53" s="485"/>
      <c r="DE53" s="485"/>
      <c r="DF53" s="485"/>
      <c r="DG53" s="485"/>
      <c r="DH53" s="485"/>
      <c r="DI53" s="485"/>
      <c r="DJ53" s="485"/>
      <c r="DK53" s="485"/>
      <c r="DL53" s="485"/>
      <c r="DM53" s="485"/>
      <c r="DN53" s="485"/>
      <c r="DO53" s="485"/>
      <c r="DP53" s="485"/>
      <c r="DQ53" s="485"/>
      <c r="DR53" s="485"/>
      <c r="DS53" s="485"/>
      <c r="DT53" s="485"/>
      <c r="DU53" s="485"/>
      <c r="DV53" s="485"/>
      <c r="DW53" s="485"/>
      <c r="DX53" s="485"/>
      <c r="DY53" s="485"/>
      <c r="DZ53" s="485"/>
      <c r="EA53" s="485"/>
      <c r="EB53" s="485"/>
      <c r="EC53" s="485"/>
      <c r="ED53" s="485"/>
      <c r="EE53" s="485"/>
      <c r="EF53" s="485"/>
      <c r="EG53" s="485"/>
      <c r="EH53" s="485"/>
      <c r="EI53" s="485"/>
      <c r="EJ53" s="485"/>
      <c r="EK53" s="485"/>
      <c r="EL53" s="485"/>
      <c r="EM53" s="485"/>
      <c r="EN53" s="485"/>
      <c r="EO53" s="485"/>
      <c r="EP53" s="485"/>
      <c r="EQ53" s="485"/>
      <c r="ER53" s="485"/>
      <c r="ES53" s="485"/>
      <c r="ET53" s="485"/>
      <c r="EU53" s="485"/>
      <c r="EV53" s="485"/>
      <c r="EW53" s="485"/>
      <c r="EX53" s="485"/>
      <c r="EY53" s="485"/>
      <c r="EZ53" s="485"/>
      <c r="FA53" s="485"/>
      <c r="FB53" s="485"/>
      <c r="FC53" s="485"/>
      <c r="FD53" s="485"/>
      <c r="FE53" s="485"/>
      <c r="FF53" s="485"/>
      <c r="FG53" s="485"/>
      <c r="FH53" s="485"/>
      <c r="FI53" s="485"/>
      <c r="FJ53" s="485"/>
      <c r="FK53" s="485"/>
      <c r="FL53" s="485"/>
      <c r="FM53" s="485"/>
      <c r="FN53" s="485"/>
      <c r="FO53" s="485"/>
      <c r="FP53" s="485"/>
      <c r="FQ53" s="485"/>
      <c r="FR53" s="485"/>
      <c r="FS53" s="485"/>
      <c r="FT53" s="485"/>
      <c r="FU53" s="485"/>
      <c r="FV53" s="485"/>
      <c r="FW53" s="485"/>
      <c r="FX53" s="485"/>
      <c r="FY53" s="485"/>
      <c r="FZ53" s="485"/>
      <c r="GA53" s="485"/>
      <c r="GB53" s="485"/>
      <c r="GC53" s="485"/>
      <c r="GD53" s="485"/>
      <c r="GE53" s="485"/>
      <c r="GF53" s="485"/>
      <c r="GG53" s="485"/>
      <c r="GH53" s="485"/>
      <c r="GI53" s="485"/>
      <c r="GJ53" s="485"/>
      <c r="GK53" s="485"/>
    </row>
    <row r="54" spans="1:193" outlineLevel="1">
      <c r="A54" s="145"/>
      <c r="B54" s="146"/>
      <c r="C54" s="147"/>
      <c r="D54" s="148"/>
      <c r="E54" s="148"/>
      <c r="F54" s="148"/>
      <c r="G54" s="148"/>
      <c r="H54" s="148"/>
      <c r="I54" s="148"/>
      <c r="J54" s="148"/>
      <c r="K54" s="349"/>
      <c r="L54" s="149"/>
      <c r="M54" s="146"/>
      <c r="N54" s="146"/>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c r="AL54" s="268"/>
      <c r="AM54" s="268"/>
      <c r="AN54" s="268"/>
      <c r="AO54" s="268"/>
      <c r="AP54" s="268"/>
      <c r="AQ54" s="268"/>
      <c r="AR54" s="268"/>
      <c r="AS54" s="268"/>
      <c r="AT54" s="268"/>
      <c r="AU54" s="268"/>
      <c r="AV54" s="268"/>
      <c r="AW54" s="268"/>
      <c r="AX54" s="268"/>
      <c r="AY54" s="268"/>
      <c r="AZ54" s="268"/>
      <c r="BA54" s="268"/>
      <c r="BB54" s="268"/>
      <c r="BC54" s="268"/>
      <c r="BD54" s="268"/>
      <c r="BE54" s="268"/>
      <c r="BF54" s="268"/>
      <c r="BG54" s="268"/>
      <c r="BH54" s="268"/>
      <c r="BI54" s="268"/>
      <c r="BJ54" s="268"/>
      <c r="BK54" s="268"/>
      <c r="BL54" s="268"/>
      <c r="BM54" s="268"/>
      <c r="BN54" s="268"/>
      <c r="BO54" s="268"/>
      <c r="BP54" s="268"/>
      <c r="BQ54" s="268"/>
      <c r="BR54" s="268"/>
      <c r="BS54" s="268"/>
      <c r="BT54" s="268"/>
      <c r="BU54" s="268"/>
      <c r="BV54" s="268"/>
      <c r="BW54" s="268"/>
      <c r="BX54" s="268"/>
      <c r="BY54" s="268"/>
      <c r="BZ54" s="268"/>
      <c r="CA54" s="268"/>
      <c r="CB54" s="268"/>
      <c r="CC54" s="268"/>
      <c r="CD54" s="268"/>
      <c r="CE54" s="268"/>
      <c r="CF54" s="268"/>
      <c r="CG54" s="268"/>
      <c r="CH54" s="268"/>
      <c r="CI54" s="268"/>
      <c r="CJ54" s="268"/>
      <c r="CK54" s="268"/>
      <c r="CL54" s="268"/>
      <c r="CM54" s="268"/>
      <c r="CN54" s="268"/>
      <c r="CO54" s="268"/>
      <c r="CP54" s="268"/>
      <c r="CQ54" s="268"/>
      <c r="CR54" s="268"/>
      <c r="CS54" s="268"/>
    </row>
    <row r="55" spans="1:193" outlineLevel="1">
      <c r="A55" s="145"/>
      <c r="B55" s="152" t="s">
        <v>31</v>
      </c>
      <c r="C55" s="147"/>
      <c r="D55" s="144"/>
      <c r="E55" s="144"/>
      <c r="F55" s="144"/>
      <c r="G55" s="144"/>
      <c r="H55" s="510">
        <f>+Inputs!L104</f>
        <v>1</v>
      </c>
      <c r="I55" s="144"/>
      <c r="J55" s="144"/>
      <c r="K55" s="345" t="s">
        <v>15</v>
      </c>
      <c r="L55" s="153"/>
      <c r="M55" s="453"/>
      <c r="N55" s="453"/>
      <c r="O55" s="268"/>
      <c r="P55" s="268"/>
      <c r="Q55" s="268"/>
      <c r="R55" s="268"/>
      <c r="S55" s="268"/>
      <c r="T55" s="268"/>
      <c r="U55" s="268"/>
      <c r="V55" s="268"/>
      <c r="W55" s="268"/>
      <c r="X55" s="268"/>
      <c r="Y55" s="268"/>
      <c r="Z55" s="268"/>
      <c r="AA55" s="268"/>
      <c r="AB55" s="268"/>
      <c r="AC55" s="268"/>
      <c r="AD55" s="268"/>
      <c r="AE55" s="268"/>
      <c r="AF55" s="268"/>
      <c r="AG55" s="268"/>
      <c r="AH55" s="268"/>
      <c r="AI55" s="268"/>
      <c r="AJ55" s="268"/>
      <c r="AK55" s="268"/>
      <c r="AL55" s="268"/>
      <c r="AM55" s="268"/>
      <c r="AN55" s="268"/>
      <c r="AO55" s="268"/>
      <c r="AP55" s="268"/>
      <c r="AQ55" s="268"/>
      <c r="AR55" s="268"/>
      <c r="AS55" s="268"/>
      <c r="AT55" s="268"/>
      <c r="AU55" s="268"/>
      <c r="AV55" s="268"/>
      <c r="AW55" s="268"/>
      <c r="AX55" s="268"/>
      <c r="AY55" s="268"/>
      <c r="AZ55" s="268"/>
      <c r="BA55" s="268"/>
      <c r="BB55" s="268"/>
      <c r="BC55" s="268"/>
      <c r="BD55" s="268"/>
      <c r="BE55" s="268"/>
      <c r="BF55" s="268"/>
      <c r="BG55" s="268"/>
      <c r="BH55" s="268"/>
      <c r="BI55" s="268"/>
      <c r="BJ55" s="268"/>
      <c r="BK55" s="268"/>
      <c r="BL55" s="268"/>
      <c r="BM55" s="268"/>
      <c r="BN55" s="268"/>
      <c r="BO55" s="268"/>
      <c r="BP55" s="268"/>
      <c r="BQ55" s="268"/>
      <c r="BR55" s="268"/>
      <c r="BS55" s="268"/>
      <c r="BT55" s="268"/>
      <c r="BU55" s="268"/>
      <c r="BV55" s="268"/>
      <c r="BW55" s="268"/>
      <c r="BX55" s="268"/>
      <c r="BY55" s="268"/>
      <c r="BZ55" s="268"/>
      <c r="CA55" s="268"/>
      <c r="CB55" s="268"/>
      <c r="CC55" s="268"/>
      <c r="CD55" s="268"/>
      <c r="CE55" s="268"/>
      <c r="CF55" s="268"/>
      <c r="CG55" s="268"/>
      <c r="CH55" s="268"/>
      <c r="CI55" s="268"/>
      <c r="CJ55" s="268"/>
      <c r="CK55" s="268"/>
      <c r="CL55" s="268"/>
      <c r="CM55" s="268"/>
      <c r="CN55" s="268"/>
      <c r="CO55" s="268"/>
      <c r="CP55" s="268"/>
      <c r="CQ55" s="268"/>
      <c r="CR55" s="268"/>
      <c r="CS55" s="268"/>
    </row>
    <row r="56" spans="1:193" outlineLevel="1">
      <c r="A56" s="145"/>
      <c r="B56" s="146"/>
      <c r="C56" s="147"/>
      <c r="D56" s="148"/>
      <c r="E56" s="148"/>
      <c r="F56" s="148"/>
      <c r="G56" s="148"/>
      <c r="H56" s="148"/>
      <c r="I56" s="148"/>
      <c r="J56" s="148"/>
      <c r="K56" s="349"/>
      <c r="L56" s="149"/>
      <c r="M56" s="146"/>
      <c r="N56" s="146"/>
      <c r="O56" s="268"/>
      <c r="P56" s="268"/>
      <c r="Q56" s="268"/>
      <c r="R56" s="268"/>
      <c r="S56" s="268"/>
      <c r="T56" s="268"/>
      <c r="U56" s="268"/>
      <c r="V56" s="268"/>
      <c r="W56" s="268"/>
      <c r="X56" s="268"/>
      <c r="Y56" s="268"/>
      <c r="Z56" s="268"/>
      <c r="AA56" s="268"/>
      <c r="AB56" s="268"/>
      <c r="AC56" s="268"/>
      <c r="AD56" s="268"/>
      <c r="AE56" s="268"/>
      <c r="AF56" s="268"/>
      <c r="AG56" s="268"/>
      <c r="AH56" s="268"/>
      <c r="AI56" s="268"/>
      <c r="AJ56" s="268"/>
      <c r="AK56" s="268"/>
      <c r="AL56" s="268"/>
      <c r="AM56" s="268"/>
      <c r="AN56" s="268"/>
      <c r="AO56" s="268"/>
      <c r="AP56" s="268"/>
      <c r="AQ56" s="268"/>
      <c r="AR56" s="268"/>
      <c r="AS56" s="268"/>
      <c r="AT56" s="268"/>
      <c r="AU56" s="268"/>
      <c r="AV56" s="268"/>
      <c r="AW56" s="268"/>
      <c r="AX56" s="268"/>
      <c r="AY56" s="268"/>
      <c r="AZ56" s="268"/>
      <c r="BA56" s="268"/>
      <c r="BB56" s="268"/>
      <c r="BC56" s="268"/>
      <c r="BD56" s="268"/>
      <c r="BE56" s="268"/>
      <c r="BF56" s="268"/>
      <c r="BG56" s="268"/>
      <c r="BH56" s="268"/>
      <c r="BI56" s="268"/>
      <c r="BJ56" s="268"/>
      <c r="BK56" s="268"/>
      <c r="BL56" s="268"/>
      <c r="BM56" s="268"/>
      <c r="BN56" s="268"/>
      <c r="BO56" s="268"/>
      <c r="BP56" s="268"/>
      <c r="BQ56" s="268"/>
      <c r="BR56" s="268"/>
      <c r="BS56" s="268"/>
      <c r="BT56" s="268"/>
      <c r="BU56" s="268"/>
      <c r="BV56" s="268"/>
      <c r="BW56" s="268"/>
      <c r="BX56" s="268"/>
      <c r="BY56" s="268"/>
      <c r="BZ56" s="268"/>
      <c r="CA56" s="268"/>
      <c r="CB56" s="268"/>
      <c r="CC56" s="268"/>
      <c r="CD56" s="268"/>
      <c r="CE56" s="268"/>
      <c r="CF56" s="268"/>
      <c r="CG56" s="268"/>
      <c r="CH56" s="268"/>
      <c r="CI56" s="268"/>
      <c r="CJ56" s="268"/>
      <c r="CK56" s="268"/>
      <c r="CL56" s="268"/>
      <c r="CM56" s="268"/>
      <c r="CN56" s="268"/>
      <c r="CO56" s="268"/>
      <c r="CP56" s="268"/>
      <c r="CQ56" s="268"/>
      <c r="CR56" s="268"/>
      <c r="CS56" s="268"/>
    </row>
    <row r="57" spans="1:193" s="647" customFormat="1" outlineLevel="1">
      <c r="A57" s="154"/>
      <c r="B57" s="49" t="s">
        <v>301</v>
      </c>
      <c r="C57" s="113"/>
      <c r="D57" s="156"/>
      <c r="E57" s="156"/>
      <c r="F57" s="156"/>
      <c r="G57" s="156"/>
      <c r="H57" s="156"/>
      <c r="I57" s="156"/>
      <c r="J57" s="156"/>
      <c r="K57" s="310" t="s">
        <v>200</v>
      </c>
      <c r="L57" s="156"/>
      <c r="M57" s="448">
        <f>SUM(O57:GJ57)</f>
        <v>-5221.850014325043</v>
      </c>
      <c r="N57" s="448"/>
      <c r="O57" s="263"/>
      <c r="P57" s="263">
        <f>+IF(P$7&lt;&gt;O$7,INDEX(Inputs!$L$83:$L$99,P$7,1),O57*(1+P58))</f>
        <v>-151.76855055747791</v>
      </c>
      <c r="Q57" s="263">
        <f>+IF(Q$7&lt;&gt;P$7,INDEX(Inputs!$L$83:$L$99,Q$7,1),P57*(1+Q58))</f>
        <v>-116.53689014323585</v>
      </c>
      <c r="R57" s="263">
        <f>+IF(R$7&lt;&gt;Q$7,INDEX(Inputs!$L$83:$L$99,R$7,1),Q57*(1+R58))</f>
        <v>-89.48393270128301</v>
      </c>
      <c r="S57" s="263">
        <f>+IF(S$7&lt;&gt;R$7,INDEX(Inputs!$L$83:$L$99,S$7,1),R57*(1+S58))</f>
        <v>-68.711068244963968</v>
      </c>
      <c r="T57" s="263">
        <f>+IF(T$7&lt;&gt;S$7,INDEX(Inputs!$L$83:$L$99,T$7,1),S57*(1+T58))</f>
        <v>-70.696902202804679</v>
      </c>
      <c r="U57" s="263">
        <f>+IF(U$7&lt;&gt;T$7,INDEX(Inputs!$L$83:$L$99,U$7,1),T57*(1+U58))</f>
        <v>-72.740129192202602</v>
      </c>
      <c r="V57" s="263">
        <f>+IF(V$7&lt;&gt;U$7,INDEX(Inputs!$L$83:$L$99,V$7,1),U57*(1+V58))</f>
        <v>-74.842407942004797</v>
      </c>
      <c r="W57" s="263">
        <f>+IF(W$7&lt;&gt;V$7,INDEX(Inputs!$L$83:$L$99,W$7,1),V57*(1+W58))</f>
        <v>-77.005445120351879</v>
      </c>
      <c r="X57" s="263">
        <f>+IF(X$7&lt;&gt;W$7,INDEX(Inputs!$L$83:$L$99,X$7,1),W57*(1+X58))</f>
        <v>-79.230996720182304</v>
      </c>
      <c r="Y57" s="263">
        <f>+IF(Y$7&lt;&gt;X$7,INDEX(Inputs!$L$83:$L$99,Y$7,1),X57*(1+Y58))</f>
        <v>-75.529741226408376</v>
      </c>
      <c r="Z57" s="263">
        <f>+IF(Z$7&lt;&gt;Y$7,INDEX(Inputs!$L$83:$L$99,Z$7,1),Y57*(1+Z58))</f>
        <v>-72.001388924532606</v>
      </c>
      <c r="AA57" s="263">
        <f>+IF(AA$7&lt;&gt;Z$7,INDEX(Inputs!$L$83:$L$99,AA$7,1),Z57*(1+AA58))</f>
        <v>-68.637862686721235</v>
      </c>
      <c r="AB57" s="263">
        <f>+IF(AB$7&lt;&gt;AA$7,INDEX(Inputs!$L$83:$L$99,AB$7,1),AA57*(1+AB58))</f>
        <v>-65.431462706075592</v>
      </c>
      <c r="AC57" s="263">
        <f>+IF(AC$7&lt;&gt;AB$7,INDEX(Inputs!$L$83:$L$99,AC$7,1),AB57*(1+AC58))</f>
        <v>-62.374848870182305</v>
      </c>
      <c r="AD57" s="263">
        <f>+IF(AD$7&lt;&gt;AC$7,INDEX(Inputs!$L$83:$L$99,AD$7,1),AC57*(1+AD58))</f>
        <v>-61.969805406990375</v>
      </c>
      <c r="AE57" s="263">
        <f>+IF(AE$7&lt;&gt;AD$7,INDEX(Inputs!$L$83:$L$99,AE$7,1),AD57*(1+AE58))</f>
        <v>-61.567392173931999</v>
      </c>
      <c r="AF57" s="263">
        <f>+IF(AF$7&lt;&gt;AE$7,INDEX(Inputs!$L$83:$L$99,AF$7,1),AE57*(1+AF58))</f>
        <v>-61.16759209108568</v>
      </c>
      <c r="AG57" s="263">
        <f>+IF(AG$7&lt;&gt;AF$7,INDEX(Inputs!$L$83:$L$99,AG$7,1),AF57*(1+AG58))</f>
        <v>-60.770388189441782</v>
      </c>
      <c r="AH57" s="263">
        <f>+IF(AH$7&lt;&gt;AG$7,INDEX(Inputs!$L$83:$L$99,AH$7,1),AG57*(1+AH58))</f>
        <v>-60.375763610182311</v>
      </c>
      <c r="AI57" s="263">
        <f>+IF(AI$7&lt;&gt;AH$7,INDEX(Inputs!$L$83:$L$99,AI$7,1),AH57*(1+AI58))</f>
        <v>-61.460499236614403</v>
      </c>
      <c r="AJ57" s="263">
        <f>+IF(AJ$7&lt;&gt;AI$7,INDEX(Inputs!$L$83:$L$99,AJ$7,1),AI57*(1+AJ58))</f>
        <v>-62.564723666316098</v>
      </c>
      <c r="AK57" s="263">
        <f>+IF(AK$7&lt;&gt;AJ$7,INDEX(Inputs!$L$83:$L$99,AK$7,1),AJ57*(1+AK58))</f>
        <v>-63.688787043086151</v>
      </c>
      <c r="AL57" s="263">
        <f>+IF(AL$7&lt;&gt;AK$7,INDEX(Inputs!$L$83:$L$99,AL$7,1),AK57*(1+AL58))</f>
        <v>-64.833045801549801</v>
      </c>
      <c r="AM57" s="263">
        <f>+IF(AM$7&lt;&gt;AL$7,INDEX(Inputs!$L$83:$L$99,AM$7,1),AL57*(1+AM58))</f>
        <v>-65.997862780182317</v>
      </c>
      <c r="AN57" s="263">
        <f>+IF(AN$7&lt;&gt;AM$7,INDEX(Inputs!$L$83:$L$99,AN$7,1),AM57*(1+AN58))</f>
        <v>-64.833045801549787</v>
      </c>
      <c r="AO57" s="263">
        <f>+IF(AO$7&lt;&gt;AN$7,INDEX(Inputs!$L$83:$L$99,AO$7,1),AN57*(1+AO58))</f>
        <v>-63.688787043086144</v>
      </c>
      <c r="AP57" s="263">
        <f>+IF(AP$7&lt;&gt;AO$7,INDEX(Inputs!$L$83:$L$99,AP$7,1),AO57*(1+AP58))</f>
        <v>-62.564723666316098</v>
      </c>
      <c r="AQ57" s="263">
        <f>+IF(AQ$7&lt;&gt;AP$7,INDEX(Inputs!$L$83:$L$99,AQ$7,1),AP57*(1+AQ58))</f>
        <v>-61.46049923661441</v>
      </c>
      <c r="AR57" s="263">
        <f>+IF(AR$7&lt;&gt;AQ$7,INDEX(Inputs!$L$83:$L$99,AR$7,1),AQ57*(1+AR58))</f>
        <v>-60.375763610182311</v>
      </c>
      <c r="AS57" s="263">
        <f>+IF(AS$7&lt;&gt;AR$7,INDEX(Inputs!$L$83:$L$99,AS$7,1),AR57*(1+AS58))</f>
        <v>-60.375763610182311</v>
      </c>
      <c r="AT57" s="263">
        <f>+IF(AT$7&lt;&gt;AS$7,INDEX(Inputs!$L$83:$L$99,AT$7,1),AS57*(1+AT58))</f>
        <v>-60.375763610182311</v>
      </c>
      <c r="AU57" s="263">
        <f>+IF(AU$7&lt;&gt;AT$7,INDEX(Inputs!$L$83:$L$99,AU$7,1),AT57*(1+AU58))</f>
        <v>-60.375763610182311</v>
      </c>
      <c r="AV57" s="263">
        <f>+IF(AV$7&lt;&gt;AU$7,INDEX(Inputs!$L$83:$L$99,AV$7,1),AU57*(1+AV58))</f>
        <v>-60.375763610182311</v>
      </c>
      <c r="AW57" s="263">
        <f>+IF(AW$7&lt;&gt;AV$7,INDEX(Inputs!$L$83:$L$99,AW$7,1),AV57*(1+AW58))</f>
        <v>-60.375763610182311</v>
      </c>
      <c r="AX57" s="263">
        <f>+IF(AX$7&lt;&gt;AW$7,INDEX(Inputs!$L$83:$L$99,AX$7,1),AW57*(1+AX58))</f>
        <v>-60.375763610182311</v>
      </c>
      <c r="AY57" s="263">
        <f>+IF(AY$7&lt;&gt;AX$7,INDEX(Inputs!$L$83:$L$99,AY$7,1),AX57*(1+AY58))</f>
        <v>-60.375763610182311</v>
      </c>
      <c r="AZ57" s="263">
        <f>+IF(AZ$7&lt;&gt;AY$7,INDEX(Inputs!$L$83:$L$99,AZ$7,1),AY57*(1+AZ58))</f>
        <v>-60.375763610182311</v>
      </c>
      <c r="BA57" s="263">
        <f>+IF(BA$7&lt;&gt;AZ$7,INDEX(Inputs!$L$83:$L$99,BA$7,1),AZ57*(1+BA58))</f>
        <v>-60.375763610182311</v>
      </c>
      <c r="BB57" s="263">
        <f>+IF(BB$7&lt;&gt;BA$7,INDEX(Inputs!$L$83:$L$99,BB$7,1),BA57*(1+BB58))</f>
        <v>-60.375763610182311</v>
      </c>
      <c r="BC57" s="263">
        <f>+IF(BC$7&lt;&gt;BB$7,INDEX(Inputs!$L$83:$L$99,BC$7,1),BB57*(1+BC58))</f>
        <v>-60.375763610182311</v>
      </c>
      <c r="BD57" s="263">
        <f>+IF(BD$7&lt;&gt;BC$7,INDEX(Inputs!$L$83:$L$99,BD$7,1),BC57*(1+BD58))</f>
        <v>-60.375763610182311</v>
      </c>
      <c r="BE57" s="263">
        <f>+IF(BE$7&lt;&gt;BD$7,INDEX(Inputs!$L$83:$L$99,BE$7,1),BD57*(1+BE58))</f>
        <v>-60.375763610182311</v>
      </c>
      <c r="BF57" s="263">
        <f>+IF(BF$7&lt;&gt;BE$7,INDEX(Inputs!$L$83:$L$99,BF$7,1),BE57*(1+BF58))</f>
        <v>-60.375763610182311</v>
      </c>
      <c r="BG57" s="263">
        <f>+IF(BG$7&lt;&gt;BF$7,INDEX(Inputs!$L$83:$L$99,BG$7,1),BF57*(1+BG58))</f>
        <v>-60.375763610182311</v>
      </c>
      <c r="BH57" s="263">
        <f>+IF(BH$7&lt;&gt;BG$7,INDEX(Inputs!$L$83:$L$99,BH$7,1),BG57*(1+BH58))</f>
        <v>-60.375763610182311</v>
      </c>
      <c r="BI57" s="263">
        <f>+IF(BI$7&lt;&gt;BH$7,INDEX(Inputs!$L$83:$L$99,BI$7,1),BH57*(1+BI58))</f>
        <v>-60.375763610182311</v>
      </c>
      <c r="BJ57" s="263">
        <f>+IF(BJ$7&lt;&gt;BI$7,INDEX(Inputs!$L$83:$L$99,BJ$7,1),BI57*(1+BJ58))</f>
        <v>-60.375763610182311</v>
      </c>
      <c r="BK57" s="263">
        <f>+IF(BK$7&lt;&gt;BJ$7,INDEX(Inputs!$L$83:$L$99,BK$7,1),BJ57*(1+BK58))</f>
        <v>-60.375763610182311</v>
      </c>
      <c r="BL57" s="263">
        <f>+IF(BL$7&lt;&gt;BK$7,INDEX(Inputs!$L$83:$L$99,BL$7,1),BK57*(1+BL58))</f>
        <v>-60.375763610182311</v>
      </c>
      <c r="BM57" s="263">
        <f>+IF(BM$7&lt;&gt;BL$7,INDEX(Inputs!$L$83:$L$99,BM$7,1),BL57*(1+BM58))</f>
        <v>-60.375763610182311</v>
      </c>
      <c r="BN57" s="263">
        <f>+IF(BN$7&lt;&gt;BM$7,INDEX(Inputs!$L$83:$L$99,BN$7,1),BM57*(1+BN58))</f>
        <v>-60.375763610182311</v>
      </c>
      <c r="BO57" s="263">
        <f>+IF(BO$7&lt;&gt;BN$7,INDEX(Inputs!$L$83:$L$99,BO$7,1),BN57*(1+BO58))</f>
        <v>-60.375763610182311</v>
      </c>
      <c r="BP57" s="263">
        <f>+IF(BP$7&lt;&gt;BO$7,INDEX(Inputs!$L$83:$L$99,BP$7,1),BO57*(1+BP58))</f>
        <v>-60.375763610182311</v>
      </c>
      <c r="BQ57" s="263">
        <f>+IF(BQ$7&lt;&gt;BP$7,INDEX(Inputs!$L$83:$L$99,BQ$7,1),BP57*(1+BQ58))</f>
        <v>-60.375763610182311</v>
      </c>
      <c r="BR57" s="263">
        <f>+IF(BR$7&lt;&gt;BQ$7,INDEX(Inputs!$L$83:$L$99,BR$7,1),BQ57*(1+BR58))</f>
        <v>-60.375763610182311</v>
      </c>
      <c r="BS57" s="263">
        <f>+IF(BS$7&lt;&gt;BR$7,INDEX(Inputs!$L$83:$L$99,BS$7,1),BR57*(1+BS58))</f>
        <v>-60.375763610182311</v>
      </c>
      <c r="BT57" s="263">
        <f>+IF(BT$7&lt;&gt;BS$7,INDEX(Inputs!$L$83:$L$99,BT$7,1),BS57*(1+BT58))</f>
        <v>-60.375763610182311</v>
      </c>
      <c r="BU57" s="263">
        <f>+IF(BU$7&lt;&gt;BT$7,INDEX(Inputs!$L$83:$L$99,BU$7,1),BT57*(1+BU58))</f>
        <v>-60.375763610182311</v>
      </c>
      <c r="BV57" s="263">
        <f>+IF(BV$7&lt;&gt;BU$7,INDEX(Inputs!$L$83:$L$99,BV$7,1),BU57*(1+BV58))</f>
        <v>-60.375763610182311</v>
      </c>
      <c r="BW57" s="263">
        <f>+IF(BW$7&lt;&gt;BV$7,INDEX(Inputs!$L$83:$L$99,BW$7,1),BV57*(1+BW58))</f>
        <v>-60.375763610182311</v>
      </c>
      <c r="BX57" s="263">
        <f>+IF(BX$7&lt;&gt;BW$7,INDEX(Inputs!$L$83:$L$99,BX$7,1),BW57*(1+BX58))</f>
        <v>-60.375763610182311</v>
      </c>
      <c r="BY57" s="263">
        <f>+IF(BY$7&lt;&gt;BX$7,INDEX(Inputs!$L$83:$L$99,BY$7,1),BX57*(1+BY58))</f>
        <v>-60.375763610182311</v>
      </c>
      <c r="BZ57" s="263">
        <f>+IF(BZ$7&lt;&gt;BY$7,INDEX(Inputs!$L$83:$L$99,BZ$7,1),BY57*(1+BZ58))</f>
        <v>-60.375763610182311</v>
      </c>
      <c r="CA57" s="263">
        <f>+IF(CA$7&lt;&gt;BZ$7,INDEX(Inputs!$L$83:$L$99,CA$7,1),BZ57*(1+CA58))</f>
        <v>-60.375763610182311</v>
      </c>
      <c r="CB57" s="263">
        <f>+IF(CB$7&lt;&gt;CA$7,INDEX(Inputs!$L$83:$L$99,CB$7,1),CA57*(1+CB58))</f>
        <v>-60.375763610182311</v>
      </c>
      <c r="CC57" s="263">
        <f>+IF(CC$7&lt;&gt;CB$7,INDEX(Inputs!$L$83:$L$99,CC$7,1),CB57*(1+CC58))</f>
        <v>-60.375763610182311</v>
      </c>
      <c r="CD57" s="263">
        <f>+IF(CD$7&lt;&gt;CC$7,INDEX(Inputs!$L$83:$L$99,CD$7,1),CC57*(1+CD58))</f>
        <v>-60.375763610182311</v>
      </c>
      <c r="CE57" s="263">
        <f>+IF(CE$7&lt;&gt;CD$7,INDEX(Inputs!$L$83:$L$99,CE$7,1),CD57*(1+CE58))</f>
        <v>-60.375763610182311</v>
      </c>
      <c r="CF57" s="263">
        <f>+IF(CF$7&lt;&gt;CE$7,INDEX(Inputs!$L$83:$L$99,CF$7,1),CE57*(1+CF58))</f>
        <v>-60.375763610182311</v>
      </c>
      <c r="CG57" s="263">
        <f>+IF(CG$7&lt;&gt;CF$7,INDEX(Inputs!$L$83:$L$99,CG$7,1),CF57*(1+CG58))</f>
        <v>-60.375763610182311</v>
      </c>
      <c r="CH57" s="263">
        <f>+IF(CH$7&lt;&gt;CG$7,INDEX(Inputs!$L$83:$L$99,CH$7,1),CG57*(1+CH58))</f>
        <v>-60.375763610182311</v>
      </c>
      <c r="CI57" s="263">
        <f>+IF(CI$7&lt;&gt;CH$7,INDEX(Inputs!$L$83:$L$99,CI$7,1),CH57*(1+CI58))</f>
        <v>-60.375763610182311</v>
      </c>
      <c r="CJ57" s="263">
        <f>+IF(CJ$7&lt;&gt;CI$7,INDEX(Inputs!$L$83:$L$99,CJ$7,1),CI57*(1+CJ58))</f>
        <v>-60.375763610182311</v>
      </c>
      <c r="CK57" s="263">
        <f>+IF(CK$7&lt;&gt;CJ$7,INDEX(Inputs!$L$83:$L$99,CK$7,1),CJ57*(1+CK58))</f>
        <v>-60.375763610182311</v>
      </c>
      <c r="CL57" s="263">
        <f>+IF(CL$7&lt;&gt;CK$7,INDEX(Inputs!$L$83:$L$99,CL$7,1),CK57*(1+CL58))</f>
        <v>-60.375763610182311</v>
      </c>
      <c r="CM57" s="263">
        <f>+IF(CM$7&lt;&gt;CL$7,INDEX(Inputs!$L$83:$L$99,CM$7,1),CL57*(1+CM58))</f>
        <v>-60.375763610182311</v>
      </c>
      <c r="CN57" s="263">
        <f>+IF(CN$7&lt;&gt;CM$7,INDEX(Inputs!$L$83:$L$99,CN$7,1),CM57*(1+CN58))</f>
        <v>-60.375763610182311</v>
      </c>
      <c r="CO57" s="263">
        <f>+IF(CO$7&lt;&gt;CN$7,INDEX(Inputs!$L$83:$L$99,CO$7,1),CN57*(1+CO58))</f>
        <v>-60.375763610182311</v>
      </c>
      <c r="CP57" s="263">
        <f>+IF(CP$7&lt;&gt;CO$7,INDEX(Inputs!$L$83:$L$99,CP$7,1),CO57*(1+CP58))</f>
        <v>-60.375763610182311</v>
      </c>
      <c r="CQ57" s="263">
        <f>+IF(CQ$7&lt;&gt;CP$7,INDEX(Inputs!$L$83:$L$99,CQ$7,1),CP57*(1+CQ58))</f>
        <v>-60.375763610182311</v>
      </c>
      <c r="CR57" s="263">
        <f>+IF(CR$7&lt;&gt;CQ$7,INDEX(Inputs!$L$83:$L$99,CR$7,1),CQ57*(1+CR58))</f>
        <v>-60.375763610182311</v>
      </c>
      <c r="CS57" s="263"/>
      <c r="CT57" s="262"/>
      <c r="CU57" s="262"/>
      <c r="CV57" s="262"/>
      <c r="CW57" s="262"/>
      <c r="CX57" s="262"/>
      <c r="CY57" s="262"/>
      <c r="CZ57" s="262"/>
      <c r="DA57" s="262"/>
      <c r="DB57" s="262"/>
      <c r="DC57" s="262"/>
      <c r="DD57" s="262"/>
      <c r="DE57" s="262"/>
      <c r="DF57" s="262"/>
      <c r="DG57" s="262"/>
      <c r="DH57" s="262"/>
      <c r="DI57" s="262"/>
      <c r="DJ57" s="262"/>
      <c r="DK57" s="262"/>
      <c r="DL57" s="262"/>
      <c r="DM57" s="262"/>
      <c r="DN57" s="262"/>
      <c r="DO57" s="262"/>
      <c r="DP57" s="262"/>
      <c r="DQ57" s="262"/>
      <c r="DR57" s="262"/>
      <c r="DS57" s="262"/>
      <c r="DT57" s="262"/>
      <c r="DU57" s="262"/>
    </row>
    <row r="58" spans="1:193" s="647" customFormat="1" outlineLevel="1">
      <c r="A58" s="154"/>
      <c r="B58" s="648" t="s">
        <v>302</v>
      </c>
      <c r="C58" s="113"/>
      <c r="D58" s="156"/>
      <c r="E58" s="156"/>
      <c r="F58" s="156"/>
      <c r="G58" s="156"/>
      <c r="H58" s="156"/>
      <c r="I58" s="156"/>
      <c r="J58" s="156"/>
      <c r="K58" s="310"/>
      <c r="L58" s="156"/>
      <c r="M58" s="448"/>
      <c r="N58" s="448"/>
      <c r="O58" s="263"/>
      <c r="P58" s="378"/>
      <c r="Q58" s="649">
        <f>+POWER(INDEX(Inputs!$L$83:$L$99,P$7+1,1)/INDEX(Inputs!$L$83:$L$99,P$7,1),1/(INDEX(Inputs!$B$83:$B$99,P$7+1,1)-INDEX(Inputs!$B$83:$B$99,P$7,1)))-1</f>
        <v>-0.23214071877756448</v>
      </c>
      <c r="R58" s="649">
        <f>+POWER(INDEX(Inputs!$L$83:$L$99,Q$7+1,1)/INDEX(Inputs!$L$83:$L$99,Q$7,1),1/(INDEX(Inputs!$B$83:$B$99,Q$7+1,1)-INDEX(Inputs!$B$83:$B$99,Q$7,1)))-1</f>
        <v>-0.23214071877756448</v>
      </c>
      <c r="S58" s="649">
        <f>+POWER(INDEX(Inputs!$L$83:$L$99,R$7+1,1)/INDEX(Inputs!$L$83:$L$99,R$7,1),1/(INDEX(Inputs!$B$83:$B$99,R$7+1,1)-INDEX(Inputs!$B$83:$B$99,R$7,1)))-1</f>
        <v>-0.23214071877756448</v>
      </c>
      <c r="T58" s="649">
        <f>+POWER(INDEX(Inputs!$L$83:$L$99,S$7+1,1)/INDEX(Inputs!$L$83:$L$99,S$7,1),1/(INDEX(Inputs!$B$83:$B$99,S$7+1,1)-INDEX(Inputs!$B$83:$B$99,S$7,1)))-1</f>
        <v>2.8901223755697591E-2</v>
      </c>
      <c r="U58" s="649">
        <f>+POWER(INDEX(Inputs!$L$83:$L$99,T$7+1,1)/INDEX(Inputs!$L$83:$L$99,T$7,1),1/(INDEX(Inputs!$B$83:$B$99,T$7+1,1)-INDEX(Inputs!$B$83:$B$99,T$7,1)))-1</f>
        <v>2.8901223755697591E-2</v>
      </c>
      <c r="V58" s="649">
        <f>+POWER(INDEX(Inputs!$L$83:$L$99,U$7+1,1)/INDEX(Inputs!$L$83:$L$99,U$7,1),1/(INDEX(Inputs!$B$83:$B$99,U$7+1,1)-INDEX(Inputs!$B$83:$B$99,U$7,1)))-1</f>
        <v>2.8901223755697591E-2</v>
      </c>
      <c r="W58" s="649">
        <f>+POWER(INDEX(Inputs!$L$83:$L$99,V$7+1,1)/INDEX(Inputs!$L$83:$L$99,V$7,1),1/(INDEX(Inputs!$B$83:$B$99,V$7+1,1)-INDEX(Inputs!$B$83:$B$99,V$7,1)))-1</f>
        <v>2.8901223755697591E-2</v>
      </c>
      <c r="X58" s="649">
        <f>+POWER(INDEX(Inputs!$L$83:$L$99,W$7+1,1)/INDEX(Inputs!$L$83:$L$99,W$7,1),1/(INDEX(Inputs!$B$83:$B$99,W$7+1,1)-INDEX(Inputs!$B$83:$B$99,W$7,1)))-1</f>
        <v>2.8901223755697591E-2</v>
      </c>
      <c r="Y58" s="649">
        <f>+POWER(INDEX(Inputs!$L$83:$L$99,X$7+1,1)/INDEX(Inputs!$L$83:$L$99,X$7,1),1/(INDEX(Inputs!$B$83:$B$99,X$7+1,1)-INDEX(Inputs!$B$83:$B$99,X$7,1)))-1</f>
        <v>-4.671474103557649E-2</v>
      </c>
      <c r="Z58" s="649">
        <f>+POWER(INDEX(Inputs!$L$83:$L$99,Y$7+1,1)/INDEX(Inputs!$L$83:$L$99,Y$7,1),1/(INDEX(Inputs!$B$83:$B$99,Y$7+1,1)-INDEX(Inputs!$B$83:$B$99,Y$7,1)))-1</f>
        <v>-4.671474103557649E-2</v>
      </c>
      <c r="AA58" s="649">
        <f>+POWER(INDEX(Inputs!$L$83:$L$99,Z$7+1,1)/INDEX(Inputs!$L$83:$L$99,Z$7,1),1/(INDEX(Inputs!$B$83:$B$99,Z$7+1,1)-INDEX(Inputs!$B$83:$B$99,Z$7,1)))-1</f>
        <v>-4.671474103557649E-2</v>
      </c>
      <c r="AB58" s="649">
        <f>+POWER(INDEX(Inputs!$L$83:$L$99,AA$7+1,1)/INDEX(Inputs!$L$83:$L$99,AA$7,1),1/(INDEX(Inputs!$B$83:$B$99,AA$7+1,1)-INDEX(Inputs!$B$83:$B$99,AA$7,1)))-1</f>
        <v>-4.671474103557649E-2</v>
      </c>
      <c r="AC58" s="649">
        <f>+POWER(INDEX(Inputs!$L$83:$L$99,AB$7+1,1)/INDEX(Inputs!$L$83:$L$99,AB$7,1),1/(INDEX(Inputs!$B$83:$B$99,AB$7+1,1)-INDEX(Inputs!$B$83:$B$99,AB$7,1)))-1</f>
        <v>-4.671474103557649E-2</v>
      </c>
      <c r="AD58" s="649">
        <f>+POWER(INDEX(Inputs!$L$83:$L$99,AC$7+1,1)/INDEX(Inputs!$L$83:$L$99,AC$7,1),1/(INDEX(Inputs!$B$83:$B$99,AC$7+1,1)-INDEX(Inputs!$B$83:$B$99,AC$7,1)))-1</f>
        <v>-6.4936985103551947E-3</v>
      </c>
      <c r="AE58" s="649">
        <f>+POWER(INDEX(Inputs!$L$83:$L$99,AD$7+1,1)/INDEX(Inputs!$L$83:$L$99,AD$7,1),1/(INDEX(Inputs!$B$83:$B$99,AD$7+1,1)-INDEX(Inputs!$B$83:$B$99,AD$7,1)))-1</f>
        <v>-6.4936985103551947E-3</v>
      </c>
      <c r="AF58" s="649">
        <f>+POWER(INDEX(Inputs!$L$83:$L$99,AE$7+1,1)/INDEX(Inputs!$L$83:$L$99,AE$7,1),1/(INDEX(Inputs!$B$83:$B$99,AE$7+1,1)-INDEX(Inputs!$B$83:$B$99,AE$7,1)))-1</f>
        <v>-6.4936985103551947E-3</v>
      </c>
      <c r="AG58" s="649">
        <f>+POWER(INDEX(Inputs!$L$83:$L$99,AF$7+1,1)/INDEX(Inputs!$L$83:$L$99,AF$7,1),1/(INDEX(Inputs!$B$83:$B$99,AF$7+1,1)-INDEX(Inputs!$B$83:$B$99,AF$7,1)))-1</f>
        <v>-6.4936985103551947E-3</v>
      </c>
      <c r="AH58" s="649">
        <f>+POWER(INDEX(Inputs!$L$83:$L$99,AG$7+1,1)/INDEX(Inputs!$L$83:$L$99,AG$7,1),1/(INDEX(Inputs!$B$83:$B$99,AG$7+1,1)-INDEX(Inputs!$B$83:$B$99,AG$7,1)))-1</f>
        <v>-6.4936985103551947E-3</v>
      </c>
      <c r="AI58" s="649">
        <f>+POWER(INDEX(Inputs!$L$83:$L$99,AH$7+1,1)/INDEX(Inputs!$L$83:$L$99,AH$7,1),1/(INDEX(Inputs!$B$83:$B$99,AH$7+1,1)-INDEX(Inputs!$B$83:$B$99,AH$7,1)))-1</f>
        <v>1.7966408399166856E-2</v>
      </c>
      <c r="AJ58" s="649">
        <f>+POWER(INDEX(Inputs!$L$83:$L$99,AI$7+1,1)/INDEX(Inputs!$L$83:$L$99,AI$7,1),1/(INDEX(Inputs!$B$83:$B$99,AI$7+1,1)-INDEX(Inputs!$B$83:$B$99,AI$7,1)))-1</f>
        <v>1.7966408399166856E-2</v>
      </c>
      <c r="AK58" s="649">
        <f>+POWER(INDEX(Inputs!$L$83:$L$99,AJ$7+1,1)/INDEX(Inputs!$L$83:$L$99,AJ$7,1),1/(INDEX(Inputs!$B$83:$B$99,AJ$7+1,1)-INDEX(Inputs!$B$83:$B$99,AJ$7,1)))-1</f>
        <v>1.7966408399166856E-2</v>
      </c>
      <c r="AL58" s="649">
        <f>+POWER(INDEX(Inputs!$L$83:$L$99,AK$7+1,1)/INDEX(Inputs!$L$83:$L$99,AK$7,1),1/(INDEX(Inputs!$B$83:$B$99,AK$7+1,1)-INDEX(Inputs!$B$83:$B$99,AK$7,1)))-1</f>
        <v>1.7966408399166856E-2</v>
      </c>
      <c r="AM58" s="649">
        <f>+POWER(INDEX(Inputs!$L$83:$L$99,AL$7+1,1)/INDEX(Inputs!$L$83:$L$99,AL$7,1),1/(INDEX(Inputs!$B$83:$B$99,AL$7+1,1)-INDEX(Inputs!$B$83:$B$99,AL$7,1)))-1</f>
        <v>1.7966408399166856E-2</v>
      </c>
      <c r="AN58" s="649">
        <f>+POWER(INDEX(Inputs!$L$83:$L$99,AM$7+1,1)/INDEX(Inputs!$L$83:$L$99,AM$7,1),1/(INDEX(Inputs!$B$83:$B$99,AM$7+1,1)-INDEX(Inputs!$B$83:$B$99,AM$7,1)))-1</f>
        <v>-1.7649313622657092E-2</v>
      </c>
      <c r="AO58" s="649">
        <f>+POWER(INDEX(Inputs!$L$83:$L$99,AN$7+1,1)/INDEX(Inputs!$L$83:$L$99,AN$7,1),1/(INDEX(Inputs!$B$83:$B$99,AN$7+1,1)-INDEX(Inputs!$B$83:$B$99,AN$7,1)))-1</f>
        <v>-1.7649313622657092E-2</v>
      </c>
      <c r="AP58" s="649">
        <f>+POWER(INDEX(Inputs!$L$83:$L$99,AO$7+1,1)/INDEX(Inputs!$L$83:$L$99,AO$7,1),1/(INDEX(Inputs!$B$83:$B$99,AO$7+1,1)-INDEX(Inputs!$B$83:$B$99,AO$7,1)))-1</f>
        <v>-1.7649313622657092E-2</v>
      </c>
      <c r="AQ58" s="649">
        <f>+POWER(INDEX(Inputs!$L$83:$L$99,AP$7+1,1)/INDEX(Inputs!$L$83:$L$99,AP$7,1),1/(INDEX(Inputs!$B$83:$B$99,AP$7+1,1)-INDEX(Inputs!$B$83:$B$99,AP$7,1)))-1</f>
        <v>-1.7649313622657092E-2</v>
      </c>
      <c r="AR58" s="649">
        <f>+POWER(INDEX(Inputs!$L$83:$L$99,AQ$7+1,1)/INDEX(Inputs!$L$83:$L$99,AQ$7,1),1/(INDEX(Inputs!$B$83:$B$99,AQ$7+1,1)-INDEX(Inputs!$B$83:$B$99,AQ$7,1)))-1</f>
        <v>-1.7649313622657092E-2</v>
      </c>
      <c r="AS58" s="649">
        <f>+POWER(INDEX(Inputs!$L$83:$L$99,AR$7+1,1)/INDEX(Inputs!$L$83:$L$99,AR$7,1),1/(INDEX(Inputs!$B$83:$B$99,AR$7+1,1)-INDEX(Inputs!$B$83:$B$99,AR$7,1)))-1</f>
        <v>0</v>
      </c>
      <c r="AT58" s="649">
        <f>+POWER(INDEX(Inputs!$L$83:$L$99,AS$7+1,1)/INDEX(Inputs!$L$83:$L$99,AS$7,1),1/(INDEX(Inputs!$B$83:$B$99,AS$7+1,1)-INDEX(Inputs!$B$83:$B$99,AS$7,1)))-1</f>
        <v>0</v>
      </c>
      <c r="AU58" s="649">
        <f>+POWER(INDEX(Inputs!$L$83:$L$99,AT$7+1,1)/INDEX(Inputs!$L$83:$L$99,AT$7,1),1/(INDEX(Inputs!$B$83:$B$99,AT$7+1,1)-INDEX(Inputs!$B$83:$B$99,AT$7,1)))-1</f>
        <v>0</v>
      </c>
      <c r="AV58" s="649">
        <f>+POWER(INDEX(Inputs!$L$83:$L$99,AU$7+1,1)/INDEX(Inputs!$L$83:$L$99,AU$7,1),1/(INDEX(Inputs!$B$83:$B$99,AU$7+1,1)-INDEX(Inputs!$B$83:$B$99,AU$7,1)))-1</f>
        <v>0</v>
      </c>
      <c r="AW58" s="649">
        <f>+POWER(INDEX(Inputs!$L$83:$L$99,AV$7+1,1)/INDEX(Inputs!$L$83:$L$99,AV$7,1),1/(INDEX(Inputs!$B$83:$B$99,AV$7+1,1)-INDEX(Inputs!$B$83:$B$99,AV$7,1)))-1</f>
        <v>0</v>
      </c>
      <c r="AX58" s="649">
        <f>+POWER(INDEX(Inputs!$L$83:$L$99,AW$7+1,1)/INDEX(Inputs!$L$83:$L$99,AW$7,1),1/(INDEX(Inputs!$B$83:$B$99,AW$7+1,1)-INDEX(Inputs!$B$83:$B$99,AW$7,1)))-1</f>
        <v>0</v>
      </c>
      <c r="AY58" s="649">
        <f>+POWER(INDEX(Inputs!$L$83:$L$99,AX$7+1,1)/INDEX(Inputs!$L$83:$L$99,AX$7,1),1/(INDEX(Inputs!$B$83:$B$99,AX$7+1,1)-INDEX(Inputs!$B$83:$B$99,AX$7,1)))-1</f>
        <v>0</v>
      </c>
      <c r="AZ58" s="649">
        <f>+POWER(INDEX(Inputs!$L$83:$L$99,AY$7+1,1)/INDEX(Inputs!$L$83:$L$99,AY$7,1),1/(INDEX(Inputs!$B$83:$B$99,AY$7+1,1)-INDEX(Inputs!$B$83:$B$99,AY$7,1)))-1</f>
        <v>0</v>
      </c>
      <c r="BA58" s="649">
        <f>+POWER(INDEX(Inputs!$L$83:$L$99,AZ$7+1,1)/INDEX(Inputs!$L$83:$L$99,AZ$7,1),1/(INDEX(Inputs!$B$83:$B$99,AZ$7+1,1)-INDEX(Inputs!$B$83:$B$99,AZ$7,1)))-1</f>
        <v>0</v>
      </c>
      <c r="BB58" s="649">
        <f>+POWER(INDEX(Inputs!$L$83:$L$99,BA$7+1,1)/INDEX(Inputs!$L$83:$L$99,BA$7,1),1/(INDEX(Inputs!$B$83:$B$99,BA$7+1,1)-INDEX(Inputs!$B$83:$B$99,BA$7,1)))-1</f>
        <v>0</v>
      </c>
      <c r="BC58" s="649">
        <f>+POWER(INDEX(Inputs!$L$83:$L$99,BB$7+1,1)/INDEX(Inputs!$L$83:$L$99,BB$7,1),1/(INDEX(Inputs!$B$83:$B$99,BB$7+1,1)-INDEX(Inputs!$B$83:$B$99,BB$7,1)))-1</f>
        <v>0</v>
      </c>
      <c r="BD58" s="649">
        <f>+POWER(INDEX(Inputs!$L$83:$L$99,BC$7+1,1)/INDEX(Inputs!$L$83:$L$99,BC$7,1),1/(INDEX(Inputs!$B$83:$B$99,BC$7+1,1)-INDEX(Inputs!$B$83:$B$99,BC$7,1)))-1</f>
        <v>0</v>
      </c>
      <c r="BE58" s="649">
        <f>+POWER(INDEX(Inputs!$L$83:$L$99,BD$7+1,1)/INDEX(Inputs!$L$83:$L$99,BD$7,1),1/(INDEX(Inputs!$B$83:$B$99,BD$7+1,1)-INDEX(Inputs!$B$83:$B$99,BD$7,1)))-1</f>
        <v>0</v>
      </c>
      <c r="BF58" s="649">
        <f>+POWER(INDEX(Inputs!$L$83:$L$99,BE$7+1,1)/INDEX(Inputs!$L$83:$L$99,BE$7,1),1/(INDEX(Inputs!$B$83:$B$99,BE$7+1,1)-INDEX(Inputs!$B$83:$B$99,BE$7,1)))-1</f>
        <v>0</v>
      </c>
      <c r="BG58" s="649">
        <f>+POWER(INDEX(Inputs!$L$83:$L$99,BF$7+1,1)/INDEX(Inputs!$L$83:$L$99,BF$7,1),1/(INDEX(Inputs!$B$83:$B$99,BF$7+1,1)-INDEX(Inputs!$B$83:$B$99,BF$7,1)))-1</f>
        <v>0</v>
      </c>
      <c r="BH58" s="649">
        <f>+POWER(INDEX(Inputs!$L$83:$L$99,BG$7+1,1)/INDEX(Inputs!$L$83:$L$99,BG$7,1),1/(INDEX(Inputs!$B$83:$B$99,BG$7+1,1)-INDEX(Inputs!$B$83:$B$99,BG$7,1)))-1</f>
        <v>0</v>
      </c>
      <c r="BI58" s="649">
        <f>+POWER(INDEX(Inputs!$L$83:$L$99,BH$7+1,1)/INDEX(Inputs!$L$83:$L$99,BH$7,1),1/(INDEX(Inputs!$B$83:$B$99,BH$7+1,1)-INDEX(Inputs!$B$83:$B$99,BH$7,1)))-1</f>
        <v>0</v>
      </c>
      <c r="BJ58" s="649">
        <f>+POWER(INDEX(Inputs!$L$83:$L$99,BI$7+1,1)/INDEX(Inputs!$L$83:$L$99,BI$7,1),1/(INDEX(Inputs!$B$83:$B$99,BI$7+1,1)-INDEX(Inputs!$B$83:$B$99,BI$7,1)))-1</f>
        <v>0</v>
      </c>
      <c r="BK58" s="649">
        <f>+POWER(INDEX(Inputs!$L$83:$L$99,BJ$7+1,1)/INDEX(Inputs!$L$83:$L$99,BJ$7,1),1/(INDEX(Inputs!$B$83:$B$99,BJ$7+1,1)-INDEX(Inputs!$B$83:$B$99,BJ$7,1)))-1</f>
        <v>0</v>
      </c>
      <c r="BL58" s="649">
        <f>+POWER(INDEX(Inputs!$L$83:$L$99,BK$7+1,1)/INDEX(Inputs!$L$83:$L$99,BK$7,1),1/(INDEX(Inputs!$B$83:$B$99,BK$7+1,1)-INDEX(Inputs!$B$83:$B$99,BK$7,1)))-1</f>
        <v>0</v>
      </c>
      <c r="BM58" s="649">
        <f>+POWER(INDEX(Inputs!$L$83:$L$99,BL$7+1,1)/INDEX(Inputs!$L$83:$L$99,BL$7,1),1/(INDEX(Inputs!$B$83:$B$99,BL$7+1,1)-INDEX(Inputs!$B$83:$B$99,BL$7,1)))-1</f>
        <v>0</v>
      </c>
      <c r="BN58" s="649">
        <f>+POWER(INDEX(Inputs!$L$83:$L$99,BM$7+1,1)/INDEX(Inputs!$L$83:$L$99,BM$7,1),1/(INDEX(Inputs!$B$83:$B$99,BM$7+1,1)-INDEX(Inputs!$B$83:$B$99,BM$7,1)))-1</f>
        <v>0</v>
      </c>
      <c r="BO58" s="649">
        <f>+POWER(INDEX(Inputs!$L$83:$L$99,BN$7+1,1)/INDEX(Inputs!$L$83:$L$99,BN$7,1),1/(INDEX(Inputs!$B$83:$B$99,BN$7+1,1)-INDEX(Inputs!$B$83:$B$99,BN$7,1)))-1</f>
        <v>0</v>
      </c>
      <c r="BP58" s="649">
        <f>+POWER(INDEX(Inputs!$L$83:$L$99,BO$7+1,1)/INDEX(Inputs!$L$83:$L$99,BO$7,1),1/(INDEX(Inputs!$B$83:$B$99,BO$7+1,1)-INDEX(Inputs!$B$83:$B$99,BO$7,1)))-1</f>
        <v>0</v>
      </c>
      <c r="BQ58" s="649">
        <f>+POWER(INDEX(Inputs!$L$83:$L$99,BP$7+1,1)/INDEX(Inputs!$L$83:$L$99,BP$7,1),1/(INDEX(Inputs!$B$83:$B$99,BP$7+1,1)-INDEX(Inputs!$B$83:$B$99,BP$7,1)))-1</f>
        <v>0</v>
      </c>
      <c r="BR58" s="649">
        <f>+POWER(INDEX(Inputs!$L$83:$L$99,BQ$7+1,1)/INDEX(Inputs!$L$83:$L$99,BQ$7,1),1/(INDEX(Inputs!$B$83:$B$99,BQ$7+1,1)-INDEX(Inputs!$B$83:$B$99,BQ$7,1)))-1</f>
        <v>0</v>
      </c>
      <c r="BS58" s="649">
        <f>+POWER(INDEX(Inputs!$L$83:$L$99,BR$7+1,1)/INDEX(Inputs!$L$83:$L$99,BR$7,1),1/(INDEX(Inputs!$B$83:$B$99,BR$7+1,1)-INDEX(Inputs!$B$83:$B$99,BR$7,1)))-1</f>
        <v>0</v>
      </c>
      <c r="BT58" s="649">
        <f>+POWER(INDEX(Inputs!$L$83:$L$99,BS$7+1,1)/INDEX(Inputs!$L$83:$L$99,BS$7,1),1/(INDEX(Inputs!$B$83:$B$99,BS$7+1,1)-INDEX(Inputs!$B$83:$B$99,BS$7,1)))-1</f>
        <v>0</v>
      </c>
      <c r="BU58" s="649">
        <f>+POWER(INDEX(Inputs!$L$83:$L$99,BT$7+1,1)/INDEX(Inputs!$L$83:$L$99,BT$7,1),1/(INDEX(Inputs!$B$83:$B$99,BT$7+1,1)-INDEX(Inputs!$B$83:$B$99,BT$7,1)))-1</f>
        <v>0</v>
      </c>
      <c r="BV58" s="649">
        <f>+POWER(INDEX(Inputs!$L$83:$L$99,BU$7+1,1)/INDEX(Inputs!$L$83:$L$99,BU$7,1),1/(INDEX(Inputs!$B$83:$B$99,BU$7+1,1)-INDEX(Inputs!$B$83:$B$99,BU$7,1)))-1</f>
        <v>0</v>
      </c>
      <c r="BW58" s="649">
        <f>+POWER(INDEX(Inputs!$L$83:$L$99,BV$7+1,1)/INDEX(Inputs!$L$83:$L$99,BV$7,1),1/(INDEX(Inputs!$B$83:$B$99,BV$7+1,1)-INDEX(Inputs!$B$83:$B$99,BV$7,1)))-1</f>
        <v>0</v>
      </c>
      <c r="BX58" s="649">
        <f>+POWER(INDEX(Inputs!$L$83:$L$99,BW$7+1,1)/INDEX(Inputs!$L$83:$L$99,BW$7,1),1/(INDEX(Inputs!$B$83:$B$99,BW$7+1,1)-INDEX(Inputs!$B$83:$B$99,BW$7,1)))-1</f>
        <v>0</v>
      </c>
      <c r="BY58" s="649">
        <f>+POWER(INDEX(Inputs!$L$83:$L$99,BX$7+1,1)/INDEX(Inputs!$L$83:$L$99,BX$7,1),1/(INDEX(Inputs!$B$83:$B$99,BX$7+1,1)-INDEX(Inputs!$B$83:$B$99,BX$7,1)))-1</f>
        <v>0</v>
      </c>
      <c r="BZ58" s="649">
        <f>+POWER(INDEX(Inputs!$L$83:$L$99,BY$7+1,1)/INDEX(Inputs!$L$83:$L$99,BY$7,1),1/(INDEX(Inputs!$B$83:$B$99,BY$7+1,1)-INDEX(Inputs!$B$83:$B$99,BY$7,1)))-1</f>
        <v>0</v>
      </c>
      <c r="CA58" s="649">
        <f>+POWER(INDEX(Inputs!$L$83:$L$99,BZ$7+1,1)/INDEX(Inputs!$L$83:$L$99,BZ$7,1),1/(INDEX(Inputs!$B$83:$B$99,BZ$7+1,1)-INDEX(Inputs!$B$83:$B$99,BZ$7,1)))-1</f>
        <v>0</v>
      </c>
      <c r="CB58" s="649">
        <f>+POWER(INDEX(Inputs!$L$83:$L$99,CA$7+1,1)/INDEX(Inputs!$L$83:$L$99,CA$7,1),1/(INDEX(Inputs!$B$83:$B$99,CA$7+1,1)-INDEX(Inputs!$B$83:$B$99,CA$7,1)))-1</f>
        <v>0</v>
      </c>
      <c r="CC58" s="649">
        <f>+POWER(INDEX(Inputs!$L$83:$L$99,CB$7+1,1)/INDEX(Inputs!$L$83:$L$99,CB$7,1),1/(INDEX(Inputs!$B$83:$B$99,CB$7+1,1)-INDEX(Inputs!$B$83:$B$99,CB$7,1)))-1</f>
        <v>0</v>
      </c>
      <c r="CD58" s="649">
        <f>+POWER(INDEX(Inputs!$L$83:$L$99,CC$7+1,1)/INDEX(Inputs!$L$83:$L$99,CC$7,1),1/(INDEX(Inputs!$B$83:$B$99,CC$7+1,1)-INDEX(Inputs!$B$83:$B$99,CC$7,1)))-1</f>
        <v>0</v>
      </c>
      <c r="CE58" s="649">
        <f>+POWER(INDEX(Inputs!$L$83:$L$99,CD$7+1,1)/INDEX(Inputs!$L$83:$L$99,CD$7,1),1/(INDEX(Inputs!$B$83:$B$99,CD$7+1,1)-INDEX(Inputs!$B$83:$B$99,CD$7,1)))-1</f>
        <v>0</v>
      </c>
      <c r="CF58" s="649">
        <f>+POWER(INDEX(Inputs!$L$83:$L$99,CE$7+1,1)/INDEX(Inputs!$L$83:$L$99,CE$7,1),1/(INDEX(Inputs!$B$83:$B$99,CE$7+1,1)-INDEX(Inputs!$B$83:$B$99,CE$7,1)))-1</f>
        <v>0</v>
      </c>
      <c r="CG58" s="649">
        <f>+POWER(INDEX(Inputs!$L$83:$L$99,CF$7+1,1)/INDEX(Inputs!$L$83:$L$99,CF$7,1),1/(INDEX(Inputs!$B$83:$B$99,CF$7+1,1)-INDEX(Inputs!$B$83:$B$99,CF$7,1)))-1</f>
        <v>0</v>
      </c>
      <c r="CH58" s="649">
        <f>+POWER(INDEX(Inputs!$L$83:$L$99,CG$7+1,1)/INDEX(Inputs!$L$83:$L$99,CG$7,1),1/(INDEX(Inputs!$B$83:$B$99,CG$7+1,1)-INDEX(Inputs!$B$83:$B$99,CG$7,1)))-1</f>
        <v>0</v>
      </c>
      <c r="CI58" s="649">
        <f>+POWER(INDEX(Inputs!$L$83:$L$99,CH$7+1,1)/INDEX(Inputs!$L$83:$L$99,CH$7,1),1/(INDEX(Inputs!$B$83:$B$99,CH$7+1,1)-INDEX(Inputs!$B$83:$B$99,CH$7,1)))-1</f>
        <v>0</v>
      </c>
      <c r="CJ58" s="649">
        <f>+POWER(INDEX(Inputs!$L$83:$L$99,CI$7+1,1)/INDEX(Inputs!$L$83:$L$99,CI$7,1),1/(INDEX(Inputs!$B$83:$B$99,CI$7+1,1)-INDEX(Inputs!$B$83:$B$99,CI$7,1)))-1</f>
        <v>0</v>
      </c>
      <c r="CK58" s="649">
        <f>+POWER(INDEX(Inputs!$L$83:$L$99,CJ$7+1,1)/INDEX(Inputs!$L$83:$L$99,CJ$7,1),1/(INDEX(Inputs!$B$83:$B$99,CJ$7+1,1)-INDEX(Inputs!$B$83:$B$99,CJ$7,1)))-1</f>
        <v>0</v>
      </c>
      <c r="CL58" s="649">
        <f>+POWER(INDEX(Inputs!$L$83:$L$99,CK$7+1,1)/INDEX(Inputs!$L$83:$L$99,CK$7,1),1/(INDEX(Inputs!$B$83:$B$99,CK$7+1,1)-INDEX(Inputs!$B$83:$B$99,CK$7,1)))-1</f>
        <v>0</v>
      </c>
      <c r="CM58" s="649">
        <f>+POWER(INDEX(Inputs!$L$83:$L$99,CL$7+1,1)/INDEX(Inputs!$L$83:$L$99,CL$7,1),1/(INDEX(Inputs!$B$83:$B$99,CL$7+1,1)-INDEX(Inputs!$B$83:$B$99,CL$7,1)))-1</f>
        <v>0</v>
      </c>
      <c r="CN58" s="649">
        <f>+POWER(INDEX(Inputs!$L$83:$L$99,CM$7+1,1)/INDEX(Inputs!$L$83:$L$99,CM$7,1),1/(INDEX(Inputs!$B$83:$B$99,CM$7+1,1)-INDEX(Inputs!$B$83:$B$99,CM$7,1)))-1</f>
        <v>0</v>
      </c>
      <c r="CO58" s="649">
        <f>+POWER(INDEX(Inputs!$L$83:$L$99,CN$7+1,1)/INDEX(Inputs!$L$83:$L$99,CN$7,1),1/(INDEX(Inputs!$B$83:$B$99,CN$7+1,1)-INDEX(Inputs!$B$83:$B$99,CN$7,1)))-1</f>
        <v>0</v>
      </c>
      <c r="CP58" s="649">
        <f>+POWER(INDEX(Inputs!$L$83:$L$99,CO$7+1,1)/INDEX(Inputs!$L$83:$L$99,CO$7,1),1/(INDEX(Inputs!$B$83:$B$99,CO$7+1,1)-INDEX(Inputs!$B$83:$B$99,CO$7,1)))-1</f>
        <v>0</v>
      </c>
      <c r="CQ58" s="649">
        <f>+POWER(INDEX(Inputs!$L$83:$L$99,CP$7+1,1)/INDEX(Inputs!$L$83:$L$99,CP$7,1),1/(INDEX(Inputs!$B$83:$B$99,CP$7+1,1)-INDEX(Inputs!$B$83:$B$99,CP$7,1)))-1</f>
        <v>0</v>
      </c>
      <c r="CR58" s="649">
        <f>+POWER(INDEX(Inputs!$L$83:$L$99,CQ$7+1,1)/INDEX(Inputs!$L$83:$L$99,CQ$7,1),1/(INDEX(Inputs!$B$83:$B$99,CQ$7+1,1)-INDEX(Inputs!$B$83:$B$99,CQ$7,1)))-1</f>
        <v>0</v>
      </c>
      <c r="CS58" s="649"/>
      <c r="CT58" s="262"/>
      <c r="CU58" s="262"/>
      <c r="CV58" s="262"/>
      <c r="CW58" s="262"/>
      <c r="CX58" s="262"/>
      <c r="CY58" s="262"/>
      <c r="CZ58" s="262"/>
      <c r="DA58" s="262"/>
      <c r="DB58" s="262"/>
      <c r="DC58" s="262"/>
      <c r="DD58" s="262"/>
      <c r="DE58" s="262"/>
      <c r="DF58" s="262"/>
      <c r="DG58" s="262"/>
      <c r="DH58" s="262"/>
      <c r="DI58" s="262"/>
      <c r="DJ58" s="262"/>
      <c r="DK58" s="262"/>
      <c r="DL58" s="262"/>
      <c r="DM58" s="262"/>
      <c r="DN58" s="262"/>
      <c r="DO58" s="262"/>
      <c r="DP58" s="262"/>
      <c r="DQ58" s="262"/>
      <c r="DR58" s="262"/>
      <c r="DS58" s="262"/>
      <c r="DT58" s="262"/>
      <c r="DU58" s="262"/>
    </row>
    <row r="59" spans="1:193" outlineLevel="1">
      <c r="A59" s="4"/>
      <c r="B59" s="382" t="s">
        <v>187</v>
      </c>
      <c r="C59" s="110"/>
      <c r="D59" s="220"/>
      <c r="E59" s="220"/>
      <c r="F59" s="220"/>
      <c r="G59" s="220"/>
      <c r="H59" s="220"/>
      <c r="I59" s="220"/>
      <c r="J59" s="220"/>
      <c r="K59" s="346" t="s">
        <v>200</v>
      </c>
      <c r="L59" s="220"/>
      <c r="M59" s="449">
        <f>+SUM(P59:CS59)</f>
        <v>-12775.542124233678</v>
      </c>
      <c r="N59" s="449"/>
      <c r="O59" s="339"/>
      <c r="P59" s="339">
        <f t="shared" ref="P59" si="44">P57*P$24*$H$55</f>
        <v>-156.81728316032297</v>
      </c>
      <c r="Q59" s="339">
        <f>Q57*Q$24*$H$55</f>
        <v>-122.82187845735555</v>
      </c>
      <c r="R59" s="339">
        <f t="shared" ref="R59:CC59" si="45">R57*R$24*$H$55</f>
        <v>-96.196117696867461</v>
      </c>
      <c r="S59" s="339">
        <f t="shared" si="45"/>
        <v>-75.342383426927569</v>
      </c>
      <c r="T59" s="339">
        <f t="shared" si="45"/>
        <v>-79.070267918809492</v>
      </c>
      <c r="U59" s="339">
        <f t="shared" si="45"/>
        <v>-82.982605332841047</v>
      </c>
      <c r="V59" s="339">
        <f t="shared" si="45"/>
        <v>-87.088522260944146</v>
      </c>
      <c r="W59" s="339">
        <f t="shared" si="45"/>
        <v>-91.397596871947968</v>
      </c>
      <c r="X59" s="339">
        <f t="shared" si="45"/>
        <v>-95.919881255274788</v>
      </c>
      <c r="Y59" s="339">
        <f t="shared" si="45"/>
        <v>-93.26778901911679</v>
      </c>
      <c r="Z59" s="339">
        <f t="shared" si="45"/>
        <v>-90.689024576290535</v>
      </c>
      <c r="AA59" s="339">
        <f t="shared" si="45"/>
        <v>-88.181560484008884</v>
      </c>
      <c r="AB59" s="339">
        <f t="shared" si="45"/>
        <v>-85.743425356323087</v>
      </c>
      <c r="AC59" s="339">
        <f t="shared" si="45"/>
        <v>-83.372702314205185</v>
      </c>
      <c r="AD59" s="339">
        <f t="shared" si="45"/>
        <v>-84.487931223810804</v>
      </c>
      <c r="AE59" s="339">
        <f t="shared" si="45"/>
        <v>-85.618077912093341</v>
      </c>
      <c r="AF59" s="339">
        <f t="shared" si="45"/>
        <v>-86.763341925638031</v>
      </c>
      <c r="AG59" s="339">
        <f t="shared" si="45"/>
        <v>-87.923925480250517</v>
      </c>
      <c r="AH59" s="339">
        <f t="shared" si="45"/>
        <v>-89.100033496661567</v>
      </c>
      <c r="AI59" s="339">
        <f t="shared" si="45"/>
        <v>-92.514857908578875</v>
      </c>
      <c r="AJ59" s="339">
        <f t="shared" si="45"/>
        <v>-96.060557981330405</v>
      </c>
      <c r="AK59" s="339">
        <f t="shared" si="45"/>
        <v>-99.742149621016324</v>
      </c>
      <c r="AL59" s="339">
        <f t="shared" si="45"/>
        <v>-103.56484097203268</v>
      </c>
      <c r="AM59" s="339">
        <f t="shared" si="45"/>
        <v>-107.53403978474559</v>
      </c>
      <c r="AN59" s="339">
        <f t="shared" si="45"/>
        <v>-107.74886054730278</v>
      </c>
      <c r="AO59" s="339">
        <f t="shared" si="45"/>
        <v>-107.96411045731989</v>
      </c>
      <c r="AP59" s="339">
        <f t="shared" si="45"/>
        <v>-108.1797903721048</v>
      </c>
      <c r="AQ59" s="339">
        <f t="shared" si="45"/>
        <v>-108.39590115067813</v>
      </c>
      <c r="AR59" s="339">
        <f t="shared" si="45"/>
        <v>-108.61244365377642</v>
      </c>
      <c r="AS59" s="339">
        <f t="shared" si="45"/>
        <v>-110.78469252685196</v>
      </c>
      <c r="AT59" s="339">
        <f t="shared" si="45"/>
        <v>-113.00038637738899</v>
      </c>
      <c r="AU59" s="339">
        <f t="shared" si="45"/>
        <v>-115.26039410493679</v>
      </c>
      <c r="AV59" s="339">
        <f t="shared" si="45"/>
        <v>-117.56560198703552</v>
      </c>
      <c r="AW59" s="339">
        <f t="shared" si="45"/>
        <v>-119.91691402677624</v>
      </c>
      <c r="AX59" s="339">
        <f t="shared" si="45"/>
        <v>-122.31525230731175</v>
      </c>
      <c r="AY59" s="339">
        <f t="shared" si="45"/>
        <v>-124.761557353458</v>
      </c>
      <c r="AZ59" s="339">
        <f t="shared" si="45"/>
        <v>-127.25678850052716</v>
      </c>
      <c r="BA59" s="339">
        <f t="shared" si="45"/>
        <v>-129.80192427053771</v>
      </c>
      <c r="BB59" s="339">
        <f t="shared" si="45"/>
        <v>-132.39796275594847</v>
      </c>
      <c r="BC59" s="339">
        <f t="shared" si="45"/>
        <v>-135.04592201106743</v>
      </c>
      <c r="BD59" s="339">
        <f t="shared" si="45"/>
        <v>-137.74684045128879</v>
      </c>
      <c r="BE59" s="339">
        <f t="shared" si="45"/>
        <v>-140.50177726031455</v>
      </c>
      <c r="BF59" s="339">
        <f t="shared" si="45"/>
        <v>-143.31181280552087</v>
      </c>
      <c r="BG59" s="339">
        <f t="shared" si="45"/>
        <v>-146.1780490616313</v>
      </c>
      <c r="BH59" s="339">
        <f t="shared" si="45"/>
        <v>-149.10161004286394</v>
      </c>
      <c r="BI59" s="339">
        <f t="shared" si="45"/>
        <v>-152.08364224372121</v>
      </c>
      <c r="BJ59" s="339">
        <f t="shared" si="45"/>
        <v>-155.12531508859561</v>
      </c>
      <c r="BK59" s="339">
        <f t="shared" si="45"/>
        <v>-158.22782139036752</v>
      </c>
      <c r="BL59" s="339">
        <f t="shared" si="45"/>
        <v>-161.39237781817488</v>
      </c>
      <c r="BM59" s="339">
        <f t="shared" si="45"/>
        <v>-164.62022537453839</v>
      </c>
      <c r="BN59" s="339">
        <f t="shared" si="45"/>
        <v>-167.91262988202917</v>
      </c>
      <c r="BO59" s="339">
        <f t="shared" si="45"/>
        <v>-171.27088247966975</v>
      </c>
      <c r="BP59" s="339">
        <f t="shared" si="45"/>
        <v>-174.69630012926316</v>
      </c>
      <c r="BQ59" s="339">
        <f t="shared" si="45"/>
        <v>-178.19022613184842</v>
      </c>
      <c r="BR59" s="339">
        <f t="shared" si="45"/>
        <v>-181.75403065448538</v>
      </c>
      <c r="BS59" s="339">
        <f t="shared" si="45"/>
        <v>-185.38911126757509</v>
      </c>
      <c r="BT59" s="339">
        <f t="shared" si="45"/>
        <v>-189.0968934929266</v>
      </c>
      <c r="BU59" s="339">
        <f t="shared" si="45"/>
        <v>-192.87883136278512</v>
      </c>
      <c r="BV59" s="339">
        <f t="shared" si="45"/>
        <v>-196.73640799004085</v>
      </c>
      <c r="BW59" s="339">
        <f t="shared" si="45"/>
        <v>-200.67113614984166</v>
      </c>
      <c r="BX59" s="339">
        <f t="shared" si="45"/>
        <v>-204.68455887283847</v>
      </c>
      <c r="BY59" s="339">
        <f t="shared" si="45"/>
        <v>-208.77825005029524</v>
      </c>
      <c r="BZ59" s="339">
        <f t="shared" si="45"/>
        <v>-212.95381505130115</v>
      </c>
      <c r="CA59" s="339">
        <f t="shared" si="45"/>
        <v>-217.21289135232718</v>
      </c>
      <c r="CB59" s="339">
        <f t="shared" si="45"/>
        <v>-221.55714917937374</v>
      </c>
      <c r="CC59" s="339">
        <f t="shared" si="45"/>
        <v>-225.98829216296122</v>
      </c>
      <c r="CD59" s="339">
        <f t="shared" ref="CD59:CR59" si="46">CD57*CD$24*$H$55</f>
        <v>-230.50805800622044</v>
      </c>
      <c r="CE59" s="339">
        <f t="shared" si="46"/>
        <v>-235.11821916634486</v>
      </c>
      <c r="CF59" s="339">
        <f t="shared" si="46"/>
        <v>-239.82058354967177</v>
      </c>
      <c r="CG59" s="339">
        <f t="shared" si="46"/>
        <v>-244.61699522066519</v>
      </c>
      <c r="CH59" s="339">
        <f t="shared" si="46"/>
        <v>-249.50933512507854</v>
      </c>
      <c r="CI59" s="339">
        <f t="shared" si="46"/>
        <v>-254.49952182758011</v>
      </c>
      <c r="CJ59" s="339">
        <f t="shared" si="46"/>
        <v>-259.58951226413177</v>
      </c>
      <c r="CK59" s="339">
        <f t="shared" si="46"/>
        <v>-264.78130250941439</v>
      </c>
      <c r="CL59" s="339">
        <f t="shared" si="46"/>
        <v>-270.07692855960266</v>
      </c>
      <c r="CM59" s="339">
        <f t="shared" si="46"/>
        <v>-275.47846713079474</v>
      </c>
      <c r="CN59" s="339">
        <f t="shared" si="46"/>
        <v>-280.98803647341066</v>
      </c>
      <c r="CO59" s="339">
        <f t="shared" si="46"/>
        <v>-286.60779720287883</v>
      </c>
      <c r="CP59" s="339">
        <f t="shared" si="46"/>
        <v>-292.33995314693641</v>
      </c>
      <c r="CQ59" s="339">
        <f t="shared" si="46"/>
        <v>-298.18675220987518</v>
      </c>
      <c r="CR59" s="339">
        <f t="shared" si="46"/>
        <v>-304.15048725407269</v>
      </c>
      <c r="CS59" s="339"/>
    </row>
    <row r="60" spans="1:193">
      <c r="A60" s="4"/>
      <c r="B60" s="52"/>
      <c r="C60" s="69"/>
      <c r="D60" s="133"/>
      <c r="E60" s="133"/>
      <c r="F60" s="133"/>
      <c r="G60" s="133"/>
      <c r="H60" s="133"/>
      <c r="I60" s="133"/>
      <c r="J60" s="133"/>
      <c r="K60" s="312"/>
      <c r="L60" s="133"/>
      <c r="M60" s="455"/>
      <c r="N60" s="455"/>
      <c r="O60" s="277"/>
      <c r="P60" s="277"/>
      <c r="Q60" s="277"/>
      <c r="R60" s="277"/>
      <c r="S60" s="277"/>
      <c r="T60" s="277"/>
      <c r="U60" s="277"/>
      <c r="V60" s="277"/>
      <c r="W60" s="277"/>
      <c r="X60" s="277"/>
      <c r="Y60" s="277"/>
      <c r="Z60" s="277"/>
      <c r="AA60" s="277"/>
      <c r="AB60" s="277"/>
      <c r="AC60" s="277"/>
      <c r="AD60" s="277"/>
      <c r="AE60" s="277"/>
      <c r="AF60" s="277"/>
      <c r="AG60" s="277"/>
      <c r="AH60" s="277"/>
      <c r="AI60" s="277"/>
      <c r="AJ60" s="277"/>
      <c r="AK60" s="277"/>
      <c r="AL60" s="277"/>
      <c r="AM60" s="277"/>
      <c r="AN60" s="277"/>
      <c r="AO60" s="277"/>
      <c r="AP60" s="277"/>
      <c r="AQ60" s="277"/>
      <c r="AR60" s="277"/>
      <c r="AS60" s="277"/>
      <c r="AT60" s="277"/>
      <c r="AU60" s="277"/>
      <c r="AV60" s="277"/>
      <c r="AW60" s="277"/>
      <c r="AX60" s="277"/>
      <c r="AY60" s="277"/>
      <c r="AZ60" s="277"/>
      <c r="BA60" s="277"/>
      <c r="BB60" s="277"/>
      <c r="BC60" s="277"/>
      <c r="BD60" s="277"/>
      <c r="BE60" s="277"/>
      <c r="BF60" s="277"/>
      <c r="BG60" s="277"/>
      <c r="BH60" s="277"/>
      <c r="BI60" s="277"/>
      <c r="BJ60" s="277"/>
      <c r="BK60" s="277"/>
      <c r="BL60" s="277"/>
      <c r="BM60" s="277"/>
      <c r="BN60" s="277"/>
      <c r="BO60" s="277"/>
      <c r="BP60" s="277"/>
      <c r="BQ60" s="277"/>
      <c r="BR60" s="277"/>
      <c r="BS60" s="277"/>
      <c r="BT60" s="277"/>
      <c r="BU60" s="277"/>
      <c r="BV60" s="277"/>
      <c r="BW60" s="277"/>
      <c r="BX60" s="277"/>
      <c r="BY60" s="277"/>
      <c r="BZ60" s="277"/>
      <c r="CA60" s="277"/>
      <c r="CB60" s="277"/>
      <c r="CC60" s="277"/>
      <c r="CD60" s="277"/>
      <c r="CE60" s="277"/>
      <c r="CF60" s="277"/>
      <c r="CG60" s="277"/>
      <c r="CH60" s="277"/>
      <c r="CI60" s="277"/>
      <c r="CJ60" s="277"/>
      <c r="CK60" s="277"/>
      <c r="CL60" s="277"/>
      <c r="CM60" s="277"/>
      <c r="CN60" s="277"/>
      <c r="CO60" s="277"/>
      <c r="CP60" s="277"/>
      <c r="CQ60" s="277"/>
      <c r="CR60" s="277"/>
      <c r="CS60" s="277"/>
    </row>
    <row r="61" spans="1:193" s="482" customFormat="1">
      <c r="A61" s="235"/>
      <c r="B61" s="298" t="s">
        <v>188</v>
      </c>
      <c r="C61" s="237"/>
      <c r="D61" s="238"/>
      <c r="E61" s="238"/>
      <c r="F61" s="238"/>
      <c r="G61" s="238"/>
      <c r="H61" s="238"/>
      <c r="I61" s="238"/>
      <c r="J61" s="238"/>
      <c r="K61" s="348"/>
      <c r="L61" s="239"/>
      <c r="M61" s="486"/>
      <c r="N61" s="486"/>
      <c r="O61" s="483"/>
      <c r="P61" s="483"/>
      <c r="Q61" s="484"/>
      <c r="R61" s="484"/>
      <c r="S61" s="484"/>
      <c r="T61" s="484"/>
      <c r="U61" s="484"/>
      <c r="V61" s="484"/>
      <c r="W61" s="484"/>
      <c r="X61" s="484"/>
      <c r="Y61" s="484"/>
      <c r="Z61" s="484"/>
      <c r="AA61" s="484"/>
      <c r="AB61" s="484"/>
      <c r="AC61" s="484"/>
      <c r="AD61" s="484"/>
      <c r="AE61" s="484"/>
      <c r="AF61" s="484"/>
      <c r="AG61" s="484"/>
      <c r="AH61" s="484"/>
      <c r="AI61" s="484"/>
      <c r="AJ61" s="484"/>
      <c r="AK61" s="484"/>
      <c r="AL61" s="484"/>
      <c r="AM61" s="484"/>
      <c r="AN61" s="484"/>
      <c r="AO61" s="484"/>
      <c r="AP61" s="484"/>
      <c r="AQ61" s="484"/>
      <c r="AR61" s="484"/>
      <c r="AS61" s="484"/>
      <c r="AT61" s="484"/>
      <c r="AU61" s="484"/>
      <c r="AV61" s="484"/>
      <c r="AW61" s="484"/>
      <c r="AX61" s="484"/>
      <c r="AY61" s="484"/>
      <c r="AZ61" s="484"/>
      <c r="BA61" s="484"/>
      <c r="BB61" s="484"/>
      <c r="BC61" s="484"/>
      <c r="BD61" s="484"/>
      <c r="BE61" s="484"/>
      <c r="BF61" s="484"/>
      <c r="BG61" s="484"/>
      <c r="BH61" s="484"/>
      <c r="BI61" s="484"/>
      <c r="BJ61" s="484"/>
      <c r="BK61" s="484"/>
      <c r="BL61" s="484"/>
      <c r="BM61" s="484"/>
      <c r="BN61" s="484"/>
      <c r="BO61" s="484"/>
      <c r="BP61" s="484"/>
      <c r="BQ61" s="484"/>
      <c r="BR61" s="484"/>
      <c r="BS61" s="484"/>
      <c r="BT61" s="484"/>
      <c r="BU61" s="484"/>
      <c r="BV61" s="484"/>
      <c r="BW61" s="484"/>
      <c r="BX61" s="484"/>
      <c r="BY61" s="484"/>
      <c r="BZ61" s="484"/>
      <c r="CA61" s="484"/>
      <c r="CB61" s="484"/>
      <c r="CC61" s="484"/>
      <c r="CD61" s="484"/>
      <c r="CE61" s="484"/>
      <c r="CF61" s="484"/>
      <c r="CG61" s="484"/>
      <c r="CH61" s="484"/>
      <c r="CI61" s="484"/>
      <c r="CJ61" s="484"/>
      <c r="CK61" s="484"/>
      <c r="CL61" s="484"/>
      <c r="CM61" s="484"/>
      <c r="CN61" s="484"/>
      <c r="CO61" s="484"/>
      <c r="CP61" s="484"/>
      <c r="CQ61" s="484"/>
      <c r="CR61" s="484"/>
      <c r="CS61" s="484"/>
      <c r="CT61" s="484"/>
      <c r="CU61" s="485"/>
      <c r="CV61" s="485"/>
      <c r="CW61" s="485"/>
      <c r="CX61" s="485"/>
      <c r="CY61" s="485"/>
      <c r="CZ61" s="485"/>
      <c r="DA61" s="485"/>
      <c r="DB61" s="485"/>
      <c r="DC61" s="485"/>
      <c r="DD61" s="485"/>
      <c r="DE61" s="485"/>
      <c r="DF61" s="485"/>
      <c r="DG61" s="485"/>
      <c r="DH61" s="485"/>
      <c r="DI61" s="485"/>
      <c r="DJ61" s="485"/>
      <c r="DK61" s="485"/>
      <c r="DL61" s="485"/>
      <c r="DM61" s="485"/>
      <c r="DN61" s="485"/>
      <c r="DO61" s="485"/>
      <c r="DP61" s="485"/>
      <c r="DQ61" s="485"/>
      <c r="DR61" s="485"/>
      <c r="DS61" s="485"/>
      <c r="DT61" s="485"/>
      <c r="DU61" s="485"/>
      <c r="DV61" s="485"/>
      <c r="DW61" s="485"/>
      <c r="DX61" s="485"/>
      <c r="DY61" s="485"/>
      <c r="DZ61" s="485"/>
      <c r="EA61" s="485"/>
      <c r="EB61" s="485"/>
      <c r="EC61" s="485"/>
      <c r="ED61" s="485"/>
      <c r="EE61" s="485"/>
      <c r="EF61" s="485"/>
      <c r="EG61" s="485"/>
      <c r="EH61" s="485"/>
      <c r="EI61" s="485"/>
      <c r="EJ61" s="485"/>
      <c r="EK61" s="485"/>
      <c r="EL61" s="485"/>
      <c r="EM61" s="485"/>
      <c r="EN61" s="485"/>
      <c r="EO61" s="485"/>
      <c r="EP61" s="485"/>
      <c r="EQ61" s="485"/>
      <c r="ER61" s="485"/>
      <c r="ES61" s="485"/>
      <c r="ET61" s="485"/>
      <c r="EU61" s="485"/>
      <c r="EV61" s="485"/>
      <c r="EW61" s="485"/>
      <c r="EX61" s="485"/>
      <c r="EY61" s="485"/>
      <c r="EZ61" s="485"/>
      <c r="FA61" s="485"/>
      <c r="FB61" s="485"/>
      <c r="FC61" s="485"/>
      <c r="FD61" s="485"/>
      <c r="FE61" s="485"/>
      <c r="FF61" s="485"/>
      <c r="FG61" s="485"/>
      <c r="FH61" s="485"/>
      <c r="FI61" s="485"/>
      <c r="FJ61" s="485"/>
      <c r="FK61" s="485"/>
      <c r="FL61" s="485"/>
      <c r="FM61" s="485"/>
      <c r="FN61" s="485"/>
      <c r="FO61" s="485"/>
      <c r="FP61" s="485"/>
      <c r="FQ61" s="485"/>
      <c r="FR61" s="485"/>
      <c r="FS61" s="485"/>
      <c r="FT61" s="485"/>
      <c r="FU61" s="485"/>
      <c r="FV61" s="485"/>
      <c r="FW61" s="485"/>
      <c r="FX61" s="485"/>
      <c r="FY61" s="485"/>
      <c r="FZ61" s="485"/>
      <c r="GA61" s="485"/>
      <c r="GB61" s="485"/>
      <c r="GC61" s="485"/>
      <c r="GD61" s="485"/>
      <c r="GE61" s="485"/>
      <c r="GF61" s="485"/>
      <c r="GG61" s="485"/>
      <c r="GH61" s="485"/>
      <c r="GI61" s="485"/>
      <c r="GJ61" s="485"/>
      <c r="GK61" s="485"/>
    </row>
    <row r="62" spans="1:193" outlineLevel="1">
      <c r="A62" s="4"/>
      <c r="B62" s="4"/>
      <c r="C62" s="47"/>
      <c r="D62" s="50"/>
      <c r="E62" s="50"/>
      <c r="F62" s="50"/>
      <c r="G62" s="50"/>
      <c r="H62" s="50"/>
      <c r="I62" s="50"/>
      <c r="J62" s="50"/>
      <c r="K62" s="314"/>
      <c r="L62" s="50"/>
      <c r="M62" s="450"/>
      <c r="N62" s="450"/>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57"/>
    </row>
    <row r="63" spans="1:193" s="283" customFormat="1" outlineLevel="1">
      <c r="A63" s="278"/>
      <c r="B63" s="279" t="s">
        <v>203</v>
      </c>
      <c r="C63" s="280"/>
      <c r="D63" s="281"/>
      <c r="E63" s="281"/>
      <c r="F63" s="281"/>
      <c r="G63" s="281"/>
      <c r="H63" s="281"/>
      <c r="I63" s="281"/>
      <c r="J63" s="281"/>
      <c r="K63" s="446"/>
      <c r="L63" s="281"/>
      <c r="M63" s="487"/>
      <c r="N63" s="487"/>
      <c r="O63" s="488"/>
      <c r="P63" s="488"/>
      <c r="Q63" s="489"/>
      <c r="R63" s="489"/>
      <c r="S63" s="489"/>
      <c r="T63" s="489"/>
      <c r="U63" s="489"/>
      <c r="V63" s="489"/>
      <c r="W63" s="489"/>
      <c r="X63" s="489"/>
      <c r="Y63" s="489"/>
      <c r="Z63" s="489"/>
      <c r="AA63" s="489"/>
      <c r="AB63" s="489"/>
      <c r="AC63" s="489"/>
      <c r="AD63" s="489"/>
      <c r="AE63" s="489"/>
      <c r="AF63" s="489"/>
      <c r="AG63" s="489"/>
      <c r="AH63" s="489"/>
      <c r="AI63" s="489"/>
      <c r="AJ63" s="489"/>
      <c r="AK63" s="489"/>
      <c r="AL63" s="489"/>
      <c r="AM63" s="489"/>
      <c r="AN63" s="489"/>
      <c r="AO63" s="489"/>
      <c r="AP63" s="489"/>
      <c r="AQ63" s="489"/>
      <c r="AR63" s="489"/>
      <c r="AS63" s="489"/>
      <c r="AT63" s="489"/>
      <c r="AU63" s="489"/>
      <c r="AV63" s="489"/>
      <c r="AW63" s="489"/>
      <c r="AX63" s="489"/>
      <c r="AY63" s="489"/>
      <c r="AZ63" s="489"/>
      <c r="BA63" s="489"/>
      <c r="BB63" s="489"/>
      <c r="BC63" s="489"/>
      <c r="BD63" s="489"/>
      <c r="BE63" s="489"/>
      <c r="BF63" s="489"/>
      <c r="BG63" s="489"/>
      <c r="BH63" s="489"/>
      <c r="BI63" s="489"/>
      <c r="BJ63" s="489"/>
      <c r="BK63" s="489"/>
      <c r="BL63" s="489"/>
      <c r="BM63" s="489"/>
      <c r="BN63" s="489"/>
      <c r="BO63" s="489"/>
      <c r="BP63" s="489"/>
      <c r="BQ63" s="489"/>
      <c r="BR63" s="489"/>
      <c r="BS63" s="489"/>
      <c r="BT63" s="489"/>
      <c r="BU63" s="489"/>
      <c r="BV63" s="489"/>
      <c r="BW63" s="489"/>
      <c r="BX63" s="489"/>
      <c r="BY63" s="489"/>
      <c r="BZ63" s="489"/>
      <c r="CA63" s="489"/>
      <c r="CB63" s="489"/>
      <c r="CC63" s="489"/>
      <c r="CD63" s="489"/>
      <c r="CE63" s="489"/>
      <c r="CF63" s="489"/>
      <c r="CG63" s="489"/>
      <c r="CH63" s="489"/>
      <c r="CI63" s="489"/>
      <c r="CJ63" s="489"/>
      <c r="CK63" s="489"/>
      <c r="CL63" s="489"/>
      <c r="CM63" s="489"/>
      <c r="CN63" s="489"/>
      <c r="CO63" s="489"/>
      <c r="CP63" s="489"/>
      <c r="CQ63" s="489"/>
      <c r="CR63" s="489"/>
      <c r="CS63" s="489"/>
      <c r="CT63" s="489"/>
    </row>
    <row r="64" spans="1:193" outlineLevel="1">
      <c r="A64" s="76"/>
      <c r="B64" s="157"/>
      <c r="C64" s="155"/>
      <c r="D64" s="155"/>
      <c r="E64" s="155"/>
      <c r="F64" s="155"/>
      <c r="G64" s="155"/>
      <c r="H64" s="155"/>
      <c r="I64" s="155"/>
      <c r="J64" s="155"/>
      <c r="K64" s="447"/>
      <c r="L64" s="155"/>
      <c r="M64" s="456"/>
      <c r="N64" s="456"/>
      <c r="O64" s="234"/>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c r="BL64" s="76"/>
      <c r="BM64" s="76"/>
      <c r="BN64" s="76"/>
      <c r="BO64" s="76"/>
      <c r="BP64" s="76"/>
      <c r="BQ64" s="76"/>
      <c r="BR64" s="76"/>
      <c r="BS64" s="76"/>
      <c r="BT64" s="76"/>
      <c r="BU64" s="76"/>
      <c r="BV64" s="76"/>
      <c r="BW64" s="76"/>
      <c r="BX64" s="76"/>
      <c r="BY64" s="76"/>
      <c r="BZ64" s="76"/>
      <c r="CA64" s="76"/>
      <c r="CB64" s="76"/>
      <c r="CC64" s="76"/>
      <c r="CD64" s="76"/>
      <c r="CE64" s="76"/>
      <c r="CF64" s="76"/>
      <c r="CG64" s="76"/>
      <c r="CH64" s="76"/>
      <c r="CI64" s="76"/>
      <c r="CJ64" s="76"/>
      <c r="CK64" s="76"/>
      <c r="CL64" s="76"/>
      <c r="CM64" s="76"/>
      <c r="CN64" s="76"/>
      <c r="CO64" s="76"/>
      <c r="CP64" s="76"/>
      <c r="CQ64" s="76"/>
      <c r="CR64" s="76"/>
      <c r="CS64" s="76"/>
    </row>
    <row r="65" spans="1:97" outlineLevel="1">
      <c r="A65" s="4"/>
      <c r="B65" s="123" t="s">
        <v>52</v>
      </c>
      <c r="C65" s="47"/>
      <c r="D65" s="50"/>
      <c r="E65" s="50"/>
      <c r="F65" s="50"/>
      <c r="G65" s="50"/>
      <c r="H65" s="50"/>
      <c r="I65" s="50"/>
      <c r="J65" s="50"/>
      <c r="K65" s="314"/>
      <c r="L65" s="50"/>
      <c r="M65" s="450"/>
      <c r="N65" s="450"/>
      <c r="O65" s="129"/>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57"/>
    </row>
    <row r="66" spans="1:97" outlineLevel="1">
      <c r="A66" s="4"/>
      <c r="B66" s="10" t="s">
        <v>46</v>
      </c>
      <c r="C66" s="47"/>
      <c r="D66" s="50"/>
      <c r="E66" s="50"/>
      <c r="F66" s="50"/>
      <c r="G66" s="50"/>
      <c r="H66" s="50"/>
      <c r="I66" s="50"/>
      <c r="J66" s="50"/>
      <c r="K66" s="445" t="s">
        <v>200</v>
      </c>
      <c r="L66" s="50"/>
      <c r="M66" s="457"/>
      <c r="N66" s="457"/>
      <c r="O66" s="266"/>
      <c r="P66" s="266">
        <f t="shared" ref="P66:Q66" si="47">O69</f>
        <v>194.05000000000004</v>
      </c>
      <c r="Q66" s="266">
        <f t="shared" si="47"/>
        <v>218.00000000000003</v>
      </c>
      <c r="R66" s="266">
        <f t="shared" ref="R66" si="48">Q69</f>
        <v>230.29288333109227</v>
      </c>
      <c r="S66" s="266">
        <f t="shared" ref="S66" si="49">R69</f>
        <v>241.37566819818252</v>
      </c>
      <c r="T66" s="266">
        <f t="shared" ref="T66" si="50">S69</f>
        <v>252.88144941288618</v>
      </c>
      <c r="U66" s="266">
        <f t="shared" ref="U66" si="51">T69</f>
        <v>267.91921406926491</v>
      </c>
      <c r="V66" s="266">
        <f t="shared" ref="V66" si="52">U69</f>
        <v>283.98000695590781</v>
      </c>
      <c r="W66" s="266">
        <f t="shared" ref="W66" si="53">V69</f>
        <v>301.02682701157846</v>
      </c>
      <c r="X66" s="266">
        <f t="shared" ref="X66" si="54">W69</f>
        <v>319.06031591476199</v>
      </c>
      <c r="Y66" s="266">
        <f t="shared" ref="Y66" si="55">X69</f>
        <v>338.19249980205797</v>
      </c>
      <c r="Z66" s="266">
        <f t="shared" ref="Z66" si="56">Y69</f>
        <v>356.75495643441872</v>
      </c>
      <c r="AA66" s="266">
        <f t="shared" ref="AA66" si="57">Z69</f>
        <v>376.28553802276934</v>
      </c>
      <c r="AB66" s="266">
        <f t="shared" ref="AB66" si="58">AA69</f>
        <v>396.83637694936931</v>
      </c>
      <c r="AC66" s="266">
        <f t="shared" ref="AC66" si="59">AB69</f>
        <v>418.5321797825498</v>
      </c>
      <c r="AD66" s="266">
        <f t="shared" ref="AD66" si="60">AC69</f>
        <v>441.41509709739063</v>
      </c>
      <c r="AE66" s="266">
        <f t="shared" ref="AE66" si="61">AD69</f>
        <v>459.97262154379479</v>
      </c>
      <c r="AF66" s="266">
        <f t="shared" ref="AF66" si="62">AE69</f>
        <v>479.01888210950511</v>
      </c>
      <c r="AG66" s="266">
        <f t="shared" ref="AG66" si="63">AF69</f>
        <v>498.87077316084299</v>
      </c>
      <c r="AH66" s="266">
        <f t="shared" ref="AH66" si="64">AG69</f>
        <v>519.54610678064364</v>
      </c>
      <c r="AI66" s="266">
        <f t="shared" ref="AI66" si="65">AH69</f>
        <v>541.11023785355394</v>
      </c>
      <c r="AJ66" s="266">
        <f t="shared" ref="AJ66" si="66">AI69</f>
        <v>562.81949763457999</v>
      </c>
      <c r="AK66" s="266">
        <f t="shared" ref="AK66" si="67">AJ69</f>
        <v>585.4022776388266</v>
      </c>
      <c r="AL66" s="266">
        <f t="shared" ref="AL66" si="68">AK69</f>
        <v>608.89128627550383</v>
      </c>
      <c r="AM66" s="266">
        <f t="shared" ref="AM66" si="69">AL69</f>
        <v>633.36011529275208</v>
      </c>
      <c r="AN66" s="266">
        <f t="shared" ref="AN66" si="70">AM69</f>
        <v>658.73618142722341</v>
      </c>
      <c r="AO66" s="266">
        <f t="shared" ref="AO66" si="71">AN69</f>
        <v>681.95680727526451</v>
      </c>
      <c r="AP66" s="266">
        <f t="shared" ref="AP66" si="72">AO69</f>
        <v>705.86126865292908</v>
      </c>
      <c r="AQ66" s="266">
        <f t="shared" ref="AQ66" si="73">AP69</f>
        <v>730.640964168408</v>
      </c>
      <c r="AR66" s="266">
        <f t="shared" ref="AR66" si="74">AQ69</f>
        <v>756.20301106311354</v>
      </c>
      <c r="AS66" s="266">
        <f t="shared" ref="AS66" si="75">AR69</f>
        <v>782.70176234333917</v>
      </c>
      <c r="AT66" s="266">
        <f t="shared" ref="AT66" si="76">AS69</f>
        <v>811.27997912984279</v>
      </c>
      <c r="AU66" s="266">
        <f t="shared" ref="AU66" si="77">AT69</f>
        <v>841.00039919483561</v>
      </c>
      <c r="AV66" s="266">
        <f t="shared" ref="AV66" si="78">AU69</f>
        <v>871.71104614640365</v>
      </c>
      <c r="AW66" s="266">
        <f t="shared" ref="AW66" si="79">AV69</f>
        <v>903.59219995077819</v>
      </c>
      <c r="AX66" s="266">
        <f t="shared" ref="AX66" si="80">AW69</f>
        <v>936.64143870114128</v>
      </c>
      <c r="AY66" s="266">
        <f t="shared" ref="AY66" si="81">AX69</f>
        <v>965.23070304462999</v>
      </c>
      <c r="AZ66" s="266">
        <f t="shared" ref="AZ66" si="82">AY69</f>
        <v>994.3349779472461</v>
      </c>
      <c r="BA66" s="266">
        <f t="shared" ref="BA66" si="83">AZ69</f>
        <v>1024.3619446547968</v>
      </c>
      <c r="BB66" s="266">
        <f t="shared" ref="BB66" si="84">BA69</f>
        <v>1055.2975921955945</v>
      </c>
      <c r="BC66" s="266">
        <f t="shared" ref="BC66" si="85">BB69</f>
        <v>1087.231656277708</v>
      </c>
      <c r="BD66" s="266">
        <f t="shared" ref="BD66" si="86">BC69</f>
        <v>1120.0027707889737</v>
      </c>
      <c r="BE66" s="266">
        <f t="shared" ref="BE66" si="87">BD69</f>
        <v>1153.8241543351899</v>
      </c>
      <c r="BF66" s="266">
        <f t="shared" ref="BF66" si="88">BE69</f>
        <v>1188.6695285853516</v>
      </c>
      <c r="BG66" s="266">
        <f t="shared" ref="BG66" si="89">BF69</f>
        <v>1224.639522462377</v>
      </c>
      <c r="BH66" s="266">
        <f t="shared" ref="BH66" si="90">BG69</f>
        <v>1261.5523567708083</v>
      </c>
      <c r="BI66" s="266">
        <f t="shared" ref="BI66" si="91">BH69</f>
        <v>1299.6481965606065</v>
      </c>
      <c r="BJ66" s="266">
        <f t="shared" ref="BJ66" si="92">BI69</f>
        <v>1338.8974423251948</v>
      </c>
      <c r="BK66" s="266">
        <f t="shared" ref="BK66" si="93">BJ69</f>
        <v>1379.4134407959509</v>
      </c>
      <c r="BL66" s="266">
        <f t="shared" ref="BL66" si="94">BK69</f>
        <v>1420.9914389325313</v>
      </c>
      <c r="BM66" s="266">
        <f t="shared" ref="BM66" si="95">BL69</f>
        <v>1463.9019546235445</v>
      </c>
      <c r="BN66" s="266">
        <f t="shared" ref="BN66" si="96">BM69</f>
        <v>1508.1116474806852</v>
      </c>
      <c r="BO66" s="266">
        <f t="shared" ref="BO66" si="97">BN69</f>
        <v>1553.7481893631932</v>
      </c>
      <c r="BP66" s="266">
        <f t="shared" ref="BP66" si="98">BO69</f>
        <v>1600.5809498768083</v>
      </c>
      <c r="BQ66" s="266">
        <f t="shared" ref="BQ66" si="99">BP69</f>
        <v>1648.9146358390683</v>
      </c>
      <c r="BR66" s="266">
        <f t="shared" ref="BR66" si="100">BQ69</f>
        <v>1698.7116931951639</v>
      </c>
      <c r="BS66" s="266">
        <f t="shared" ref="BS66" si="101">BR69</f>
        <v>1750.1159293883597</v>
      </c>
      <c r="BT66" s="266">
        <f t="shared" ref="BT66" si="102">BS69</f>
        <v>1802.8675662064857</v>
      </c>
      <c r="BU66" s="266">
        <f t="shared" ref="BU66" si="103">BT69</f>
        <v>1857.3098203038348</v>
      </c>
      <c r="BV66" s="266">
        <f t="shared" ref="BV66" si="104">BU69</f>
        <v>1913.4003914222392</v>
      </c>
      <c r="BW66" s="266">
        <f t="shared" ref="BW66" si="105">BV69</f>
        <v>1971.3012618564803</v>
      </c>
      <c r="BX66" s="266">
        <f t="shared" ref="BX66" si="106">BW69</f>
        <v>2030.7198217806272</v>
      </c>
      <c r="BY66" s="266">
        <f t="shared" ref="BY66" si="107">BX69</f>
        <v>2092.0426646839096</v>
      </c>
      <c r="BZ66" s="266">
        <f t="shared" ref="BZ66" si="108">BY69</f>
        <v>2155.2221442642162</v>
      </c>
      <c r="CA66" s="266">
        <f t="shared" ref="CA66" si="109">BZ69</f>
        <v>2220.4407146645767</v>
      </c>
      <c r="CB66" s="266">
        <f t="shared" ref="CB66" si="110">CA69</f>
        <v>2287.3687850793758</v>
      </c>
      <c r="CC66" s="266">
        <f t="shared" ref="CC66" si="111">CB69</f>
        <v>2356.4418079379902</v>
      </c>
      <c r="CD66" s="266">
        <f t="shared" ref="CD66" si="112">CC69</f>
        <v>2427.6061152439756</v>
      </c>
      <c r="CE66" s="266">
        <f t="shared" ref="CE66" si="113">CD69</f>
        <v>2501.0672202872506</v>
      </c>
      <c r="CF66" s="266">
        <f t="shared" ref="CF66" si="114">CE69</f>
        <v>2576.4538775062506</v>
      </c>
      <c r="CG66" s="266">
        <f t="shared" ref="CG66" si="115">CF69</f>
        <v>2654.2565732219659</v>
      </c>
      <c r="CH66" s="266">
        <f t="shared" ref="CH66" si="116">CG69</f>
        <v>2734.4148567023408</v>
      </c>
      <c r="CI66" s="266">
        <f t="shared" ref="CI66" si="117">CH69</f>
        <v>2817.1602146740206</v>
      </c>
      <c r="CJ66" s="266">
        <f t="shared" ref="CJ66" si="118">CI69</f>
        <v>2902.0744823562159</v>
      </c>
      <c r="CK66" s="266">
        <f t="shared" ref="CK66" si="119">CJ69</f>
        <v>2989.7101353234038</v>
      </c>
      <c r="CL66" s="266">
        <f t="shared" ref="CL66" si="120">CK69</f>
        <v>3079.9990828837745</v>
      </c>
      <c r="CM66" s="266">
        <f t="shared" ref="CM66" si="121">CL69</f>
        <v>3173.2020678079471</v>
      </c>
      <c r="CN66" s="266">
        <f t="shared" ref="CN66" si="122">CM69</f>
        <v>3268.8480762926711</v>
      </c>
      <c r="CO66" s="266">
        <f t="shared" ref="CO66" si="123">CN69</f>
        <v>3367.5594075689996</v>
      </c>
      <c r="CP66" s="266">
        <f t="shared" ref="CP66" si="124">CO69</f>
        <v>3469.2593654224502</v>
      </c>
      <c r="CQ66" s="266">
        <f t="shared" ref="CQ66" si="125">CP69</f>
        <v>3574.2416461414332</v>
      </c>
      <c r="CR66" s="266">
        <f t="shared" ref="CR66" si="126">CQ69</f>
        <v>3681.9757076692131</v>
      </c>
      <c r="CS66" s="266"/>
    </row>
    <row r="67" spans="1:97" outlineLevel="1">
      <c r="A67" s="4"/>
      <c r="B67" s="126" t="s">
        <v>25</v>
      </c>
      <c r="C67" s="47"/>
      <c r="D67" s="50"/>
      <c r="E67" s="50"/>
      <c r="F67" s="50"/>
      <c r="G67" s="50"/>
      <c r="H67" s="50"/>
      <c r="I67" s="50"/>
      <c r="J67" s="50"/>
      <c r="K67" s="445" t="s">
        <v>200</v>
      </c>
      <c r="L67" s="50"/>
      <c r="M67" s="451">
        <f>SUM(O67:GJ67)</f>
        <v>-21290.100406878497</v>
      </c>
      <c r="N67" s="451"/>
      <c r="O67" s="266"/>
      <c r="P67" s="266">
        <f t="shared" ref="P67" si="127">-P$49</f>
        <v>-26.6</v>
      </c>
      <c r="Q67" s="266">
        <f t="shared" ref="Q67:CB67" si="128">-Q$49</f>
        <v>-42.496104753919241</v>
      </c>
      <c r="R67" s="266">
        <f t="shared" si="128"/>
        <v>-44.541218696931956</v>
      </c>
      <c r="S67" s="266">
        <f t="shared" si="128"/>
        <v>-46.664388448003933</v>
      </c>
      <c r="T67" s="266">
        <f t="shared" si="128"/>
        <v>-49.439317542028505</v>
      </c>
      <c r="U67" s="266">
        <f t="shared" si="128"/>
        <v>-52.403026741676321</v>
      </c>
      <c r="V67" s="266">
        <f t="shared" si="128"/>
        <v>-55.548688215572092</v>
      </c>
      <c r="W67" s="266">
        <f t="shared" si="128"/>
        <v>-58.876420373089701</v>
      </c>
      <c r="X67" s="266">
        <f t="shared" si="128"/>
        <v>-62.406895474558048</v>
      </c>
      <c r="Y67" s="266">
        <f t="shared" si="128"/>
        <v>-65.832238412336892</v>
      </c>
      <c r="Z67" s="266">
        <f t="shared" si="128"/>
        <v>-69.436230116632245</v>
      </c>
      <c r="AA67" s="266">
        <f t="shared" si="128"/>
        <v>-73.228490611934333</v>
      </c>
      <c r="AB67" s="266">
        <f t="shared" si="128"/>
        <v>-77.232032087393975</v>
      </c>
      <c r="AC67" s="266">
        <f t="shared" si="128"/>
        <v>-81.45463261773115</v>
      </c>
      <c r="AD67" s="266">
        <f t="shared" si="128"/>
        <v>-84.879065415830283</v>
      </c>
      <c r="AE67" s="266">
        <f t="shared" si="128"/>
        <v>-88.393685027445486</v>
      </c>
      <c r="AF67" s="266">
        <f t="shared" si="128"/>
        <v>-92.056968188776011</v>
      </c>
      <c r="AG67" s="266">
        <f t="shared" si="128"/>
        <v>-95.872201775764793</v>
      </c>
      <c r="AH67" s="266">
        <f t="shared" si="128"/>
        <v>-99.851445770396367</v>
      </c>
      <c r="AI67" s="266">
        <f t="shared" si="128"/>
        <v>-103.85747046573252</v>
      </c>
      <c r="AJ67" s="266">
        <f t="shared" si="128"/>
        <v>-108.02468645093272</v>
      </c>
      <c r="AK67" s="266">
        <f t="shared" si="128"/>
        <v>-112.35912943133019</v>
      </c>
      <c r="AL67" s="266">
        <f t="shared" si="128"/>
        <v>-116.87437934301659</v>
      </c>
      <c r="AM67" s="266">
        <f t="shared" si="128"/>
        <v>-121.55704234629525</v>
      </c>
      <c r="AN67" s="266">
        <f t="shared" si="128"/>
        <v>-125.84196046541584</v>
      </c>
      <c r="AO67" s="266">
        <f t="shared" si="128"/>
        <v>-130.25306722693381</v>
      </c>
      <c r="AP67" s="266">
        <f t="shared" si="128"/>
        <v>-134.82568154815908</v>
      </c>
      <c r="AQ67" s="266">
        <f t="shared" si="128"/>
        <v>-139.54266370952377</v>
      </c>
      <c r="AR67" s="266">
        <f t="shared" si="128"/>
        <v>-144.43249657784358</v>
      </c>
      <c r="AS67" s="266">
        <f t="shared" si="128"/>
        <v>-149.70605465168748</v>
      </c>
      <c r="AT67" s="266">
        <f t="shared" si="128"/>
        <v>-155.19038428508131</v>
      </c>
      <c r="AU67" s="266">
        <f t="shared" si="128"/>
        <v>-160.85744116950158</v>
      </c>
      <c r="AV67" s="266">
        <f t="shared" si="128"/>
        <v>-166.74049249158122</v>
      </c>
      <c r="AW67" s="266">
        <f t="shared" si="128"/>
        <v>-172.83909133518299</v>
      </c>
      <c r="AX67" s="266">
        <f t="shared" si="128"/>
        <v>-178.11468802234452</v>
      </c>
      <c r="AY67" s="266">
        <f t="shared" si="128"/>
        <v>-183.485319963542</v>
      </c>
      <c r="AZ67" s="266">
        <f t="shared" si="128"/>
        <v>-189.02621686052504</v>
      </c>
      <c r="BA67" s="266">
        <f t="shared" si="128"/>
        <v>-194.73479325901491</v>
      </c>
      <c r="BB67" s="266">
        <f t="shared" si="128"/>
        <v>-200.62760815117466</v>
      </c>
      <c r="BC67" s="266">
        <f t="shared" si="128"/>
        <v>-206.67488453692047</v>
      </c>
      <c r="BD67" s="266">
        <f t="shared" si="128"/>
        <v>-212.91596779278518</v>
      </c>
      <c r="BE67" s="266">
        <f t="shared" si="128"/>
        <v>-219.34600876020602</v>
      </c>
      <c r="BF67" s="266">
        <f t="shared" si="128"/>
        <v>-225.98357656380273</v>
      </c>
      <c r="BG67" s="266">
        <f t="shared" si="128"/>
        <v>-232.79512736313814</v>
      </c>
      <c r="BH67" s="266">
        <f t="shared" si="128"/>
        <v>-239.8249789806901</v>
      </c>
      <c r="BI67" s="266">
        <f t="shared" si="128"/>
        <v>-247.06766939907473</v>
      </c>
      <c r="BJ67" s="266">
        <f t="shared" si="128"/>
        <v>-254.54411456888695</v>
      </c>
      <c r="BK67" s="266">
        <f t="shared" si="128"/>
        <v>-262.216531270232</v>
      </c>
      <c r="BL67" s="266">
        <f t="shared" si="128"/>
        <v>-270.13483835585873</v>
      </c>
      <c r="BM67" s="266">
        <f t="shared" si="128"/>
        <v>-278.29288350089507</v>
      </c>
      <c r="BN67" s="266">
        <f t="shared" si="128"/>
        <v>-286.71422608167057</v>
      </c>
      <c r="BO67" s="266">
        <f t="shared" si="128"/>
        <v>-295.35630771230637</v>
      </c>
      <c r="BP67" s="266">
        <f t="shared" si="128"/>
        <v>-304.27535615221069</v>
      </c>
      <c r="BQ67" s="266">
        <f t="shared" si="128"/>
        <v>-313.46444152572229</v>
      </c>
      <c r="BR67" s="266">
        <f t="shared" si="128"/>
        <v>-322.95010071963077</v>
      </c>
      <c r="BS67" s="266">
        <f t="shared" si="128"/>
        <v>-332.68439668109488</v>
      </c>
      <c r="BT67" s="266">
        <f t="shared" si="128"/>
        <v>-342.73066341628612</v>
      </c>
      <c r="BU67" s="266">
        <f t="shared" si="128"/>
        <v>-353.08109522936098</v>
      </c>
      <c r="BV67" s="266">
        <f t="shared" si="128"/>
        <v>-363.76558282500702</v>
      </c>
      <c r="BW67" s="266">
        <f t="shared" si="128"/>
        <v>-374.73013071002913</v>
      </c>
      <c r="BX67" s="266">
        <f t="shared" si="128"/>
        <v>-386.04607724789673</v>
      </c>
      <c r="BY67" s="266">
        <f t="shared" si="128"/>
        <v>-397.7046302335865</v>
      </c>
      <c r="BZ67" s="266">
        <f t="shared" si="128"/>
        <v>-409.7394580560769</v>
      </c>
      <c r="CA67" s="266">
        <f t="shared" si="128"/>
        <v>-422.08974109646033</v>
      </c>
      <c r="CB67" s="266">
        <f t="shared" si="128"/>
        <v>-434.83583369216342</v>
      </c>
      <c r="CC67" s="266">
        <f t="shared" ref="CC67:CR67" si="129">-CC$49</f>
        <v>-447.96783245075011</v>
      </c>
      <c r="CD67" s="266">
        <f t="shared" si="129"/>
        <v>-461.52366088149432</v>
      </c>
      <c r="CE67" s="266">
        <f t="shared" si="129"/>
        <v>-475.43481278461479</v>
      </c>
      <c r="CF67" s="266">
        <f t="shared" si="129"/>
        <v>-489.79179793955274</v>
      </c>
      <c r="CG67" s="266">
        <f t="shared" si="129"/>
        <v>-504.58346133098695</v>
      </c>
      <c r="CH67" s="266">
        <f t="shared" si="129"/>
        <v>-519.85251936440261</v>
      </c>
      <c r="CI67" s="266">
        <f t="shared" si="129"/>
        <v>-535.52180780410185</v>
      </c>
      <c r="CJ67" s="266">
        <f t="shared" si="129"/>
        <v>-551.69327534926913</v>
      </c>
      <c r="CK67" s="266">
        <f t="shared" si="129"/>
        <v>-568.35435717753501</v>
      </c>
      <c r="CL67" s="266">
        <f t="shared" si="129"/>
        <v>-585.55316833237725</v>
      </c>
      <c r="CM67" s="266">
        <f t="shared" si="129"/>
        <v>-603.20279231149709</v>
      </c>
      <c r="CN67" s="266">
        <f t="shared" si="129"/>
        <v>-621.41806242163227</v>
      </c>
      <c r="CO67" s="266">
        <f t="shared" si="129"/>
        <v>-640.18482585737365</v>
      </c>
      <c r="CP67" s="266">
        <f t="shared" si="129"/>
        <v>-659.55727859758792</v>
      </c>
      <c r="CQ67" s="266">
        <f t="shared" si="129"/>
        <v>-679.43751935026251</v>
      </c>
      <c r="CR67" s="266">
        <f t="shared" si="129"/>
        <v>-699.95489442821793</v>
      </c>
      <c r="CS67" s="266"/>
    </row>
    <row r="68" spans="1:97" outlineLevel="1">
      <c r="A68" s="4"/>
      <c r="B68" s="128" t="s">
        <v>45</v>
      </c>
      <c r="C68" s="58"/>
      <c r="D68" s="72"/>
      <c r="E68" s="72"/>
      <c r="F68" s="72"/>
      <c r="G68" s="72"/>
      <c r="H68" s="72"/>
      <c r="I68" s="72"/>
      <c r="J68" s="72"/>
      <c r="K68" s="445" t="s">
        <v>200</v>
      </c>
      <c r="L68" s="72"/>
      <c r="M68" s="458">
        <f>SUM(O68:GJ68)</f>
        <v>21096.050406878494</v>
      </c>
      <c r="N68" s="458"/>
      <c r="O68" s="271"/>
      <c r="P68" s="271">
        <v>50.549999999999983</v>
      </c>
      <c r="Q68" s="272">
        <f t="shared" ref="Q68" si="130">(-SUM(Q66:Q67)+P69/P$34*Q$34)*R12-SUM(Q66:Q67)*(1-R12)</f>
        <v>54.788988085011482</v>
      </c>
      <c r="R68" s="272">
        <f t="shared" ref="R68" si="131">(-SUM(R66:R67)+Q69/Q$34*R$34)*S12-SUM(R66:R67)*(1-S12)</f>
        <v>55.624003564022217</v>
      </c>
      <c r="S68" s="272">
        <f t="shared" ref="S68" si="132">(-SUM(S66:S67)+R69/R$34*S$34)*T12-SUM(S66:S67)*(1-T12)</f>
        <v>58.170169662707593</v>
      </c>
      <c r="T68" s="272">
        <f t="shared" ref="T68" si="133">(-SUM(T66:T67)+S69/S$34*T$34)*U12-SUM(T66:T67)*(1-U12)</f>
        <v>64.477082198407231</v>
      </c>
      <c r="U68" s="272">
        <f t="shared" ref="U68" si="134">(-SUM(U66:U67)+T69/T$34*U$34)*V12-SUM(U66:U67)*(1-V12)</f>
        <v>68.463819628319214</v>
      </c>
      <c r="V68" s="272">
        <f t="shared" ref="V68" si="135">(-SUM(V66:V67)+U69/U$34*V$34)*W12-SUM(V66:V67)*(1-W12)</f>
        <v>72.59550827124275</v>
      </c>
      <c r="W68" s="272">
        <f t="shared" ref="W68" si="136">(-SUM(W66:W67)+V69/V$34*W$34)*X12-SUM(W66:W67)*(1-X12)</f>
        <v>76.909909276273225</v>
      </c>
      <c r="X68" s="272">
        <f t="shared" ref="X68" si="137">(-SUM(X66:X67)+W69/W$34*X$34)*Y12-SUM(X66:X67)*(1-Y12)</f>
        <v>81.539079361854021</v>
      </c>
      <c r="Y68" s="272">
        <f t="shared" ref="Y68" si="138">(-SUM(Y66:Y67)+X69/X$34*Y$34)*Z12-SUM(Y66:Y67)*(1-Z12)</f>
        <v>84.394695044697642</v>
      </c>
      <c r="Z68" s="272">
        <f t="shared" ref="Z68" si="139">(-SUM(Z66:Z67)+Y69/Y$34*Z$34)*AA12-SUM(Z66:Z67)*(1-AA12)</f>
        <v>88.966811704982888</v>
      </c>
      <c r="AA68" s="272">
        <f t="shared" ref="AA68" si="140">(-SUM(AA66:AA67)+Z69/Z$34*AA$34)*AB12-SUM(AA66:AA67)*(1-AB12)</f>
        <v>93.779329538534284</v>
      </c>
      <c r="AB68" s="272">
        <f t="shared" ref="AB68" si="141">(-SUM(AB66:AB67)+AA69/AA$34*AB$34)*AC12-SUM(AB66:AB67)*(1-AC12)</f>
        <v>98.927834920574469</v>
      </c>
      <c r="AC68" s="272">
        <f t="shared" ref="AC68" si="142">(-SUM(AC66:AC67)+AB69/AB$34*AC$34)*AD12-SUM(AC66:AC67)*(1-AD12)</f>
        <v>104.33754993257196</v>
      </c>
      <c r="AD68" s="272">
        <f t="shared" ref="AD68" si="143">(-SUM(AD66:AD67)+AC69/AC$34*AD$34)*AE12-SUM(AD66:AD67)*(1-AE12)</f>
        <v>103.43658986223443</v>
      </c>
      <c r="AE68" s="272">
        <f t="shared" ref="AE68" si="144">(-SUM(AE66:AE67)+AD69/AD$34*AE$34)*AF12-SUM(AE66:AE67)*(1-AF12)</f>
        <v>107.43994559315581</v>
      </c>
      <c r="AF68" s="272">
        <f t="shared" ref="AF68" si="145">(-SUM(AF66:AF67)+AE69/AE$34*AF$34)*AG12-SUM(AF66:AF67)*(1-AG12)</f>
        <v>111.90885924011388</v>
      </c>
      <c r="AG68" s="272">
        <f t="shared" ref="AG68" si="146">(-SUM(AG66:AG67)+AF69/AF$34*AG$34)*AH12-SUM(AG66:AG67)*(1-AH12)</f>
        <v>116.54753539556543</v>
      </c>
      <c r="AH68" s="272">
        <f t="shared" ref="AH68" si="147">(-SUM(AH66:AH67)+AG69/AG$34*AH$34)*AI12-SUM(AH66:AH67)*(1-AI12)</f>
        <v>121.41557684330667</v>
      </c>
      <c r="AI68" s="272">
        <f t="shared" ref="AI68" si="148">(-SUM(AI66:AI67)+AH69/AH$34*AI$34)*AJ12-SUM(AI66:AI67)*(1-AJ12)</f>
        <v>125.56673024675854</v>
      </c>
      <c r="AJ68" s="272">
        <f t="shared" ref="AJ68" si="149">(-SUM(AJ66:AJ67)+AI69/AI$34*AJ$34)*AK12-SUM(AJ66:AJ67)*(1-AK12)</f>
        <v>130.60746645517935</v>
      </c>
      <c r="AK68" s="272">
        <f t="shared" ref="AK68" si="150">(-SUM(AK66:AK67)+AJ69/AJ$34*AK$34)*AL12-SUM(AK66:AK67)*(1-AL12)</f>
        <v>135.84813806800742</v>
      </c>
      <c r="AL68" s="272">
        <f t="shared" ref="AL68" si="151">(-SUM(AL66:AL67)+AK69/AK$34*AL$34)*AM12-SUM(AL66:AL67)*(1-AM12)</f>
        <v>141.34320836026484</v>
      </c>
      <c r="AM68" s="272">
        <f t="shared" ref="AM68" si="152">(-SUM(AM66:AM67)+AL69/AL$34*AM$34)*AN12-SUM(AM66:AM67)*(1-AN12)</f>
        <v>146.93310848076658</v>
      </c>
      <c r="AN68" s="272">
        <f t="shared" ref="AN68" si="153">(-SUM(AN66:AN67)+AM69/AM$34*AN$34)*AO12-SUM(AN66:AN67)*(1-AO12)</f>
        <v>149.0625863134569</v>
      </c>
      <c r="AO68" s="272">
        <f t="shared" ref="AO68" si="154">(-SUM(AO66:AO67)+AN69/AN$34*AO$34)*AP12-SUM(AO66:AO67)*(1-AP12)</f>
        <v>154.15752860459838</v>
      </c>
      <c r="AP68" s="272">
        <f t="shared" ref="AP68" si="155">(-SUM(AP66:AP67)+AO69/AO$34*AP$34)*AQ12-SUM(AP66:AP67)*(1-AQ12)</f>
        <v>159.605377063638</v>
      </c>
      <c r="AQ68" s="272">
        <f t="shared" ref="AQ68" si="156">(-SUM(AQ66:AQ67)+AP69/AP$34*AQ$34)*AR12-SUM(AQ66:AQ67)*(1-AR12)</f>
        <v>165.10471060422924</v>
      </c>
      <c r="AR68" s="272">
        <f t="shared" ref="AR68" si="157">(-SUM(AR66:AR67)+AQ69/AQ$34*AR$34)*AS12-SUM(AR66:AR67)*(1-AS12)</f>
        <v>170.93124785806924</v>
      </c>
      <c r="AS68" s="272">
        <f t="shared" ref="AS68" si="158">(-SUM(AS66:AS67)+AR69/AR$34*AS$34)*AT12-SUM(AS66:AS67)*(1-AT12)</f>
        <v>178.28427143819113</v>
      </c>
      <c r="AT68" s="272">
        <f t="shared" ref="AT68" si="159">(-SUM(AT66:AT67)+AS69/AS$34*AT$34)*AU12-SUM(AT66:AT67)*(1-AU12)</f>
        <v>184.91080435007416</v>
      </c>
      <c r="AU68" s="272">
        <f t="shared" ref="AU68" si="160">(-SUM(AU66:AU67)+AT69/AT$34*AU$34)*AV12-SUM(AU66:AU67)*(1-AV12)</f>
        <v>191.56808812106965</v>
      </c>
      <c r="AV68" s="272">
        <f t="shared" ref="AV68" si="161">(-SUM(AV66:AV67)+AU69/AU$34*AV$34)*AW12-SUM(AV66:AV67)*(1-AW12)</f>
        <v>198.62164629595577</v>
      </c>
      <c r="AW68" s="272">
        <f t="shared" ref="AW68" si="162">(-SUM(AW66:AW67)+AV69/AV$34*AW$34)*AX12-SUM(AW66:AW67)*(1-AX12)</f>
        <v>205.88833008554604</v>
      </c>
      <c r="AX68" s="272">
        <f t="shared" ref="AX68" si="163">(-SUM(AX66:AX67)+AW69/AW$34*AX$34)*AY12-SUM(AX66:AX67)*(1-AY12)</f>
        <v>206.70395236583317</v>
      </c>
      <c r="AY68" s="272">
        <f t="shared" ref="AY68" si="164">(-SUM(AY66:AY67)+AX69/AX$34*AY$34)*AZ12-SUM(AY66:AY67)*(1-AZ12)</f>
        <v>212.58959486615811</v>
      </c>
      <c r="AZ68" s="272">
        <f t="shared" ref="AZ68" si="165">(-SUM(AZ66:AZ67)+AY69/AY$34*AZ$34)*BA12-SUM(AZ66:AZ67)*(1-BA12)</f>
        <v>219.05318356807584</v>
      </c>
      <c r="BA68" s="272">
        <f t="shared" ref="BA68" si="166">(-SUM(BA66:BA67)+AZ69/AZ$34*BA$34)*BB12-SUM(BA66:BA67)*(1-BB12)</f>
        <v>225.67044079981247</v>
      </c>
      <c r="BB68" s="272">
        <f t="shared" ref="BB68" si="167">(-SUM(BB66:BB67)+BA69/BA$34*BB$34)*BC12-SUM(BB66:BB67)*(1-BC12)</f>
        <v>232.56167223328816</v>
      </c>
      <c r="BC68" s="272">
        <f t="shared" ref="BC68" si="168">(-SUM(BC66:BC67)+BB69/BB$34*BC$34)*BD12-SUM(BC66:BC67)*(1-BD12)</f>
        <v>239.4459990481862</v>
      </c>
      <c r="BD68" s="272">
        <f t="shared" ref="BD68" si="169">(-SUM(BD66:BD67)+BC69/BC$34*BD$34)*BE12-SUM(BD66:BD67)*(1-BE12)</f>
        <v>246.73735133900129</v>
      </c>
      <c r="BE68" s="272">
        <f t="shared" ref="BE68" si="170">(-SUM(BE66:BE67)+BD69/BD$34*BE$34)*BF12-SUM(BE66:BE67)*(1-BF12)</f>
        <v>254.19138301036776</v>
      </c>
      <c r="BF68" s="272">
        <f t="shared" ref="BF68" si="171">(-SUM(BF66:BF67)+BE69/BE$34*BF$34)*BG12-SUM(BF66:BF67)*(1-BG12)</f>
        <v>261.95357044082812</v>
      </c>
      <c r="BG68" s="272">
        <f t="shared" ref="BG68" si="172">(-SUM(BG66:BG67)+BF69/BF$34*BG$34)*BH12-SUM(BG66:BG67)*(1-BH12)</f>
        <v>269.70796167156936</v>
      </c>
      <c r="BH68" s="272">
        <f t="shared" ref="BH68" si="173">(-SUM(BH66:BH67)+BG69/BG$34*BH$34)*BI12-SUM(BH66:BH67)*(1-BI12)</f>
        <v>277.92081877048827</v>
      </c>
      <c r="BI68" s="272">
        <f t="shared" ref="BI68" si="174">(-SUM(BI66:BI67)+BH69/BH$34*BI$34)*BJ12-SUM(BI66:BI67)*(1-BJ12)</f>
        <v>286.316915163663</v>
      </c>
      <c r="BJ68" s="272">
        <f t="shared" ref="BJ68" si="175">(-SUM(BJ66:BJ67)+BI69/BI$34*BJ$34)*BK12-SUM(BJ66:BJ67)*(1-BK12)</f>
        <v>295.06011303964306</v>
      </c>
      <c r="BK68" s="272">
        <f t="shared" ref="BK68" si="176">(-SUM(BK66:BK67)+BJ69/BJ$34*BK$34)*BL12-SUM(BK66:BK67)*(1-BL12)</f>
        <v>303.79452940681244</v>
      </c>
      <c r="BL68" s="272">
        <f t="shared" ref="BL68" si="177">(-SUM(BL66:BL67)+BK69/BK$34*BL$34)*BM12-SUM(BL66:BL67)*(1-BM12)</f>
        <v>313.04535404687203</v>
      </c>
      <c r="BM68" s="272">
        <f t="shared" ref="BM68" si="178">(-SUM(BM66:BM67)+BL69/BL$34*BM$34)*BN12-SUM(BM66:BM67)*(1-BN12)</f>
        <v>322.50257635803587</v>
      </c>
      <c r="BN68" s="272">
        <f t="shared" ref="BN68" si="179">(-SUM(BN66:BN67)+BM69/BM$34*BN$34)*BO12-SUM(BN66:BN67)*(1-BO12)</f>
        <v>332.35076796417866</v>
      </c>
      <c r="BO68" s="272">
        <f t="shared" ref="BO68" si="180">(-SUM(BO66:BO67)+BN69/BN$34*BO$34)*BP12-SUM(BO66:BO67)*(1-BP12)</f>
        <v>342.18906822592157</v>
      </c>
      <c r="BP68" s="272">
        <f t="shared" ref="BP68" si="181">(-SUM(BP66:BP67)+BO69/BO$34*BP$34)*BQ12-SUM(BP66:BP67)*(1-BQ12)</f>
        <v>352.60904211447064</v>
      </c>
      <c r="BQ68" s="272">
        <f t="shared" ref="BQ68" si="182">(-SUM(BQ66:BQ67)+BP69/BP$34*BQ$34)*BR12-SUM(BQ66:BQ67)*(1-BR12)</f>
        <v>363.26149888181794</v>
      </c>
      <c r="BR68" s="272">
        <f t="shared" ref="BR68" si="183">(-SUM(BR66:BR67)+BQ69/BQ$34*BR$34)*BS12-SUM(BR66:BR67)*(1-BS12)</f>
        <v>374.35433691282651</v>
      </c>
      <c r="BS68" s="272">
        <f t="shared" ref="BS68" si="184">(-SUM(BS66:BS67)+BR69/BR$34*BS$34)*BT12-SUM(BS66:BS67)*(1-BT12)</f>
        <v>385.43603349922068</v>
      </c>
      <c r="BT68" s="272">
        <f t="shared" ref="BT68" si="185">(-SUM(BT66:BT67)+BS69/BS$34*BT$34)*BU12-SUM(BT66:BT67)*(1-BU12)</f>
        <v>397.17291751363518</v>
      </c>
      <c r="BU68" s="272">
        <f t="shared" ref="BU68" si="186">(-SUM(BU66:BU67)+BT69/BT$34*BU$34)*BV12-SUM(BU66:BU67)*(1-BV12)</f>
        <v>409.17166634776527</v>
      </c>
      <c r="BV68" s="272">
        <f t="shared" ref="BV68" si="187">(-SUM(BV66:BV67)+BU69/BU$34*BV$34)*BW12-SUM(BV66:BV67)*(1-BW12)</f>
        <v>421.6664532592481</v>
      </c>
      <c r="BW68" s="272">
        <f t="shared" ref="BW68" si="188">(-SUM(BW66:BW67)+BV69/BV$34*BW$34)*BX12-SUM(BW66:BW67)*(1-BX12)</f>
        <v>434.14869063417609</v>
      </c>
      <c r="BX68" s="272">
        <f t="shared" ref="BX68" si="189">(-SUM(BX66:BX67)+BW69/BW$34*BX$34)*BY12-SUM(BX66:BX67)*(1-BY12)</f>
        <v>447.36892015117928</v>
      </c>
      <c r="BY68" s="272">
        <f t="shared" ref="BY68" si="190">(-SUM(BY66:BY67)+BX69/BX$34*BY$34)*BZ12-SUM(BY66:BY67)*(1-BZ12)</f>
        <v>460.88410981389325</v>
      </c>
      <c r="BZ68" s="272">
        <f t="shared" ref="BZ68" si="191">(-SUM(BZ66:BZ67)+BY69/BY$34*BZ$34)*CA12-SUM(BZ66:BZ67)*(1-CA12)</f>
        <v>474.95802845643743</v>
      </c>
      <c r="CA68" s="272">
        <f t="shared" ref="CA68" si="192">(-SUM(CA66:CA67)+BZ69/BZ$34*CA$34)*CB12-SUM(CA66:CA67)*(1-CB12)</f>
        <v>489.01781151125942</v>
      </c>
      <c r="CB68" s="272">
        <f t="shared" ref="CB68" si="193">(-SUM(CB66:CB67)+CA69/CA$34*CB$34)*CC12-SUM(CB66:CB67)*(1-CC12)</f>
        <v>503.90885655077773</v>
      </c>
      <c r="CC68" s="272">
        <f t="shared" ref="CC68" si="194">(-SUM(CC66:CC67)+CB69/CB$34*CC$34)*CD12-SUM(CC66:CC67)*(1-CD12)</f>
        <v>519.13213975673557</v>
      </c>
      <c r="CD68" s="272">
        <f t="shared" ref="CD68" si="195">(-SUM(CD66:CD67)+CC69/CC$34*CD$34)*CE12-SUM(CD66:CD67)*(1-CE12)</f>
        <v>534.98476592476936</v>
      </c>
      <c r="CE68" s="272">
        <f t="shared" ref="CE68" si="196">(-SUM(CE66:CE67)+CD69/CD$34*CE$34)*CF12-SUM(CE66:CE67)*(1-CF12)</f>
        <v>550.82147000361465</v>
      </c>
      <c r="CF68" s="272">
        <f t="shared" ref="CF68" si="197">(-SUM(CF66:CF67)+CE69/CE$34*CF$34)*CG12-SUM(CF66:CF67)*(1-CG12)</f>
        <v>567.59449365526825</v>
      </c>
      <c r="CG68" s="272">
        <f t="shared" ref="CG68" si="198">(-SUM(CG66:CG67)+CF69/CF$34*CG$34)*CH12-SUM(CG66:CG67)*(1-CH12)</f>
        <v>584.74174481136197</v>
      </c>
      <c r="CH68" s="272">
        <f t="shared" ref="CH68" si="199">(-SUM(CH66:CH67)+CG69/CG$34*CH$34)*CI12-SUM(CH66:CH67)*(1-CI12)</f>
        <v>602.59787733608255</v>
      </c>
      <c r="CI68" s="272">
        <f t="shared" ref="CI68" si="200">(-SUM(CI66:CI67)+CH69/CH$34*CI$34)*CJ12-SUM(CI66:CI67)*(1-CJ12)</f>
        <v>620.43607548629689</v>
      </c>
      <c r="CJ68" s="272">
        <f t="shared" ref="CJ68" si="201">(-SUM(CJ66:CJ67)+CI69/CI$34*CJ$34)*CK12-SUM(CJ66:CJ67)*(1-CK12)</f>
        <v>639.32892831645722</v>
      </c>
      <c r="CK68" s="272">
        <f t="shared" ref="CK68" si="202">(-SUM(CK66:CK67)+CJ69/CJ$34*CK$34)*CL12-SUM(CK66:CK67)*(1-CL12)</f>
        <v>658.64330473790551</v>
      </c>
      <c r="CL68" s="272">
        <f t="shared" ref="CL68" si="203">(-SUM(CL66:CL67)+CK69/CK$34*CL$34)*CM12-SUM(CL66:CL67)*(1-CM12)</f>
        <v>678.75615325654962</v>
      </c>
      <c r="CM68" s="272">
        <f t="shared" ref="CM68" si="204">(-SUM(CM66:CM67)+CL69/CL$34*CM$34)*CN12-SUM(CM66:CM67)*(1-CN12)</f>
        <v>698.84880079622098</v>
      </c>
      <c r="CN68" s="272">
        <f t="shared" ref="CN68" si="205">(-SUM(CN66:CN67)+CM69/CM$34*CN$34)*CO12-SUM(CN66:CN67)*(1-CO12)</f>
        <v>720.12939369796095</v>
      </c>
      <c r="CO68" s="272">
        <f t="shared" ref="CO68" si="206">(-SUM(CO66:CO67)+CN69/CN$34*CO$34)*CP12-SUM(CO66:CO67)*(1-CP12)</f>
        <v>741.88478371082419</v>
      </c>
      <c r="CP68" s="272">
        <f t="shared" ref="CP68" si="207">(-SUM(CP66:CP67)+CO69/CO$34*CP$34)*CQ12-SUM(CP66:CP67)*(1-CQ12)</f>
        <v>764.53955931657083</v>
      </c>
      <c r="CQ68" s="272">
        <f t="shared" ref="CQ68" si="208">(-SUM(CQ66:CQ67)+CP69/CP$34*CQ$34)*CR12-SUM(CQ66:CQ67)*(1-CR12)</f>
        <v>787.17158087804228</v>
      </c>
      <c r="CR68" s="272">
        <f t="shared" ref="CR68" si="209">(-SUM(CR66:CR67)+CQ69/CQ$34*CR$34)*CS12-SUM(CR66:CR67)*(1-CS12)</f>
        <v>-2982.0208132409953</v>
      </c>
      <c r="CS68" s="272"/>
    </row>
    <row r="69" spans="1:97" outlineLevel="1">
      <c r="A69" s="4"/>
      <c r="B69" s="10" t="s">
        <v>47</v>
      </c>
      <c r="C69" s="47"/>
      <c r="D69" s="50"/>
      <c r="E69" s="50"/>
      <c r="F69" s="50"/>
      <c r="G69" s="50"/>
      <c r="H69" s="50"/>
      <c r="I69" s="50"/>
      <c r="J69" s="50"/>
      <c r="K69" s="311" t="s">
        <v>200</v>
      </c>
      <c r="L69" s="50"/>
      <c r="M69" s="457"/>
      <c r="N69" s="457"/>
      <c r="O69" s="269">
        <f>+Inputs!L237</f>
        <v>194.05000000000004</v>
      </c>
      <c r="P69" s="266">
        <f>+SUM(P66:P68)</f>
        <v>218.00000000000003</v>
      </c>
      <c r="Q69" s="266">
        <f t="shared" ref="Q69" si="210">+SUM(Q66:Q68)</f>
        <v>230.29288333109227</v>
      </c>
      <c r="R69" s="266">
        <f t="shared" ref="R69:CC69" si="211">+SUM(R66:R68)</f>
        <v>241.37566819818252</v>
      </c>
      <c r="S69" s="266">
        <f t="shared" si="211"/>
        <v>252.88144941288618</v>
      </c>
      <c r="T69" s="266">
        <f t="shared" si="211"/>
        <v>267.91921406926491</v>
      </c>
      <c r="U69" s="266">
        <f t="shared" si="211"/>
        <v>283.98000695590781</v>
      </c>
      <c r="V69" s="266">
        <f t="shared" si="211"/>
        <v>301.02682701157846</v>
      </c>
      <c r="W69" s="266">
        <f t="shared" si="211"/>
        <v>319.06031591476199</v>
      </c>
      <c r="X69" s="266">
        <f t="shared" si="211"/>
        <v>338.19249980205797</v>
      </c>
      <c r="Y69" s="266">
        <f t="shared" si="211"/>
        <v>356.75495643441872</v>
      </c>
      <c r="Z69" s="266">
        <f t="shared" si="211"/>
        <v>376.28553802276934</v>
      </c>
      <c r="AA69" s="266">
        <f t="shared" si="211"/>
        <v>396.83637694936931</v>
      </c>
      <c r="AB69" s="266">
        <f t="shared" si="211"/>
        <v>418.5321797825498</v>
      </c>
      <c r="AC69" s="266">
        <f t="shared" si="211"/>
        <v>441.41509709739063</v>
      </c>
      <c r="AD69" s="266">
        <f t="shared" si="211"/>
        <v>459.97262154379479</v>
      </c>
      <c r="AE69" s="266">
        <f t="shared" si="211"/>
        <v>479.01888210950511</v>
      </c>
      <c r="AF69" s="266">
        <f t="shared" si="211"/>
        <v>498.87077316084299</v>
      </c>
      <c r="AG69" s="266">
        <f t="shared" si="211"/>
        <v>519.54610678064364</v>
      </c>
      <c r="AH69" s="266">
        <f t="shared" si="211"/>
        <v>541.11023785355394</v>
      </c>
      <c r="AI69" s="266">
        <f t="shared" si="211"/>
        <v>562.81949763457999</v>
      </c>
      <c r="AJ69" s="266">
        <f t="shared" si="211"/>
        <v>585.4022776388266</v>
      </c>
      <c r="AK69" s="266">
        <f t="shared" si="211"/>
        <v>608.89128627550383</v>
      </c>
      <c r="AL69" s="266">
        <f t="shared" si="211"/>
        <v>633.36011529275208</v>
      </c>
      <c r="AM69" s="266">
        <f t="shared" si="211"/>
        <v>658.73618142722341</v>
      </c>
      <c r="AN69" s="266">
        <f t="shared" si="211"/>
        <v>681.95680727526451</v>
      </c>
      <c r="AO69" s="266">
        <f t="shared" si="211"/>
        <v>705.86126865292908</v>
      </c>
      <c r="AP69" s="266">
        <f t="shared" si="211"/>
        <v>730.640964168408</v>
      </c>
      <c r="AQ69" s="266">
        <f t="shared" si="211"/>
        <v>756.20301106311354</v>
      </c>
      <c r="AR69" s="266">
        <f t="shared" si="211"/>
        <v>782.70176234333917</v>
      </c>
      <c r="AS69" s="266">
        <f t="shared" si="211"/>
        <v>811.27997912984279</v>
      </c>
      <c r="AT69" s="266">
        <f t="shared" si="211"/>
        <v>841.00039919483561</v>
      </c>
      <c r="AU69" s="266">
        <f t="shared" si="211"/>
        <v>871.71104614640365</v>
      </c>
      <c r="AV69" s="266">
        <f t="shared" si="211"/>
        <v>903.59219995077819</v>
      </c>
      <c r="AW69" s="266">
        <f t="shared" si="211"/>
        <v>936.64143870114128</v>
      </c>
      <c r="AX69" s="266">
        <f t="shared" si="211"/>
        <v>965.23070304462999</v>
      </c>
      <c r="AY69" s="266">
        <f t="shared" si="211"/>
        <v>994.3349779472461</v>
      </c>
      <c r="AZ69" s="266">
        <f t="shared" si="211"/>
        <v>1024.3619446547968</v>
      </c>
      <c r="BA69" s="266">
        <f t="shared" si="211"/>
        <v>1055.2975921955945</v>
      </c>
      <c r="BB69" s="266">
        <f t="shared" si="211"/>
        <v>1087.231656277708</v>
      </c>
      <c r="BC69" s="266">
        <f t="shared" si="211"/>
        <v>1120.0027707889737</v>
      </c>
      <c r="BD69" s="266">
        <f t="shared" si="211"/>
        <v>1153.8241543351899</v>
      </c>
      <c r="BE69" s="266">
        <f t="shared" si="211"/>
        <v>1188.6695285853516</v>
      </c>
      <c r="BF69" s="266">
        <f t="shared" si="211"/>
        <v>1224.639522462377</v>
      </c>
      <c r="BG69" s="266">
        <f t="shared" si="211"/>
        <v>1261.5523567708083</v>
      </c>
      <c r="BH69" s="266">
        <f t="shared" si="211"/>
        <v>1299.6481965606065</v>
      </c>
      <c r="BI69" s="266">
        <f t="shared" si="211"/>
        <v>1338.8974423251948</v>
      </c>
      <c r="BJ69" s="266">
        <f t="shared" si="211"/>
        <v>1379.4134407959509</v>
      </c>
      <c r="BK69" s="266">
        <f t="shared" si="211"/>
        <v>1420.9914389325313</v>
      </c>
      <c r="BL69" s="266">
        <f t="shared" si="211"/>
        <v>1463.9019546235445</v>
      </c>
      <c r="BM69" s="266">
        <f t="shared" si="211"/>
        <v>1508.1116474806852</v>
      </c>
      <c r="BN69" s="266">
        <f t="shared" si="211"/>
        <v>1553.7481893631932</v>
      </c>
      <c r="BO69" s="266">
        <f t="shared" si="211"/>
        <v>1600.5809498768083</v>
      </c>
      <c r="BP69" s="266">
        <f t="shared" si="211"/>
        <v>1648.9146358390683</v>
      </c>
      <c r="BQ69" s="266">
        <f t="shared" si="211"/>
        <v>1698.7116931951639</v>
      </c>
      <c r="BR69" s="266">
        <f t="shared" si="211"/>
        <v>1750.1159293883597</v>
      </c>
      <c r="BS69" s="266">
        <f t="shared" si="211"/>
        <v>1802.8675662064857</v>
      </c>
      <c r="BT69" s="266">
        <f t="shared" si="211"/>
        <v>1857.3098203038348</v>
      </c>
      <c r="BU69" s="266">
        <f t="shared" si="211"/>
        <v>1913.4003914222392</v>
      </c>
      <c r="BV69" s="266">
        <f t="shared" si="211"/>
        <v>1971.3012618564803</v>
      </c>
      <c r="BW69" s="266">
        <f t="shared" si="211"/>
        <v>2030.7198217806272</v>
      </c>
      <c r="BX69" s="266">
        <f t="shared" si="211"/>
        <v>2092.0426646839096</v>
      </c>
      <c r="BY69" s="266">
        <f t="shared" si="211"/>
        <v>2155.2221442642162</v>
      </c>
      <c r="BZ69" s="266">
        <f t="shared" si="211"/>
        <v>2220.4407146645767</v>
      </c>
      <c r="CA69" s="266">
        <f t="shared" si="211"/>
        <v>2287.3687850793758</v>
      </c>
      <c r="CB69" s="266">
        <f t="shared" si="211"/>
        <v>2356.4418079379902</v>
      </c>
      <c r="CC69" s="266">
        <f t="shared" si="211"/>
        <v>2427.6061152439756</v>
      </c>
      <c r="CD69" s="266">
        <f t="shared" ref="CD69:CR69" si="212">+SUM(CD66:CD68)</f>
        <v>2501.0672202872506</v>
      </c>
      <c r="CE69" s="266">
        <f t="shared" si="212"/>
        <v>2576.4538775062506</v>
      </c>
      <c r="CF69" s="266">
        <f t="shared" si="212"/>
        <v>2654.2565732219659</v>
      </c>
      <c r="CG69" s="266">
        <f t="shared" si="212"/>
        <v>2734.4148567023408</v>
      </c>
      <c r="CH69" s="266">
        <f t="shared" si="212"/>
        <v>2817.1602146740206</v>
      </c>
      <c r="CI69" s="266">
        <f t="shared" si="212"/>
        <v>2902.0744823562159</v>
      </c>
      <c r="CJ69" s="266">
        <f t="shared" si="212"/>
        <v>2989.7101353234038</v>
      </c>
      <c r="CK69" s="266">
        <f t="shared" si="212"/>
        <v>3079.9990828837745</v>
      </c>
      <c r="CL69" s="266">
        <f t="shared" si="212"/>
        <v>3173.2020678079471</v>
      </c>
      <c r="CM69" s="266">
        <f t="shared" si="212"/>
        <v>3268.8480762926711</v>
      </c>
      <c r="CN69" s="266">
        <f t="shared" si="212"/>
        <v>3367.5594075689996</v>
      </c>
      <c r="CO69" s="266">
        <f t="shared" si="212"/>
        <v>3469.2593654224502</v>
      </c>
      <c r="CP69" s="266">
        <f t="shared" si="212"/>
        <v>3574.2416461414332</v>
      </c>
      <c r="CQ69" s="266">
        <f t="shared" si="212"/>
        <v>3681.9757076692131</v>
      </c>
      <c r="CR69" s="266">
        <f t="shared" si="212"/>
        <v>0</v>
      </c>
      <c r="CS69" s="266"/>
    </row>
    <row r="70" spans="1:97" outlineLevel="1">
      <c r="A70" s="4"/>
      <c r="B70" s="4"/>
      <c r="C70" s="47"/>
      <c r="D70" s="50"/>
      <c r="E70" s="50"/>
      <c r="F70" s="50"/>
      <c r="G70" s="50"/>
      <c r="H70" s="50"/>
      <c r="I70" s="50"/>
      <c r="J70" s="50"/>
      <c r="K70" s="314"/>
      <c r="L70" s="50"/>
      <c r="M70" s="450"/>
      <c r="N70" s="450"/>
      <c r="O70" s="264"/>
      <c r="P70" s="264"/>
      <c r="Q70" s="264"/>
      <c r="R70" s="264"/>
      <c r="S70" s="264"/>
      <c r="T70" s="264"/>
      <c r="U70" s="264"/>
      <c r="V70" s="264"/>
      <c r="W70" s="264"/>
      <c r="X70" s="264"/>
      <c r="Y70" s="264"/>
      <c r="Z70" s="264"/>
      <c r="AA70" s="264"/>
      <c r="AB70" s="264"/>
      <c r="AC70" s="264"/>
      <c r="AD70" s="264"/>
      <c r="AE70" s="264"/>
      <c r="AF70" s="264"/>
      <c r="AG70" s="264"/>
      <c r="AH70" s="264"/>
      <c r="AI70" s="264"/>
      <c r="AJ70" s="264"/>
      <c r="AK70" s="264"/>
      <c r="AL70" s="264"/>
      <c r="AM70" s="264"/>
      <c r="AN70" s="264"/>
      <c r="AO70" s="264"/>
      <c r="AP70" s="264"/>
      <c r="AQ70" s="264"/>
      <c r="AR70" s="264"/>
      <c r="AS70" s="264"/>
      <c r="AT70" s="264"/>
      <c r="AU70" s="264"/>
      <c r="AV70" s="264"/>
      <c r="AW70" s="264"/>
      <c r="AX70" s="264"/>
      <c r="AY70" s="264"/>
      <c r="AZ70" s="264"/>
      <c r="BA70" s="264"/>
      <c r="BB70" s="264"/>
      <c r="BC70" s="264"/>
      <c r="BD70" s="264"/>
      <c r="BE70" s="264"/>
      <c r="BF70" s="264"/>
      <c r="BG70" s="264"/>
      <c r="BH70" s="264"/>
      <c r="BI70" s="264"/>
      <c r="BJ70" s="264"/>
      <c r="BK70" s="264"/>
      <c r="BL70" s="264"/>
      <c r="BM70" s="264"/>
      <c r="BN70" s="264"/>
      <c r="BO70" s="264"/>
      <c r="BP70" s="264"/>
      <c r="BQ70" s="264"/>
      <c r="BR70" s="264"/>
      <c r="BS70" s="264"/>
      <c r="BT70" s="264"/>
      <c r="BU70" s="264"/>
      <c r="BV70" s="264"/>
      <c r="BW70" s="264"/>
      <c r="BX70" s="264"/>
      <c r="BY70" s="264"/>
      <c r="BZ70" s="264"/>
      <c r="CA70" s="264"/>
      <c r="CB70" s="264"/>
      <c r="CC70" s="264"/>
      <c r="CD70" s="264"/>
      <c r="CE70" s="264"/>
      <c r="CF70" s="264"/>
      <c r="CG70" s="264"/>
      <c r="CH70" s="264"/>
      <c r="CI70" s="264"/>
      <c r="CJ70" s="264"/>
      <c r="CK70" s="264"/>
      <c r="CL70" s="264"/>
      <c r="CM70" s="264"/>
      <c r="CN70" s="264"/>
      <c r="CO70" s="264"/>
      <c r="CP70" s="264"/>
      <c r="CQ70" s="264"/>
      <c r="CR70" s="264"/>
      <c r="CS70" s="265"/>
    </row>
    <row r="71" spans="1:97" outlineLevel="1">
      <c r="A71" s="4"/>
      <c r="B71" s="130" t="s">
        <v>51</v>
      </c>
      <c r="C71" s="47"/>
      <c r="D71" s="50"/>
      <c r="E71" s="50"/>
      <c r="F71" s="50"/>
      <c r="G71" s="50"/>
      <c r="H71" s="50"/>
      <c r="I71" s="50"/>
      <c r="J71" s="50"/>
      <c r="K71" s="314"/>
      <c r="L71" s="50"/>
      <c r="M71" s="457"/>
      <c r="N71" s="457"/>
      <c r="O71" s="266"/>
      <c r="P71" s="266"/>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row>
    <row r="72" spans="1:97" outlineLevel="1">
      <c r="A72" s="4"/>
      <c r="B72" s="126" t="s">
        <v>49</v>
      </c>
      <c r="C72" s="47"/>
      <c r="D72" s="50"/>
      <c r="E72" s="50"/>
      <c r="F72" s="50"/>
      <c r="G72" s="50"/>
      <c r="H72" s="50"/>
      <c r="I72" s="50"/>
      <c r="J72" s="50"/>
      <c r="K72" s="445" t="s">
        <v>200</v>
      </c>
      <c r="L72" s="50"/>
      <c r="M72" s="451">
        <f>SUM(O72:GJ72)</f>
        <v>0</v>
      </c>
      <c r="N72" s="451"/>
      <c r="O72" s="266">
        <f t="shared" ref="O72:P72" si="213">-O69+O66</f>
        <v>-194.05000000000004</v>
      </c>
      <c r="P72" s="266">
        <f t="shared" si="213"/>
        <v>-23.949999999999989</v>
      </c>
      <c r="Q72" s="266">
        <f t="shared" ref="Q72" si="214">-Q69+Q66</f>
        <v>-12.292883331092241</v>
      </c>
      <c r="R72" s="266">
        <f t="shared" ref="R72:CC72" si="215">-R69+R66</f>
        <v>-11.082784867090254</v>
      </c>
      <c r="S72" s="266">
        <f t="shared" si="215"/>
        <v>-11.50578121470366</v>
      </c>
      <c r="T72" s="266">
        <f t="shared" si="215"/>
        <v>-15.037764656378727</v>
      </c>
      <c r="U72" s="266">
        <f t="shared" si="215"/>
        <v>-16.060792886642901</v>
      </c>
      <c r="V72" s="266">
        <f t="shared" si="215"/>
        <v>-17.046820055670651</v>
      </c>
      <c r="W72" s="266">
        <f t="shared" si="215"/>
        <v>-18.033488903183525</v>
      </c>
      <c r="X72" s="266">
        <f t="shared" si="215"/>
        <v>-19.13218388729598</v>
      </c>
      <c r="Y72" s="266">
        <f t="shared" si="215"/>
        <v>-18.56245663236075</v>
      </c>
      <c r="Z72" s="266">
        <f t="shared" si="215"/>
        <v>-19.530581588350628</v>
      </c>
      <c r="AA72" s="266">
        <f t="shared" si="215"/>
        <v>-20.550838926599965</v>
      </c>
      <c r="AB72" s="266">
        <f t="shared" si="215"/>
        <v>-21.695802833180494</v>
      </c>
      <c r="AC72" s="266">
        <f t="shared" si="215"/>
        <v>-22.882917314840824</v>
      </c>
      <c r="AD72" s="266">
        <f t="shared" si="215"/>
        <v>-18.557524446404159</v>
      </c>
      <c r="AE72" s="266">
        <f t="shared" si="215"/>
        <v>-19.046260565710327</v>
      </c>
      <c r="AF72" s="266">
        <f t="shared" si="215"/>
        <v>-19.851891051337873</v>
      </c>
      <c r="AG72" s="266">
        <f t="shared" si="215"/>
        <v>-20.675333619800654</v>
      </c>
      <c r="AH72" s="266">
        <f t="shared" si="215"/>
        <v>-21.5641310729103</v>
      </c>
      <c r="AI72" s="266">
        <f t="shared" si="215"/>
        <v>-21.709259781026049</v>
      </c>
      <c r="AJ72" s="266">
        <f t="shared" si="215"/>
        <v>-22.582780004246615</v>
      </c>
      <c r="AK72" s="266">
        <f t="shared" si="215"/>
        <v>-23.489008636677227</v>
      </c>
      <c r="AL72" s="266">
        <f t="shared" si="215"/>
        <v>-24.468829017248254</v>
      </c>
      <c r="AM72" s="266">
        <f t="shared" si="215"/>
        <v>-25.37606613447133</v>
      </c>
      <c r="AN72" s="266">
        <f t="shared" si="215"/>
        <v>-23.220625848041095</v>
      </c>
      <c r="AO72" s="266">
        <f t="shared" si="215"/>
        <v>-23.904461377664575</v>
      </c>
      <c r="AP72" s="266">
        <f t="shared" si="215"/>
        <v>-24.77969551547892</v>
      </c>
      <c r="AQ72" s="266">
        <f t="shared" si="215"/>
        <v>-25.562046894705531</v>
      </c>
      <c r="AR72" s="266">
        <f t="shared" si="215"/>
        <v>-26.498751280225633</v>
      </c>
      <c r="AS72" s="266">
        <f t="shared" si="215"/>
        <v>-28.578216786503617</v>
      </c>
      <c r="AT72" s="266">
        <f t="shared" si="215"/>
        <v>-29.720420064992823</v>
      </c>
      <c r="AU72" s="266">
        <f t="shared" si="215"/>
        <v>-30.710646951568037</v>
      </c>
      <c r="AV72" s="266">
        <f t="shared" si="215"/>
        <v>-31.881153804374549</v>
      </c>
      <c r="AW72" s="266">
        <f t="shared" si="215"/>
        <v>-33.049238750363088</v>
      </c>
      <c r="AX72" s="266">
        <f t="shared" si="215"/>
        <v>-28.589264343488708</v>
      </c>
      <c r="AY72" s="266">
        <f t="shared" si="215"/>
        <v>-29.104274902616112</v>
      </c>
      <c r="AZ72" s="266">
        <f t="shared" si="215"/>
        <v>-30.026966707550741</v>
      </c>
      <c r="BA72" s="266">
        <f t="shared" si="215"/>
        <v>-30.935647540797618</v>
      </c>
      <c r="BB72" s="266">
        <f t="shared" si="215"/>
        <v>-31.934064082113537</v>
      </c>
      <c r="BC72" s="266">
        <f t="shared" si="215"/>
        <v>-32.77111451126575</v>
      </c>
      <c r="BD72" s="266">
        <f t="shared" si="215"/>
        <v>-33.821383546216111</v>
      </c>
      <c r="BE72" s="266">
        <f t="shared" si="215"/>
        <v>-34.84537425016174</v>
      </c>
      <c r="BF72" s="266">
        <f t="shared" si="215"/>
        <v>-35.969993877025445</v>
      </c>
      <c r="BG72" s="266">
        <f t="shared" si="215"/>
        <v>-36.912834308431229</v>
      </c>
      <c r="BH72" s="266">
        <f t="shared" si="215"/>
        <v>-38.095839789798219</v>
      </c>
      <c r="BI72" s="266">
        <f t="shared" si="215"/>
        <v>-39.249245764588295</v>
      </c>
      <c r="BJ72" s="266">
        <f t="shared" si="215"/>
        <v>-40.515998470756131</v>
      </c>
      <c r="BK72" s="266">
        <f t="shared" si="215"/>
        <v>-41.577998136580391</v>
      </c>
      <c r="BL72" s="266">
        <f t="shared" si="215"/>
        <v>-42.910515691013188</v>
      </c>
      <c r="BM72" s="266">
        <f t="shared" si="215"/>
        <v>-44.209692857140681</v>
      </c>
      <c r="BN72" s="266">
        <f t="shared" si="215"/>
        <v>-45.636541882508027</v>
      </c>
      <c r="BO72" s="266">
        <f t="shared" si="215"/>
        <v>-46.832760513615085</v>
      </c>
      <c r="BP72" s="266">
        <f t="shared" si="215"/>
        <v>-48.333685962260006</v>
      </c>
      <c r="BQ72" s="266">
        <f t="shared" si="215"/>
        <v>-49.797057356095593</v>
      </c>
      <c r="BR72" s="266">
        <f t="shared" si="215"/>
        <v>-51.404236193195857</v>
      </c>
      <c r="BS72" s="266">
        <f t="shared" si="215"/>
        <v>-52.751636818125917</v>
      </c>
      <c r="BT72" s="266">
        <f t="shared" si="215"/>
        <v>-54.442254097349178</v>
      </c>
      <c r="BU72" s="266">
        <f t="shared" si="215"/>
        <v>-56.090571118404341</v>
      </c>
      <c r="BV72" s="266">
        <f t="shared" si="215"/>
        <v>-57.900870434241142</v>
      </c>
      <c r="BW72" s="266">
        <f t="shared" si="215"/>
        <v>-59.418559924146848</v>
      </c>
      <c r="BX72" s="266">
        <f t="shared" si="215"/>
        <v>-61.322842903282435</v>
      </c>
      <c r="BY72" s="266">
        <f t="shared" si="215"/>
        <v>-63.179479580306634</v>
      </c>
      <c r="BZ72" s="266">
        <f t="shared" si="215"/>
        <v>-65.218570400360477</v>
      </c>
      <c r="CA72" s="266">
        <f t="shared" si="215"/>
        <v>-66.928070414799095</v>
      </c>
      <c r="CB72" s="266">
        <f t="shared" si="215"/>
        <v>-69.073022858614422</v>
      </c>
      <c r="CC72" s="266">
        <f t="shared" si="215"/>
        <v>-71.164307305985403</v>
      </c>
      <c r="CD72" s="266">
        <f t="shared" ref="CD72:CR72" si="216">-CD69+CD66</f>
        <v>-73.461105043274983</v>
      </c>
      <c r="CE72" s="266">
        <f t="shared" si="216"/>
        <v>-75.386657218999972</v>
      </c>
      <c r="CF72" s="266">
        <f t="shared" si="216"/>
        <v>-77.802695715715345</v>
      </c>
      <c r="CG72" s="266">
        <f t="shared" si="216"/>
        <v>-80.158283480374848</v>
      </c>
      <c r="CH72" s="266">
        <f t="shared" si="216"/>
        <v>-82.745357971679823</v>
      </c>
      <c r="CI72" s="266">
        <f t="shared" si="216"/>
        <v>-84.914267682195259</v>
      </c>
      <c r="CJ72" s="266">
        <f t="shared" si="216"/>
        <v>-87.63565296718798</v>
      </c>
      <c r="CK72" s="266">
        <f t="shared" si="216"/>
        <v>-90.288947560370616</v>
      </c>
      <c r="CL72" s="266">
        <f t="shared" si="216"/>
        <v>-93.202984924172597</v>
      </c>
      <c r="CM72" s="266">
        <f t="shared" si="216"/>
        <v>-95.646008484724007</v>
      </c>
      <c r="CN72" s="266">
        <f t="shared" si="216"/>
        <v>-98.711331276328565</v>
      </c>
      <c r="CO72" s="266">
        <f t="shared" si="216"/>
        <v>-101.69995785345054</v>
      </c>
      <c r="CP72" s="266">
        <f t="shared" si="216"/>
        <v>-104.98228071898302</v>
      </c>
      <c r="CQ72" s="266">
        <f t="shared" si="216"/>
        <v>-107.73406152777989</v>
      </c>
      <c r="CR72" s="266">
        <f t="shared" si="216"/>
        <v>3681.9757076692131</v>
      </c>
      <c r="CS72" s="266"/>
    </row>
    <row r="73" spans="1:97" outlineLevel="1">
      <c r="A73" s="4"/>
      <c r="B73" s="126" t="s">
        <v>50</v>
      </c>
      <c r="C73" s="47"/>
      <c r="D73" s="50"/>
      <c r="E73" s="50"/>
      <c r="F73" s="50"/>
      <c r="G73" s="50"/>
      <c r="H73" s="50"/>
      <c r="I73" s="50"/>
      <c r="J73" s="50"/>
      <c r="K73" s="445" t="s">
        <v>200</v>
      </c>
      <c r="L73" s="50"/>
      <c r="M73" s="451">
        <f>SUM(O73:GJ73)</f>
        <v>710124.26991281321</v>
      </c>
      <c r="N73" s="451"/>
      <c r="O73" s="266">
        <f t="shared" ref="O73:BZ73" si="217">+O$34</f>
        <v>0</v>
      </c>
      <c r="P73" s="266">
        <f t="shared" si="217"/>
        <v>1340.9230168633158</v>
      </c>
      <c r="Q73" s="266">
        <f t="shared" si="217"/>
        <v>1416.5368251306413</v>
      </c>
      <c r="R73" s="266">
        <f t="shared" si="217"/>
        <v>1484.7072898977319</v>
      </c>
      <c r="S73" s="266">
        <f t="shared" si="217"/>
        <v>1555.4796149334645</v>
      </c>
      <c r="T73" s="266">
        <f t="shared" si="217"/>
        <v>1647.9772514009503</v>
      </c>
      <c r="U73" s="266">
        <f t="shared" si="217"/>
        <v>1746.7675580558773</v>
      </c>
      <c r="V73" s="266">
        <f t="shared" si="217"/>
        <v>1851.6229405190697</v>
      </c>
      <c r="W73" s="266">
        <f t="shared" si="217"/>
        <v>1962.5473457696567</v>
      </c>
      <c r="X73" s="266">
        <f t="shared" si="217"/>
        <v>2080.229849151935</v>
      </c>
      <c r="Y73" s="266">
        <f t="shared" si="217"/>
        <v>2194.4079470778966</v>
      </c>
      <c r="Z73" s="266">
        <f t="shared" si="217"/>
        <v>2314.5410038877417</v>
      </c>
      <c r="AA73" s="266">
        <f t="shared" si="217"/>
        <v>2440.949687064478</v>
      </c>
      <c r="AB73" s="266">
        <f t="shared" si="217"/>
        <v>2574.4010695797992</v>
      </c>
      <c r="AC73" s="266">
        <f t="shared" si="217"/>
        <v>2715.1544205910386</v>
      </c>
      <c r="AD73" s="266">
        <f t="shared" si="217"/>
        <v>2829.3021805276762</v>
      </c>
      <c r="AE73" s="266">
        <f t="shared" si="217"/>
        <v>2946.4561675815162</v>
      </c>
      <c r="AF73" s="266">
        <f t="shared" si="217"/>
        <v>3068.5656062925336</v>
      </c>
      <c r="AG73" s="266">
        <f t="shared" si="217"/>
        <v>3195.7400591921601</v>
      </c>
      <c r="AH73" s="266">
        <f t="shared" si="217"/>
        <v>3328.3815256798789</v>
      </c>
      <c r="AI73" s="266">
        <f t="shared" si="217"/>
        <v>3461.9156821910842</v>
      </c>
      <c r="AJ73" s="266">
        <f t="shared" si="217"/>
        <v>3600.8228816977576</v>
      </c>
      <c r="AK73" s="266">
        <f t="shared" si="217"/>
        <v>3745.3043143776731</v>
      </c>
      <c r="AL73" s="266">
        <f t="shared" si="217"/>
        <v>3895.8126447672198</v>
      </c>
      <c r="AM73" s="266">
        <f t="shared" si="217"/>
        <v>4051.9014115431751</v>
      </c>
      <c r="AN73" s="266">
        <f t="shared" si="217"/>
        <v>4194.7320155138614</v>
      </c>
      <c r="AO73" s="266">
        <f t="shared" si="217"/>
        <v>4341.7689075644603</v>
      </c>
      <c r="AP73" s="266">
        <f t="shared" si="217"/>
        <v>4494.1893849386361</v>
      </c>
      <c r="AQ73" s="266">
        <f t="shared" si="217"/>
        <v>4651.4221236507919</v>
      </c>
      <c r="AR73" s="266">
        <f t="shared" si="217"/>
        <v>4814.4165525947865</v>
      </c>
      <c r="AS73" s="266">
        <f t="shared" si="217"/>
        <v>4990.2018217229161</v>
      </c>
      <c r="AT73" s="266">
        <f t="shared" si="217"/>
        <v>5173.0128095027103</v>
      </c>
      <c r="AU73" s="266">
        <f t="shared" si="217"/>
        <v>5361.9147056500533</v>
      </c>
      <c r="AV73" s="266">
        <f t="shared" si="217"/>
        <v>5558.0164163860409</v>
      </c>
      <c r="AW73" s="266">
        <f t="shared" si="217"/>
        <v>5761.3030445060995</v>
      </c>
      <c r="AX73" s="266">
        <f t="shared" si="217"/>
        <v>5937.1562674114839</v>
      </c>
      <c r="AY73" s="266">
        <f t="shared" si="217"/>
        <v>6116.1773321180672</v>
      </c>
      <c r="AZ73" s="266">
        <f t="shared" si="217"/>
        <v>6300.8738953508346</v>
      </c>
      <c r="BA73" s="266">
        <f t="shared" si="217"/>
        <v>6491.1597753004971</v>
      </c>
      <c r="BB73" s="266">
        <f t="shared" si="217"/>
        <v>6687.5869383724885</v>
      </c>
      <c r="BC73" s="266">
        <f t="shared" si="217"/>
        <v>6889.1628178973497</v>
      </c>
      <c r="BD73" s="266">
        <f t="shared" si="217"/>
        <v>7097.1989264261729</v>
      </c>
      <c r="BE73" s="266">
        <f t="shared" si="217"/>
        <v>7311.5336253402011</v>
      </c>
      <c r="BF73" s="266">
        <f t="shared" si="217"/>
        <v>7532.7858854600909</v>
      </c>
      <c r="BG73" s="266">
        <f t="shared" si="217"/>
        <v>7759.8375787712712</v>
      </c>
      <c r="BH73" s="266">
        <f t="shared" si="217"/>
        <v>7994.1659660230034</v>
      </c>
      <c r="BI73" s="266">
        <f t="shared" si="217"/>
        <v>8235.5889799691577</v>
      </c>
      <c r="BJ73" s="266">
        <f t="shared" si="217"/>
        <v>8484.8038189628987</v>
      </c>
      <c r="BK73" s="266">
        <f t="shared" si="217"/>
        <v>8740.5510423410669</v>
      </c>
      <c r="BL73" s="266">
        <f t="shared" si="217"/>
        <v>9004.4946118619573</v>
      </c>
      <c r="BM73" s="266">
        <f t="shared" si="217"/>
        <v>9276.4294500298365</v>
      </c>
      <c r="BN73" s="266">
        <f t="shared" si="217"/>
        <v>9557.1408693890189</v>
      </c>
      <c r="BO73" s="266">
        <f t="shared" si="217"/>
        <v>9845.2102570768802</v>
      </c>
      <c r="BP73" s="266">
        <f t="shared" si="217"/>
        <v>10142.511871740357</v>
      </c>
      <c r="BQ73" s="266">
        <f t="shared" si="217"/>
        <v>10448.814717524077</v>
      </c>
      <c r="BR73" s="266">
        <f t="shared" si="217"/>
        <v>10765.003357321026</v>
      </c>
      <c r="BS73" s="266">
        <f t="shared" si="217"/>
        <v>11089.47988936983</v>
      </c>
      <c r="BT73" s="266">
        <f t="shared" si="217"/>
        <v>11424.355447209538</v>
      </c>
      <c r="BU73" s="266">
        <f t="shared" si="217"/>
        <v>11769.369840978699</v>
      </c>
      <c r="BV73" s="266">
        <f t="shared" si="217"/>
        <v>12125.519427500234</v>
      </c>
      <c r="BW73" s="266">
        <f t="shared" si="217"/>
        <v>12491.004357000971</v>
      </c>
      <c r="BX73" s="266">
        <f t="shared" si="217"/>
        <v>12868.202574929892</v>
      </c>
      <c r="BY73" s="266">
        <f t="shared" si="217"/>
        <v>13256.821007786217</v>
      </c>
      <c r="BZ73" s="266">
        <f t="shared" si="217"/>
        <v>13657.981935202564</v>
      </c>
      <c r="CA73" s="266">
        <f t="shared" ref="CA73:CR73" si="218">+CA$34</f>
        <v>14069.658036548679</v>
      </c>
      <c r="CB73" s="266">
        <f t="shared" si="218"/>
        <v>14494.52778973878</v>
      </c>
      <c r="CC73" s="266">
        <f t="shared" si="218"/>
        <v>14932.261081691671</v>
      </c>
      <c r="CD73" s="266">
        <f t="shared" si="218"/>
        <v>15384.122029383145</v>
      </c>
      <c r="CE73" s="266">
        <f t="shared" si="218"/>
        <v>15847.827092820493</v>
      </c>
      <c r="CF73" s="266">
        <f t="shared" si="218"/>
        <v>16326.393264651759</v>
      </c>
      <c r="CG73" s="266">
        <f t="shared" si="218"/>
        <v>16819.448711032899</v>
      </c>
      <c r="CH73" s="266">
        <f t="shared" si="218"/>
        <v>17328.417312146754</v>
      </c>
      <c r="CI73" s="266">
        <f t="shared" si="218"/>
        <v>17850.726926803396</v>
      </c>
      <c r="CJ73" s="266">
        <f t="shared" si="218"/>
        <v>18389.775844975637</v>
      </c>
      <c r="CK73" s="266">
        <f t="shared" si="218"/>
        <v>18945.145239251167</v>
      </c>
      <c r="CL73" s="266">
        <f t="shared" si="218"/>
        <v>19518.438944412577</v>
      </c>
      <c r="CM73" s="266">
        <f t="shared" si="218"/>
        <v>20106.759743716571</v>
      </c>
      <c r="CN73" s="266">
        <f t="shared" si="218"/>
        <v>20713.935414054409</v>
      </c>
      <c r="CO73" s="266">
        <f t="shared" si="218"/>
        <v>21339.494195245788</v>
      </c>
      <c r="CP73" s="266">
        <f t="shared" si="218"/>
        <v>21985.242619919598</v>
      </c>
      <c r="CQ73" s="266">
        <f t="shared" si="218"/>
        <v>22647.917311675417</v>
      </c>
      <c r="CR73" s="266">
        <f t="shared" si="218"/>
        <v>23331.829814273933</v>
      </c>
      <c r="CS73" s="266"/>
    </row>
    <row r="74" spans="1:97" outlineLevel="1">
      <c r="A74" s="4"/>
      <c r="B74" s="126" t="s">
        <v>25</v>
      </c>
      <c r="C74" s="47"/>
      <c r="D74" s="50"/>
      <c r="E74" s="50"/>
      <c r="F74" s="50"/>
      <c r="G74" s="50"/>
      <c r="H74" s="50"/>
      <c r="I74" s="50"/>
      <c r="J74" s="50"/>
      <c r="K74" s="445" t="s">
        <v>200</v>
      </c>
      <c r="L74" s="50"/>
      <c r="M74" s="451">
        <f>SUM(O74:GJ74)</f>
        <v>-21290.100406878497</v>
      </c>
      <c r="N74" s="451"/>
      <c r="O74" s="266">
        <f t="shared" ref="O74:P74" si="219">+O67</f>
        <v>0</v>
      </c>
      <c r="P74" s="266">
        <f t="shared" si="219"/>
        <v>-26.6</v>
      </c>
      <c r="Q74" s="266">
        <f t="shared" ref="Q74" si="220">+Q67</f>
        <v>-42.496104753919241</v>
      </c>
      <c r="R74" s="266">
        <f t="shared" ref="R74:CC74" si="221">+R67</f>
        <v>-44.541218696931956</v>
      </c>
      <c r="S74" s="266">
        <f t="shared" si="221"/>
        <v>-46.664388448003933</v>
      </c>
      <c r="T74" s="266">
        <f t="shared" si="221"/>
        <v>-49.439317542028505</v>
      </c>
      <c r="U74" s="266">
        <f t="shared" si="221"/>
        <v>-52.403026741676321</v>
      </c>
      <c r="V74" s="266">
        <f t="shared" si="221"/>
        <v>-55.548688215572092</v>
      </c>
      <c r="W74" s="266">
        <f t="shared" si="221"/>
        <v>-58.876420373089701</v>
      </c>
      <c r="X74" s="266">
        <f t="shared" si="221"/>
        <v>-62.406895474558048</v>
      </c>
      <c r="Y74" s="266">
        <f t="shared" si="221"/>
        <v>-65.832238412336892</v>
      </c>
      <c r="Z74" s="266">
        <f t="shared" si="221"/>
        <v>-69.436230116632245</v>
      </c>
      <c r="AA74" s="266">
        <f t="shared" si="221"/>
        <v>-73.228490611934333</v>
      </c>
      <c r="AB74" s="266">
        <f t="shared" si="221"/>
        <v>-77.232032087393975</v>
      </c>
      <c r="AC74" s="266">
        <f t="shared" si="221"/>
        <v>-81.45463261773115</v>
      </c>
      <c r="AD74" s="266">
        <f t="shared" si="221"/>
        <v>-84.879065415830283</v>
      </c>
      <c r="AE74" s="266">
        <f t="shared" si="221"/>
        <v>-88.393685027445486</v>
      </c>
      <c r="AF74" s="266">
        <f t="shared" si="221"/>
        <v>-92.056968188776011</v>
      </c>
      <c r="AG74" s="266">
        <f t="shared" si="221"/>
        <v>-95.872201775764793</v>
      </c>
      <c r="AH74" s="266">
        <f t="shared" si="221"/>
        <v>-99.851445770396367</v>
      </c>
      <c r="AI74" s="266">
        <f t="shared" si="221"/>
        <v>-103.85747046573252</v>
      </c>
      <c r="AJ74" s="266">
        <f t="shared" si="221"/>
        <v>-108.02468645093272</v>
      </c>
      <c r="AK74" s="266">
        <f t="shared" si="221"/>
        <v>-112.35912943133019</v>
      </c>
      <c r="AL74" s="266">
        <f t="shared" si="221"/>
        <v>-116.87437934301659</v>
      </c>
      <c r="AM74" s="266">
        <f t="shared" si="221"/>
        <v>-121.55704234629525</v>
      </c>
      <c r="AN74" s="266">
        <f t="shared" si="221"/>
        <v>-125.84196046541584</v>
      </c>
      <c r="AO74" s="266">
        <f t="shared" si="221"/>
        <v>-130.25306722693381</v>
      </c>
      <c r="AP74" s="266">
        <f t="shared" si="221"/>
        <v>-134.82568154815908</v>
      </c>
      <c r="AQ74" s="266">
        <f t="shared" si="221"/>
        <v>-139.54266370952377</v>
      </c>
      <c r="AR74" s="266">
        <f t="shared" si="221"/>
        <v>-144.43249657784358</v>
      </c>
      <c r="AS74" s="266">
        <f t="shared" si="221"/>
        <v>-149.70605465168748</v>
      </c>
      <c r="AT74" s="266">
        <f t="shared" si="221"/>
        <v>-155.19038428508131</v>
      </c>
      <c r="AU74" s="266">
        <f t="shared" si="221"/>
        <v>-160.85744116950158</v>
      </c>
      <c r="AV74" s="266">
        <f t="shared" si="221"/>
        <v>-166.74049249158122</v>
      </c>
      <c r="AW74" s="266">
        <f t="shared" si="221"/>
        <v>-172.83909133518299</v>
      </c>
      <c r="AX74" s="266">
        <f t="shared" si="221"/>
        <v>-178.11468802234452</v>
      </c>
      <c r="AY74" s="266">
        <f t="shared" si="221"/>
        <v>-183.485319963542</v>
      </c>
      <c r="AZ74" s="266">
        <f t="shared" si="221"/>
        <v>-189.02621686052504</v>
      </c>
      <c r="BA74" s="266">
        <f t="shared" si="221"/>
        <v>-194.73479325901491</v>
      </c>
      <c r="BB74" s="266">
        <f t="shared" si="221"/>
        <v>-200.62760815117466</v>
      </c>
      <c r="BC74" s="266">
        <f t="shared" si="221"/>
        <v>-206.67488453692047</v>
      </c>
      <c r="BD74" s="266">
        <f t="shared" si="221"/>
        <v>-212.91596779278518</v>
      </c>
      <c r="BE74" s="266">
        <f t="shared" si="221"/>
        <v>-219.34600876020602</v>
      </c>
      <c r="BF74" s="266">
        <f t="shared" si="221"/>
        <v>-225.98357656380273</v>
      </c>
      <c r="BG74" s="266">
        <f t="shared" si="221"/>
        <v>-232.79512736313814</v>
      </c>
      <c r="BH74" s="266">
        <f t="shared" si="221"/>
        <v>-239.8249789806901</v>
      </c>
      <c r="BI74" s="266">
        <f t="shared" si="221"/>
        <v>-247.06766939907473</v>
      </c>
      <c r="BJ74" s="266">
        <f t="shared" si="221"/>
        <v>-254.54411456888695</v>
      </c>
      <c r="BK74" s="266">
        <f t="shared" si="221"/>
        <v>-262.216531270232</v>
      </c>
      <c r="BL74" s="266">
        <f t="shared" si="221"/>
        <v>-270.13483835585873</v>
      </c>
      <c r="BM74" s="266">
        <f t="shared" si="221"/>
        <v>-278.29288350089507</v>
      </c>
      <c r="BN74" s="266">
        <f t="shared" si="221"/>
        <v>-286.71422608167057</v>
      </c>
      <c r="BO74" s="266">
        <f t="shared" si="221"/>
        <v>-295.35630771230637</v>
      </c>
      <c r="BP74" s="266">
        <f t="shared" si="221"/>
        <v>-304.27535615221069</v>
      </c>
      <c r="BQ74" s="266">
        <f t="shared" si="221"/>
        <v>-313.46444152572229</v>
      </c>
      <c r="BR74" s="266">
        <f t="shared" si="221"/>
        <v>-322.95010071963077</v>
      </c>
      <c r="BS74" s="266">
        <f t="shared" si="221"/>
        <v>-332.68439668109488</v>
      </c>
      <c r="BT74" s="266">
        <f t="shared" si="221"/>
        <v>-342.73066341628612</v>
      </c>
      <c r="BU74" s="266">
        <f t="shared" si="221"/>
        <v>-353.08109522936098</v>
      </c>
      <c r="BV74" s="266">
        <f t="shared" si="221"/>
        <v>-363.76558282500702</v>
      </c>
      <c r="BW74" s="266">
        <f t="shared" si="221"/>
        <v>-374.73013071002913</v>
      </c>
      <c r="BX74" s="266">
        <f t="shared" si="221"/>
        <v>-386.04607724789673</v>
      </c>
      <c r="BY74" s="266">
        <f t="shared" si="221"/>
        <v>-397.7046302335865</v>
      </c>
      <c r="BZ74" s="266">
        <f t="shared" si="221"/>
        <v>-409.7394580560769</v>
      </c>
      <c r="CA74" s="266">
        <f t="shared" si="221"/>
        <v>-422.08974109646033</v>
      </c>
      <c r="CB74" s="266">
        <f t="shared" si="221"/>
        <v>-434.83583369216342</v>
      </c>
      <c r="CC74" s="266">
        <f t="shared" si="221"/>
        <v>-447.96783245075011</v>
      </c>
      <c r="CD74" s="266">
        <f t="shared" ref="CD74:CR74" si="222">+CD67</f>
        <v>-461.52366088149432</v>
      </c>
      <c r="CE74" s="266">
        <f t="shared" si="222"/>
        <v>-475.43481278461479</v>
      </c>
      <c r="CF74" s="266">
        <f t="shared" si="222"/>
        <v>-489.79179793955274</v>
      </c>
      <c r="CG74" s="266">
        <f t="shared" si="222"/>
        <v>-504.58346133098695</v>
      </c>
      <c r="CH74" s="266">
        <f t="shared" si="222"/>
        <v>-519.85251936440261</v>
      </c>
      <c r="CI74" s="266">
        <f t="shared" si="222"/>
        <v>-535.52180780410185</v>
      </c>
      <c r="CJ74" s="266">
        <f t="shared" si="222"/>
        <v>-551.69327534926913</v>
      </c>
      <c r="CK74" s="266">
        <f t="shared" si="222"/>
        <v>-568.35435717753501</v>
      </c>
      <c r="CL74" s="266">
        <f t="shared" si="222"/>
        <v>-585.55316833237725</v>
      </c>
      <c r="CM74" s="266">
        <f t="shared" si="222"/>
        <v>-603.20279231149709</v>
      </c>
      <c r="CN74" s="266">
        <f t="shared" si="222"/>
        <v>-621.41806242163227</v>
      </c>
      <c r="CO74" s="266">
        <f t="shared" si="222"/>
        <v>-640.18482585737365</v>
      </c>
      <c r="CP74" s="266">
        <f t="shared" si="222"/>
        <v>-659.55727859758792</v>
      </c>
      <c r="CQ74" s="266">
        <f t="shared" si="222"/>
        <v>-679.43751935026251</v>
      </c>
      <c r="CR74" s="266">
        <f t="shared" si="222"/>
        <v>-699.95489442821793</v>
      </c>
      <c r="CS74" s="266"/>
    </row>
    <row r="75" spans="1:97" outlineLevel="1">
      <c r="A75" s="4"/>
      <c r="B75" s="135" t="s">
        <v>51</v>
      </c>
      <c r="C75" s="68"/>
      <c r="D75" s="158"/>
      <c r="E75" s="158"/>
      <c r="F75" s="158"/>
      <c r="G75" s="158"/>
      <c r="H75" s="158"/>
      <c r="I75" s="158"/>
      <c r="J75" s="158"/>
      <c r="K75" s="311" t="s">
        <v>200</v>
      </c>
      <c r="L75" s="158"/>
      <c r="M75" s="454">
        <f>SUM(O75:GJ75)</f>
        <v>688834.16950593446</v>
      </c>
      <c r="N75" s="454"/>
      <c r="O75" s="270">
        <f t="shared" ref="O75:Q75" si="223">SUM(O72:O74)</f>
        <v>-194.05000000000004</v>
      </c>
      <c r="P75" s="270">
        <f t="shared" si="223"/>
        <v>1290.3730168633158</v>
      </c>
      <c r="Q75" s="270">
        <f t="shared" si="223"/>
        <v>1361.7478370456297</v>
      </c>
      <c r="R75" s="270">
        <f t="shared" ref="R75:CC75" si="224">SUM(R72:R74)</f>
        <v>1429.0832863337096</v>
      </c>
      <c r="S75" s="270">
        <f t="shared" si="224"/>
        <v>1497.3094452707569</v>
      </c>
      <c r="T75" s="270">
        <f t="shared" si="224"/>
        <v>1583.5001692025432</v>
      </c>
      <c r="U75" s="270">
        <f t="shared" si="224"/>
        <v>1678.3037384275581</v>
      </c>
      <c r="V75" s="270">
        <f t="shared" si="224"/>
        <v>1779.0274322478269</v>
      </c>
      <c r="W75" s="270">
        <f t="shared" si="224"/>
        <v>1885.6374364933833</v>
      </c>
      <c r="X75" s="270">
        <f t="shared" si="224"/>
        <v>1998.690769790081</v>
      </c>
      <c r="Y75" s="270">
        <f t="shared" si="224"/>
        <v>2110.013252033199</v>
      </c>
      <c r="Z75" s="270">
        <f t="shared" si="224"/>
        <v>2225.5741921827589</v>
      </c>
      <c r="AA75" s="270">
        <f t="shared" si="224"/>
        <v>2347.1703575259435</v>
      </c>
      <c r="AB75" s="270">
        <f t="shared" si="224"/>
        <v>2475.4732346592245</v>
      </c>
      <c r="AC75" s="270">
        <f t="shared" si="224"/>
        <v>2610.816870658467</v>
      </c>
      <c r="AD75" s="270">
        <f t="shared" si="224"/>
        <v>2725.8655906654421</v>
      </c>
      <c r="AE75" s="270">
        <f t="shared" si="224"/>
        <v>2839.0162219883605</v>
      </c>
      <c r="AF75" s="270">
        <f t="shared" si="224"/>
        <v>2956.6567470524196</v>
      </c>
      <c r="AG75" s="270">
        <f t="shared" si="224"/>
        <v>3079.1925237965943</v>
      </c>
      <c r="AH75" s="270">
        <f t="shared" si="224"/>
        <v>3206.9659488365724</v>
      </c>
      <c r="AI75" s="270">
        <f t="shared" si="224"/>
        <v>3336.3489519443256</v>
      </c>
      <c r="AJ75" s="270">
        <f t="shared" si="224"/>
        <v>3470.2154152425783</v>
      </c>
      <c r="AK75" s="270">
        <f t="shared" si="224"/>
        <v>3609.4561763096658</v>
      </c>
      <c r="AL75" s="270">
        <f t="shared" si="224"/>
        <v>3754.4694364069546</v>
      </c>
      <c r="AM75" s="270">
        <f t="shared" si="224"/>
        <v>3904.9683030624083</v>
      </c>
      <c r="AN75" s="270">
        <f t="shared" si="224"/>
        <v>4045.6694292004045</v>
      </c>
      <c r="AO75" s="270">
        <f t="shared" si="224"/>
        <v>4187.6113789598612</v>
      </c>
      <c r="AP75" s="270">
        <f t="shared" si="224"/>
        <v>4334.584007874998</v>
      </c>
      <c r="AQ75" s="270">
        <f t="shared" si="224"/>
        <v>4486.3174130465632</v>
      </c>
      <c r="AR75" s="270">
        <f t="shared" si="224"/>
        <v>4643.4853047367178</v>
      </c>
      <c r="AS75" s="270">
        <f t="shared" si="224"/>
        <v>4811.9175502847247</v>
      </c>
      <c r="AT75" s="270">
        <f t="shared" si="224"/>
        <v>4988.1020051526357</v>
      </c>
      <c r="AU75" s="270">
        <f t="shared" si="224"/>
        <v>5170.3466175289832</v>
      </c>
      <c r="AV75" s="270">
        <f t="shared" si="224"/>
        <v>5359.3947700900853</v>
      </c>
      <c r="AW75" s="270">
        <f t="shared" si="224"/>
        <v>5555.4147144205535</v>
      </c>
      <c r="AX75" s="270">
        <f t="shared" si="224"/>
        <v>5730.4523150456507</v>
      </c>
      <c r="AY75" s="270">
        <f t="shared" si="224"/>
        <v>5903.5877372519089</v>
      </c>
      <c r="AZ75" s="270">
        <f t="shared" si="224"/>
        <v>6081.8207117827587</v>
      </c>
      <c r="BA75" s="270">
        <f t="shared" si="224"/>
        <v>6265.4893345006849</v>
      </c>
      <c r="BB75" s="270">
        <f t="shared" si="224"/>
        <v>6455.0252661391996</v>
      </c>
      <c r="BC75" s="270">
        <f t="shared" si="224"/>
        <v>6649.7168188491632</v>
      </c>
      <c r="BD75" s="270">
        <f t="shared" si="224"/>
        <v>6850.4615750871708</v>
      </c>
      <c r="BE75" s="270">
        <f t="shared" si="224"/>
        <v>7057.3422423298334</v>
      </c>
      <c r="BF75" s="270">
        <f t="shared" si="224"/>
        <v>7270.8323150192628</v>
      </c>
      <c r="BG75" s="270">
        <f t="shared" si="224"/>
        <v>7490.129617099702</v>
      </c>
      <c r="BH75" s="270">
        <f t="shared" si="224"/>
        <v>7716.2451472525145</v>
      </c>
      <c r="BI75" s="270">
        <f t="shared" si="224"/>
        <v>7949.2720648054956</v>
      </c>
      <c r="BJ75" s="270">
        <f t="shared" si="224"/>
        <v>8189.7437059232561</v>
      </c>
      <c r="BK75" s="270">
        <f t="shared" si="224"/>
        <v>8436.7565129342529</v>
      </c>
      <c r="BL75" s="270">
        <f t="shared" si="224"/>
        <v>8691.4492578150857</v>
      </c>
      <c r="BM75" s="270">
        <f t="shared" si="224"/>
        <v>8953.9268736718004</v>
      </c>
      <c r="BN75" s="270">
        <f t="shared" si="224"/>
        <v>9224.79010142484</v>
      </c>
      <c r="BO75" s="270">
        <f t="shared" si="224"/>
        <v>9503.0211888509584</v>
      </c>
      <c r="BP75" s="270">
        <f t="shared" si="224"/>
        <v>9789.9028296258857</v>
      </c>
      <c r="BQ75" s="270">
        <f t="shared" si="224"/>
        <v>10085.553218642259</v>
      </c>
      <c r="BR75" s="270">
        <f t="shared" si="224"/>
        <v>10390.6490204082</v>
      </c>
      <c r="BS75" s="270">
        <f t="shared" si="224"/>
        <v>10704.043855870608</v>
      </c>
      <c r="BT75" s="270">
        <f t="shared" si="224"/>
        <v>11027.182529695901</v>
      </c>
      <c r="BU75" s="270">
        <f t="shared" si="224"/>
        <v>11360.198174630934</v>
      </c>
      <c r="BV75" s="270">
        <f t="shared" si="224"/>
        <v>11703.852974240986</v>
      </c>
      <c r="BW75" s="270">
        <f t="shared" si="224"/>
        <v>12056.855666366795</v>
      </c>
      <c r="BX75" s="270">
        <f t="shared" si="224"/>
        <v>12420.833654778713</v>
      </c>
      <c r="BY75" s="270">
        <f t="shared" si="224"/>
        <v>12795.936897972324</v>
      </c>
      <c r="BZ75" s="270">
        <f t="shared" si="224"/>
        <v>13183.023906746126</v>
      </c>
      <c r="CA75" s="270">
        <f t="shared" si="224"/>
        <v>13580.640225037419</v>
      </c>
      <c r="CB75" s="270">
        <f t="shared" si="224"/>
        <v>13990.618933188003</v>
      </c>
      <c r="CC75" s="270">
        <f t="shared" si="224"/>
        <v>14413.128941934936</v>
      </c>
      <c r="CD75" s="270">
        <f t="shared" ref="CD75:CR75" si="225">SUM(CD72:CD74)</f>
        <v>14849.137263458377</v>
      </c>
      <c r="CE75" s="270">
        <f t="shared" si="225"/>
        <v>15297.005622816878</v>
      </c>
      <c r="CF75" s="270">
        <f t="shared" si="225"/>
        <v>15758.798770996491</v>
      </c>
      <c r="CG75" s="270">
        <f t="shared" si="225"/>
        <v>16234.706966221538</v>
      </c>
      <c r="CH75" s="270">
        <f t="shared" si="225"/>
        <v>16725.819434810674</v>
      </c>
      <c r="CI75" s="270">
        <f t="shared" si="225"/>
        <v>17230.290851317099</v>
      </c>
      <c r="CJ75" s="270">
        <f t="shared" si="225"/>
        <v>17750.446916659181</v>
      </c>
      <c r="CK75" s="270">
        <f t="shared" si="225"/>
        <v>18286.501934513264</v>
      </c>
      <c r="CL75" s="270">
        <f t="shared" si="225"/>
        <v>18839.682791156025</v>
      </c>
      <c r="CM75" s="270">
        <f t="shared" si="225"/>
        <v>19407.910942920349</v>
      </c>
      <c r="CN75" s="270">
        <f t="shared" si="225"/>
        <v>19993.806020356449</v>
      </c>
      <c r="CO75" s="270">
        <f t="shared" si="225"/>
        <v>20597.609411534962</v>
      </c>
      <c r="CP75" s="270">
        <f t="shared" si="225"/>
        <v>21220.703060603024</v>
      </c>
      <c r="CQ75" s="270">
        <f t="shared" si="225"/>
        <v>21860.745730797375</v>
      </c>
      <c r="CR75" s="270">
        <f t="shared" si="225"/>
        <v>26313.85062751493</v>
      </c>
      <c r="CS75" s="270"/>
    </row>
    <row r="76" spans="1:97" outlineLevel="1">
      <c r="A76" s="4"/>
      <c r="B76" s="4"/>
      <c r="C76" s="47"/>
      <c r="D76" s="50"/>
      <c r="E76" s="50"/>
      <c r="F76" s="50"/>
      <c r="G76" s="50"/>
      <c r="H76" s="50"/>
      <c r="I76" s="50"/>
      <c r="J76" s="50"/>
      <c r="K76" s="314"/>
      <c r="L76" s="50"/>
      <c r="M76" s="450"/>
      <c r="N76" s="450"/>
      <c r="O76" s="264"/>
      <c r="P76" s="264"/>
      <c r="Q76" s="264"/>
      <c r="R76" s="264"/>
      <c r="S76" s="264"/>
      <c r="T76" s="264"/>
      <c r="U76" s="264"/>
      <c r="V76" s="264"/>
      <c r="W76" s="264"/>
      <c r="X76" s="264"/>
      <c r="Y76" s="264"/>
      <c r="Z76" s="264"/>
      <c r="AA76" s="264"/>
      <c r="AB76" s="264"/>
      <c r="AC76" s="264"/>
      <c r="AD76" s="264"/>
      <c r="AE76" s="264"/>
      <c r="AF76" s="264"/>
      <c r="AG76" s="264"/>
      <c r="AH76" s="264"/>
      <c r="AI76" s="264"/>
      <c r="AJ76" s="264"/>
      <c r="AK76" s="264"/>
      <c r="AL76" s="264"/>
      <c r="AM76" s="264"/>
      <c r="AN76" s="264"/>
      <c r="AO76" s="264"/>
      <c r="AP76" s="264"/>
      <c r="AQ76" s="264"/>
      <c r="AR76" s="264"/>
      <c r="AS76" s="264"/>
      <c r="AT76" s="264"/>
      <c r="AU76" s="264"/>
      <c r="AV76" s="264"/>
      <c r="AW76" s="264"/>
      <c r="AX76" s="264"/>
      <c r="AY76" s="264"/>
      <c r="AZ76" s="264"/>
      <c r="BA76" s="264"/>
      <c r="BB76" s="264"/>
      <c r="BC76" s="264"/>
      <c r="BD76" s="264"/>
      <c r="BE76" s="264"/>
      <c r="BF76" s="264"/>
      <c r="BG76" s="264"/>
      <c r="BH76" s="264"/>
      <c r="BI76" s="264"/>
      <c r="BJ76" s="264"/>
      <c r="BK76" s="264"/>
      <c r="BL76" s="264"/>
      <c r="BM76" s="264"/>
      <c r="BN76" s="264"/>
      <c r="BO76" s="264"/>
      <c r="BP76" s="264"/>
      <c r="BQ76" s="264"/>
      <c r="BR76" s="264"/>
      <c r="BS76" s="264"/>
      <c r="BT76" s="264"/>
      <c r="BU76" s="264"/>
      <c r="BV76" s="264"/>
      <c r="BW76" s="264"/>
      <c r="BX76" s="264"/>
      <c r="BY76" s="264"/>
      <c r="BZ76" s="264"/>
      <c r="CA76" s="264"/>
      <c r="CB76" s="264"/>
      <c r="CC76" s="264"/>
      <c r="CD76" s="264"/>
      <c r="CE76" s="264"/>
      <c r="CF76" s="264"/>
      <c r="CG76" s="264"/>
      <c r="CH76" s="264"/>
      <c r="CI76" s="264"/>
      <c r="CJ76" s="264"/>
      <c r="CK76" s="264"/>
      <c r="CL76" s="264"/>
      <c r="CM76" s="264"/>
      <c r="CN76" s="264"/>
      <c r="CO76" s="264"/>
      <c r="CP76" s="264"/>
      <c r="CQ76" s="264"/>
      <c r="CR76" s="264"/>
      <c r="CS76" s="265"/>
    </row>
    <row r="77" spans="1:97" outlineLevel="1">
      <c r="A77" s="4"/>
      <c r="B77" s="130" t="s">
        <v>54</v>
      </c>
      <c r="C77" s="47"/>
      <c r="D77" s="50"/>
      <c r="E77" s="50"/>
      <c r="F77" s="50"/>
      <c r="G77" s="50"/>
      <c r="H77" s="50"/>
      <c r="I77" s="50"/>
      <c r="J77" s="50"/>
      <c r="K77" s="314"/>
      <c r="L77" s="50"/>
      <c r="M77" s="450"/>
      <c r="N77" s="450"/>
      <c r="O77" s="264"/>
      <c r="P77" s="264"/>
      <c r="Q77" s="264"/>
      <c r="R77" s="264"/>
      <c r="S77" s="264"/>
      <c r="T77" s="264"/>
      <c r="U77" s="264"/>
      <c r="V77" s="264"/>
      <c r="W77" s="264"/>
      <c r="X77" s="264"/>
      <c r="Y77" s="264"/>
      <c r="Z77" s="264"/>
      <c r="AA77" s="264"/>
      <c r="AB77" s="264"/>
      <c r="AC77" s="264"/>
      <c r="AD77" s="264"/>
      <c r="AE77" s="264"/>
      <c r="AF77" s="264"/>
      <c r="AG77" s="264"/>
      <c r="AH77" s="264"/>
      <c r="AI77" s="264"/>
      <c r="AJ77" s="264"/>
      <c r="AK77" s="264"/>
      <c r="AL77" s="264"/>
      <c r="AM77" s="264"/>
      <c r="AN77" s="264"/>
      <c r="AO77" s="264"/>
      <c r="AP77" s="264"/>
      <c r="AQ77" s="264"/>
      <c r="AR77" s="264"/>
      <c r="AS77" s="264"/>
      <c r="AT77" s="264"/>
      <c r="AU77" s="264"/>
      <c r="AV77" s="264"/>
      <c r="AW77" s="264"/>
      <c r="AX77" s="264"/>
      <c r="AY77" s="264"/>
      <c r="AZ77" s="264"/>
      <c r="BA77" s="264"/>
      <c r="BB77" s="264"/>
      <c r="BC77" s="264"/>
      <c r="BD77" s="264"/>
      <c r="BE77" s="264"/>
      <c r="BF77" s="264"/>
      <c r="BG77" s="264"/>
      <c r="BH77" s="264"/>
      <c r="BI77" s="264"/>
      <c r="BJ77" s="264"/>
      <c r="BK77" s="264"/>
      <c r="BL77" s="264"/>
      <c r="BM77" s="264"/>
      <c r="BN77" s="264"/>
      <c r="BO77" s="264"/>
      <c r="BP77" s="264"/>
      <c r="BQ77" s="264"/>
      <c r="BR77" s="264"/>
      <c r="BS77" s="264"/>
      <c r="BT77" s="264"/>
      <c r="BU77" s="264"/>
      <c r="BV77" s="264"/>
      <c r="BW77" s="264"/>
      <c r="BX77" s="264"/>
      <c r="BY77" s="264"/>
      <c r="BZ77" s="264"/>
      <c r="CA77" s="264"/>
      <c r="CB77" s="264"/>
      <c r="CC77" s="264"/>
      <c r="CD77" s="264"/>
      <c r="CE77" s="264"/>
      <c r="CF77" s="264"/>
      <c r="CG77" s="264"/>
      <c r="CH77" s="264"/>
      <c r="CI77" s="264"/>
      <c r="CJ77" s="264"/>
      <c r="CK77" s="264"/>
      <c r="CL77" s="264"/>
      <c r="CM77" s="264"/>
      <c r="CN77" s="264"/>
      <c r="CO77" s="264"/>
      <c r="CP77" s="264"/>
      <c r="CQ77" s="264"/>
      <c r="CR77" s="264"/>
      <c r="CS77" s="265"/>
    </row>
    <row r="78" spans="1:97" outlineLevel="1">
      <c r="A78" s="4"/>
      <c r="B78" s="126" t="s">
        <v>53</v>
      </c>
      <c r="C78" s="47"/>
      <c r="D78" s="50"/>
      <c r="E78" s="50"/>
      <c r="F78" s="50"/>
      <c r="G78" s="50"/>
      <c r="H78" s="333">
        <f>30</f>
        <v>30</v>
      </c>
      <c r="I78" s="50"/>
      <c r="J78" s="50"/>
      <c r="K78" s="445" t="s">
        <v>200</v>
      </c>
      <c r="L78" s="50"/>
      <c r="M78" s="457">
        <f>SUM(O78:GJ78)</f>
        <v>58327.228165035776</v>
      </c>
      <c r="N78" s="457"/>
      <c r="O78" s="266">
        <f t="shared" ref="O78:P78" si="226">O$34/O13*$H$78</f>
        <v>0</v>
      </c>
      <c r="P78" s="266">
        <f t="shared" si="226"/>
        <v>110.21285070109445</v>
      </c>
      <c r="Q78" s="266">
        <f>Q$34/Q13*$H$78</f>
        <v>116.42768425731299</v>
      </c>
      <c r="R78" s="266">
        <f t="shared" ref="R78:CC78" si="227">R$34/R13*$H$78</f>
        <v>121.69731884407638</v>
      </c>
      <c r="S78" s="266">
        <f t="shared" si="227"/>
        <v>127.84763958357243</v>
      </c>
      <c r="T78" s="266">
        <f t="shared" si="227"/>
        <v>135.45018504665344</v>
      </c>
      <c r="U78" s="266">
        <f t="shared" si="227"/>
        <v>143.56993627856525</v>
      </c>
      <c r="V78" s="266">
        <f t="shared" si="227"/>
        <v>151.77237217369427</v>
      </c>
      <c r="W78" s="266">
        <f t="shared" si="227"/>
        <v>161.30526129613617</v>
      </c>
      <c r="X78" s="266">
        <f t="shared" si="227"/>
        <v>170.97779582070697</v>
      </c>
      <c r="Y78" s="266">
        <f t="shared" si="227"/>
        <v>180.36229702010107</v>
      </c>
      <c r="Z78" s="266">
        <f t="shared" si="227"/>
        <v>189.71647572850341</v>
      </c>
      <c r="AA78" s="266">
        <f t="shared" si="227"/>
        <v>200.62600167653244</v>
      </c>
      <c r="AB78" s="266">
        <f t="shared" si="227"/>
        <v>211.59460845861364</v>
      </c>
      <c r="AC78" s="266">
        <f t="shared" si="227"/>
        <v>223.16337703487989</v>
      </c>
      <c r="AD78" s="266">
        <f t="shared" si="227"/>
        <v>231.91001479735053</v>
      </c>
      <c r="AE78" s="266">
        <f t="shared" si="227"/>
        <v>242.17447952724791</v>
      </c>
      <c r="AF78" s="266">
        <f t="shared" si="227"/>
        <v>252.21087175007128</v>
      </c>
      <c r="AG78" s="266">
        <f t="shared" si="227"/>
        <v>262.66356650894465</v>
      </c>
      <c r="AH78" s="266">
        <f t="shared" si="227"/>
        <v>272.818157842613</v>
      </c>
      <c r="AI78" s="266">
        <f t="shared" si="227"/>
        <v>284.54101497460965</v>
      </c>
      <c r="AJ78" s="266">
        <f t="shared" si="227"/>
        <v>295.95804507104856</v>
      </c>
      <c r="AK78" s="266">
        <f t="shared" si="227"/>
        <v>307.83323131871282</v>
      </c>
      <c r="AL78" s="266">
        <f t="shared" si="227"/>
        <v>319.32890530878853</v>
      </c>
      <c r="AM78" s="266">
        <f t="shared" si="227"/>
        <v>333.03299272957599</v>
      </c>
      <c r="AN78" s="266">
        <f t="shared" si="227"/>
        <v>344.77249442579682</v>
      </c>
      <c r="AO78" s="266">
        <f t="shared" si="227"/>
        <v>356.85771842995564</v>
      </c>
      <c r="AP78" s="266">
        <f t="shared" si="227"/>
        <v>368.37617909333079</v>
      </c>
      <c r="AQ78" s="266">
        <f t="shared" si="227"/>
        <v>382.30866769732535</v>
      </c>
      <c r="AR78" s="266">
        <f t="shared" si="227"/>
        <v>395.7054700762838</v>
      </c>
      <c r="AS78" s="266">
        <f t="shared" si="227"/>
        <v>410.15357438818489</v>
      </c>
      <c r="AT78" s="266">
        <f t="shared" si="227"/>
        <v>424.0174434018615</v>
      </c>
      <c r="AU78" s="266">
        <f t="shared" si="227"/>
        <v>440.70531827260714</v>
      </c>
      <c r="AV78" s="266">
        <f t="shared" si="227"/>
        <v>456.82326710022255</v>
      </c>
      <c r="AW78" s="266">
        <f t="shared" si="227"/>
        <v>473.5317570826931</v>
      </c>
      <c r="AX78" s="266">
        <f t="shared" si="227"/>
        <v>486.6521530665151</v>
      </c>
      <c r="AY78" s="266">
        <f t="shared" si="227"/>
        <v>502.69950674943016</v>
      </c>
      <c r="AZ78" s="266">
        <f t="shared" si="227"/>
        <v>517.8800461932193</v>
      </c>
      <c r="BA78" s="266">
        <f t="shared" si="227"/>
        <v>533.51998153154773</v>
      </c>
      <c r="BB78" s="266">
        <f t="shared" si="227"/>
        <v>548.16286380102372</v>
      </c>
      <c r="BC78" s="266">
        <f t="shared" si="227"/>
        <v>566.23256037512454</v>
      </c>
      <c r="BD78" s="266">
        <f t="shared" si="227"/>
        <v>583.33141861037041</v>
      </c>
      <c r="BE78" s="266">
        <f t="shared" si="227"/>
        <v>600.94796920604392</v>
      </c>
      <c r="BF78" s="266">
        <f t="shared" si="227"/>
        <v>617.441466021319</v>
      </c>
      <c r="BG78" s="266">
        <f t="shared" si="227"/>
        <v>637.7948694880497</v>
      </c>
      <c r="BH78" s="266">
        <f t="shared" si="227"/>
        <v>657.05473693339752</v>
      </c>
      <c r="BI78" s="266">
        <f t="shared" si="227"/>
        <v>676.89772438102659</v>
      </c>
      <c r="BJ78" s="266">
        <f t="shared" si="227"/>
        <v>695.47572286581135</v>
      </c>
      <c r="BK78" s="266">
        <f t="shared" si="227"/>
        <v>718.40145553488219</v>
      </c>
      <c r="BL78" s="266">
        <f t="shared" si="227"/>
        <v>740.09544755029788</v>
      </c>
      <c r="BM78" s="266">
        <f t="shared" si="227"/>
        <v>762.44625616683584</v>
      </c>
      <c r="BN78" s="266">
        <f t="shared" si="227"/>
        <v>783.37220240893589</v>
      </c>
      <c r="BO78" s="266">
        <f t="shared" si="227"/>
        <v>809.19536359536005</v>
      </c>
      <c r="BP78" s="266">
        <f t="shared" si="227"/>
        <v>833.63111274578273</v>
      </c>
      <c r="BQ78" s="266">
        <f t="shared" si="227"/>
        <v>858.80668911156795</v>
      </c>
      <c r="BR78" s="266">
        <f t="shared" si="227"/>
        <v>882.37732437057582</v>
      </c>
      <c r="BS78" s="266">
        <f t="shared" si="227"/>
        <v>911.46410049615031</v>
      </c>
      <c r="BT78" s="266">
        <f t="shared" si="227"/>
        <v>938.98811894872915</v>
      </c>
      <c r="BU78" s="266">
        <f t="shared" si="227"/>
        <v>967.34546638181098</v>
      </c>
      <c r="BV78" s="266">
        <f t="shared" si="227"/>
        <v>993.89503504100276</v>
      </c>
      <c r="BW78" s="266">
        <f t="shared" si="227"/>
        <v>1026.6578923562442</v>
      </c>
      <c r="BX78" s="266">
        <f t="shared" si="227"/>
        <v>1057.6604856106762</v>
      </c>
      <c r="BY78" s="266">
        <f t="shared" si="227"/>
        <v>1089.6017266673603</v>
      </c>
      <c r="BZ78" s="266">
        <f t="shared" si="227"/>
        <v>1119.5067160002102</v>
      </c>
      <c r="CA78" s="266">
        <f t="shared" si="227"/>
        <v>1156.4102495793436</v>
      </c>
      <c r="CB78" s="266">
        <f t="shared" si="227"/>
        <v>1191.3310512114065</v>
      </c>
      <c r="CC78" s="266">
        <f t="shared" si="227"/>
        <v>1227.3091300020551</v>
      </c>
      <c r="CD78" s="266">
        <f t="shared" ref="CD78:CR78" si="228">CD$34/CD13*$H$78</f>
        <v>1260.9936089658315</v>
      </c>
      <c r="CE78" s="266">
        <f t="shared" si="228"/>
        <v>1302.561130916753</v>
      </c>
      <c r="CF78" s="266">
        <f t="shared" si="228"/>
        <v>1341.8953368206924</v>
      </c>
      <c r="CG78" s="266">
        <f t="shared" si="228"/>
        <v>1382.420442002704</v>
      </c>
      <c r="CH78" s="266">
        <f t="shared" si="228"/>
        <v>1420.3620747661273</v>
      </c>
      <c r="CI78" s="266">
        <f t="shared" si="228"/>
        <v>1467.1830350797311</v>
      </c>
      <c r="CJ78" s="266">
        <f t="shared" si="228"/>
        <v>1511.488425614436</v>
      </c>
      <c r="CK78" s="266">
        <f t="shared" si="228"/>
        <v>1557.1352251439316</v>
      </c>
      <c r="CL78" s="266">
        <f t="shared" si="228"/>
        <v>1599.8720446239818</v>
      </c>
      <c r="CM78" s="266">
        <f t="shared" si="228"/>
        <v>1652.6103898945128</v>
      </c>
      <c r="CN78" s="266">
        <f t="shared" si="228"/>
        <v>1702.5152395113214</v>
      </c>
      <c r="CO78" s="266">
        <f t="shared" si="228"/>
        <v>1753.9310297462293</v>
      </c>
      <c r="CP78" s="266">
        <f t="shared" si="228"/>
        <v>1802.0690672065243</v>
      </c>
      <c r="CQ78" s="266">
        <f t="shared" si="228"/>
        <v>1861.4726557541439</v>
      </c>
      <c r="CR78" s="266">
        <f t="shared" si="228"/>
        <v>1917.6846422690905</v>
      </c>
      <c r="CS78" s="266"/>
    </row>
    <row r="79" spans="1:97" outlineLevel="1">
      <c r="A79" s="4"/>
      <c r="B79" s="126" t="s">
        <v>55</v>
      </c>
      <c r="C79" s="47"/>
      <c r="D79" s="50"/>
      <c r="E79" s="50"/>
      <c r="F79" s="50"/>
      <c r="G79" s="50"/>
      <c r="H79" s="50"/>
      <c r="I79" s="50"/>
      <c r="J79" s="50"/>
      <c r="K79" s="445" t="s">
        <v>200</v>
      </c>
      <c r="L79" s="50"/>
      <c r="M79" s="457">
        <f>SUM(O79:GJ79)</f>
        <v>53521.816237035157</v>
      </c>
      <c r="N79" s="457"/>
      <c r="O79" s="266">
        <f t="shared" ref="O79:Q79" si="229">O66-O78</f>
        <v>0</v>
      </c>
      <c r="P79" s="266">
        <f t="shared" si="229"/>
        <v>83.837149298905587</v>
      </c>
      <c r="Q79" s="266">
        <f t="shared" si="229"/>
        <v>101.57231574268704</v>
      </c>
      <c r="R79" s="266">
        <f t="shared" ref="R79:CC79" si="230">R66-R78</f>
        <v>108.59556448701589</v>
      </c>
      <c r="S79" s="266">
        <f t="shared" si="230"/>
        <v>113.52802861461009</v>
      </c>
      <c r="T79" s="266">
        <f t="shared" si="230"/>
        <v>117.43126436623274</v>
      </c>
      <c r="U79" s="266">
        <f t="shared" si="230"/>
        <v>124.34927779069966</v>
      </c>
      <c r="V79" s="266">
        <f t="shared" si="230"/>
        <v>132.20763478221355</v>
      </c>
      <c r="W79" s="266">
        <f t="shared" si="230"/>
        <v>139.7215657154423</v>
      </c>
      <c r="X79" s="266">
        <f t="shared" si="230"/>
        <v>148.08252009405501</v>
      </c>
      <c r="Y79" s="266">
        <f t="shared" si="230"/>
        <v>157.8302027819569</v>
      </c>
      <c r="Z79" s="266">
        <f t="shared" si="230"/>
        <v>167.0384807059153</v>
      </c>
      <c r="AA79" s="266">
        <f t="shared" si="230"/>
        <v>175.65953634623691</v>
      </c>
      <c r="AB79" s="266">
        <f t="shared" si="230"/>
        <v>185.24176849075567</v>
      </c>
      <c r="AC79" s="266">
        <f t="shared" si="230"/>
        <v>195.36880274766992</v>
      </c>
      <c r="AD79" s="266">
        <f t="shared" si="230"/>
        <v>209.5050823000401</v>
      </c>
      <c r="AE79" s="266">
        <f t="shared" si="230"/>
        <v>217.79814201654688</v>
      </c>
      <c r="AF79" s="266">
        <f t="shared" si="230"/>
        <v>226.80801035943384</v>
      </c>
      <c r="AG79" s="266">
        <f t="shared" si="230"/>
        <v>236.20720665189833</v>
      </c>
      <c r="AH79" s="266">
        <f t="shared" si="230"/>
        <v>246.72794893803064</v>
      </c>
      <c r="AI79" s="266">
        <f t="shared" si="230"/>
        <v>256.56922287894429</v>
      </c>
      <c r="AJ79" s="266">
        <f t="shared" si="230"/>
        <v>266.86145256353143</v>
      </c>
      <c r="AK79" s="266">
        <f t="shared" si="230"/>
        <v>277.56904632011378</v>
      </c>
      <c r="AL79" s="266">
        <f t="shared" si="230"/>
        <v>289.5623809667153</v>
      </c>
      <c r="AM79" s="266">
        <f t="shared" si="230"/>
        <v>300.32712256317609</v>
      </c>
      <c r="AN79" s="266">
        <f t="shared" si="230"/>
        <v>313.96368700142659</v>
      </c>
      <c r="AO79" s="266">
        <f t="shared" si="230"/>
        <v>325.09908884530887</v>
      </c>
      <c r="AP79" s="266">
        <f t="shared" si="230"/>
        <v>337.48508955959829</v>
      </c>
      <c r="AQ79" s="266">
        <f t="shared" si="230"/>
        <v>348.33229647108266</v>
      </c>
      <c r="AR79" s="266">
        <f t="shared" si="230"/>
        <v>360.49754098682973</v>
      </c>
      <c r="AS79" s="266">
        <f t="shared" si="230"/>
        <v>372.54818795515428</v>
      </c>
      <c r="AT79" s="266">
        <f t="shared" si="230"/>
        <v>387.26253572798129</v>
      </c>
      <c r="AU79" s="266">
        <f t="shared" si="230"/>
        <v>400.29508092222846</v>
      </c>
      <c r="AV79" s="266">
        <f t="shared" si="230"/>
        <v>414.88777904618109</v>
      </c>
      <c r="AW79" s="266">
        <f t="shared" si="230"/>
        <v>430.06044286808509</v>
      </c>
      <c r="AX79" s="266">
        <f t="shared" si="230"/>
        <v>449.98928563462619</v>
      </c>
      <c r="AY79" s="266">
        <f t="shared" si="230"/>
        <v>462.53119629519983</v>
      </c>
      <c r="AZ79" s="266">
        <f t="shared" si="230"/>
        <v>476.4549317540268</v>
      </c>
      <c r="BA79" s="266">
        <f t="shared" si="230"/>
        <v>490.84196312324912</v>
      </c>
      <c r="BB79" s="266">
        <f t="shared" si="230"/>
        <v>507.13472839457074</v>
      </c>
      <c r="BC79" s="266">
        <f t="shared" si="230"/>
        <v>520.99909590258346</v>
      </c>
      <c r="BD79" s="266">
        <f t="shared" si="230"/>
        <v>536.67135217860334</v>
      </c>
      <c r="BE79" s="266">
        <f t="shared" si="230"/>
        <v>552.87618512914594</v>
      </c>
      <c r="BF79" s="266">
        <f t="shared" si="230"/>
        <v>571.2280625640326</v>
      </c>
      <c r="BG79" s="266">
        <f t="shared" si="230"/>
        <v>586.84465297432735</v>
      </c>
      <c r="BH79" s="266">
        <f t="shared" si="230"/>
        <v>604.49761983741075</v>
      </c>
      <c r="BI79" s="266">
        <f t="shared" si="230"/>
        <v>622.7504721795799</v>
      </c>
      <c r="BJ79" s="266">
        <f t="shared" si="230"/>
        <v>643.42171945938344</v>
      </c>
      <c r="BK79" s="266">
        <f t="shared" si="230"/>
        <v>661.01198526106873</v>
      </c>
      <c r="BL79" s="266">
        <f t="shared" si="230"/>
        <v>680.89599138223343</v>
      </c>
      <c r="BM79" s="266">
        <f t="shared" si="230"/>
        <v>701.45569845670866</v>
      </c>
      <c r="BN79" s="266">
        <f t="shared" si="230"/>
        <v>724.73944507174929</v>
      </c>
      <c r="BO79" s="266">
        <f t="shared" si="230"/>
        <v>744.55282576783316</v>
      </c>
      <c r="BP79" s="266">
        <f t="shared" si="230"/>
        <v>766.94983713102556</v>
      </c>
      <c r="BQ79" s="266">
        <f t="shared" si="230"/>
        <v>790.10794672750035</v>
      </c>
      <c r="BR79" s="266">
        <f t="shared" si="230"/>
        <v>816.33436882458807</v>
      </c>
      <c r="BS79" s="266">
        <f t="shared" si="230"/>
        <v>838.65182889220944</v>
      </c>
      <c r="BT79" s="266">
        <f t="shared" si="230"/>
        <v>863.87944725775651</v>
      </c>
      <c r="BU79" s="266">
        <f t="shared" si="230"/>
        <v>889.96435392202386</v>
      </c>
      <c r="BV79" s="266">
        <f t="shared" si="230"/>
        <v>919.50535638123642</v>
      </c>
      <c r="BW79" s="266">
        <f t="shared" si="230"/>
        <v>944.64336950023608</v>
      </c>
      <c r="BX79" s="266">
        <f t="shared" si="230"/>
        <v>973.05933616995094</v>
      </c>
      <c r="BY79" s="266">
        <f t="shared" si="230"/>
        <v>1002.4409380165494</v>
      </c>
      <c r="BZ79" s="266">
        <f t="shared" si="230"/>
        <v>1035.7154282640061</v>
      </c>
      <c r="CA79" s="266">
        <f t="shared" si="230"/>
        <v>1064.0304650852331</v>
      </c>
      <c r="CB79" s="266">
        <f t="shared" si="230"/>
        <v>1096.0377338679693</v>
      </c>
      <c r="CC79" s="266">
        <f t="shared" si="230"/>
        <v>1129.1326779359351</v>
      </c>
      <c r="CD79" s="266">
        <f t="shared" ref="CD79:CR79" si="231">CD66-CD78</f>
        <v>1166.6125062781441</v>
      </c>
      <c r="CE79" s="266">
        <f t="shared" si="231"/>
        <v>1198.5060893704976</v>
      </c>
      <c r="CF79" s="266">
        <f t="shared" si="231"/>
        <v>1234.5585406855582</v>
      </c>
      <c r="CG79" s="266">
        <f t="shared" si="231"/>
        <v>1271.8361312192619</v>
      </c>
      <c r="CH79" s="266">
        <f t="shared" si="231"/>
        <v>1314.0527819362135</v>
      </c>
      <c r="CI79" s="266">
        <f t="shared" si="231"/>
        <v>1349.9771795942895</v>
      </c>
      <c r="CJ79" s="266">
        <f t="shared" si="231"/>
        <v>1390.5860567417799</v>
      </c>
      <c r="CK79" s="266">
        <f t="shared" si="231"/>
        <v>1432.5749101794722</v>
      </c>
      <c r="CL79" s="266">
        <f t="shared" si="231"/>
        <v>1480.1270382597927</v>
      </c>
      <c r="CM79" s="266">
        <f t="shared" si="231"/>
        <v>1520.5916779134343</v>
      </c>
      <c r="CN79" s="266">
        <f t="shared" si="231"/>
        <v>1566.3328367813497</v>
      </c>
      <c r="CO79" s="266">
        <f t="shared" si="231"/>
        <v>1613.6283778227703</v>
      </c>
      <c r="CP79" s="266">
        <f t="shared" si="231"/>
        <v>1667.1902982159258</v>
      </c>
      <c r="CQ79" s="266">
        <f t="shared" si="231"/>
        <v>1712.7689903872893</v>
      </c>
      <c r="CR79" s="266">
        <f t="shared" si="231"/>
        <v>1764.2910654001225</v>
      </c>
      <c r="CS79" s="266"/>
    </row>
    <row r="80" spans="1:97" outlineLevel="1">
      <c r="A80" s="4"/>
      <c r="B80" s="126"/>
      <c r="C80" s="47"/>
      <c r="D80" s="50"/>
      <c r="E80" s="50"/>
      <c r="F80" s="50"/>
      <c r="G80" s="50"/>
      <c r="H80" s="10"/>
      <c r="I80" s="50"/>
      <c r="J80" s="50"/>
      <c r="K80" s="445"/>
      <c r="L80" s="50"/>
      <c r="M80" s="457"/>
      <c r="N80" s="457"/>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4"/>
      <c r="AP80" s="264"/>
      <c r="AQ80" s="264"/>
      <c r="AR80" s="264"/>
      <c r="AS80" s="264"/>
      <c r="AT80" s="264"/>
      <c r="AU80" s="264"/>
      <c r="AV80" s="264"/>
      <c r="AW80" s="264"/>
      <c r="AX80" s="264"/>
      <c r="AY80" s="264"/>
      <c r="AZ80" s="264"/>
      <c r="BA80" s="264"/>
      <c r="BB80" s="264"/>
      <c r="BC80" s="264"/>
      <c r="BD80" s="264"/>
      <c r="BE80" s="264"/>
      <c r="BF80" s="264"/>
      <c r="BG80" s="264"/>
      <c r="BH80" s="264"/>
      <c r="BI80" s="264"/>
      <c r="BJ80" s="264"/>
      <c r="BK80" s="264"/>
      <c r="BL80" s="264"/>
      <c r="BM80" s="264"/>
      <c r="BN80" s="264"/>
      <c r="BO80" s="264"/>
      <c r="BP80" s="264"/>
      <c r="BQ80" s="264"/>
      <c r="BR80" s="264"/>
      <c r="BS80" s="264"/>
      <c r="BT80" s="264"/>
      <c r="BU80" s="264"/>
      <c r="BV80" s="264"/>
      <c r="BW80" s="264"/>
      <c r="BX80" s="264"/>
      <c r="BY80" s="264"/>
      <c r="BZ80" s="264"/>
      <c r="CA80" s="264"/>
      <c r="CB80" s="264"/>
      <c r="CC80" s="264"/>
      <c r="CD80" s="264"/>
      <c r="CE80" s="264"/>
      <c r="CF80" s="264"/>
      <c r="CG80" s="264"/>
      <c r="CH80" s="264"/>
      <c r="CI80" s="264"/>
      <c r="CJ80" s="264"/>
      <c r="CK80" s="264"/>
      <c r="CL80" s="264"/>
      <c r="CM80" s="264"/>
      <c r="CN80" s="264"/>
      <c r="CO80" s="264"/>
      <c r="CP80" s="264"/>
      <c r="CQ80" s="264"/>
      <c r="CR80" s="264"/>
      <c r="CS80" s="265"/>
    </row>
    <row r="81" spans="1:97" outlineLevel="1">
      <c r="A81" s="4"/>
      <c r="B81" s="49" t="s">
        <v>83</v>
      </c>
      <c r="C81" s="56"/>
      <c r="D81" s="45"/>
      <c r="E81" s="45"/>
      <c r="F81" s="45"/>
      <c r="G81" s="45"/>
      <c r="H81" s="511">
        <f>+Inputs!L106</f>
        <v>0.02</v>
      </c>
      <c r="I81" s="45"/>
      <c r="J81" s="45"/>
      <c r="K81" s="445" t="s">
        <v>200</v>
      </c>
      <c r="L81" s="45"/>
      <c r="M81" s="457">
        <f>SUM(O81:GJ81)</f>
        <v>14349.199408290138</v>
      </c>
      <c r="N81" s="457"/>
      <c r="O81" s="335">
        <v>0</v>
      </c>
      <c r="P81" s="335">
        <v>14.9</v>
      </c>
      <c r="Q81" s="340">
        <f t="shared" ref="Q81:AV81" si="232">Q79*((1+$H$81)^12-1)</f>
        <v>27.245940252691838</v>
      </c>
      <c r="R81" s="340">
        <f t="shared" si="232"/>
        <v>29.129869099529753</v>
      </c>
      <c r="S81" s="340">
        <f t="shared" si="232"/>
        <v>30.452962128731002</v>
      </c>
      <c r="T81" s="340">
        <f t="shared" si="232"/>
        <v>31.499973091346945</v>
      </c>
      <c r="U81" s="340">
        <f t="shared" si="232"/>
        <v>33.355673427133731</v>
      </c>
      <c r="V81" s="340">
        <f t="shared" si="232"/>
        <v>35.463613208850539</v>
      </c>
      <c r="W81" s="340">
        <f t="shared" si="232"/>
        <v>37.479163526598839</v>
      </c>
      <c r="X81" s="340">
        <f t="shared" si="232"/>
        <v>39.72192093337349</v>
      </c>
      <c r="Y81" s="340">
        <f t="shared" si="232"/>
        <v>42.336656830402546</v>
      </c>
      <c r="Z81" s="340">
        <f t="shared" si="232"/>
        <v>44.806701825555812</v>
      </c>
      <c r="AA81" s="340">
        <f t="shared" si="232"/>
        <v>47.119229261539232</v>
      </c>
      <c r="AB81" s="340">
        <f t="shared" si="232"/>
        <v>49.689584407899858</v>
      </c>
      <c r="AC81" s="340">
        <f t="shared" si="232"/>
        <v>52.4060782505709</v>
      </c>
      <c r="AD81" s="340">
        <f t="shared" si="232"/>
        <v>56.198019246136496</v>
      </c>
      <c r="AE81" s="340">
        <f t="shared" si="232"/>
        <v>58.422564466906628</v>
      </c>
      <c r="AF81" s="340">
        <f t="shared" si="232"/>
        <v>60.839387719974887</v>
      </c>
      <c r="AG81" s="340">
        <f t="shared" si="232"/>
        <v>63.360645000911191</v>
      </c>
      <c r="AH81" s="340">
        <f t="shared" si="232"/>
        <v>66.182747791873368</v>
      </c>
      <c r="AI81" s="340">
        <f t="shared" si="232"/>
        <v>68.822588774565659</v>
      </c>
      <c r="AJ81" s="340">
        <f t="shared" si="232"/>
        <v>71.583394935209213</v>
      </c>
      <c r="AK81" s="340">
        <f t="shared" si="232"/>
        <v>74.455619099921577</v>
      </c>
      <c r="AL81" s="340">
        <f t="shared" si="232"/>
        <v>77.67273270831511</v>
      </c>
      <c r="AM81" s="340">
        <f t="shared" si="232"/>
        <v>80.560286312151831</v>
      </c>
      <c r="AN81" s="340">
        <f t="shared" si="232"/>
        <v>84.218182828735934</v>
      </c>
      <c r="AO81" s="340">
        <f t="shared" si="232"/>
        <v>87.205163002513999</v>
      </c>
      <c r="AP81" s="340">
        <f t="shared" si="232"/>
        <v>90.527606061567951</v>
      </c>
      <c r="AQ81" s="340">
        <f t="shared" si="232"/>
        <v>93.437280309495762</v>
      </c>
      <c r="AR81" s="340">
        <f t="shared" si="232"/>
        <v>96.700507329691916</v>
      </c>
      <c r="AS81" s="340">
        <f t="shared" si="232"/>
        <v>99.932994498114994</v>
      </c>
      <c r="AT81" s="340">
        <f t="shared" si="232"/>
        <v>103.8799975505155</v>
      </c>
      <c r="AU81" s="340">
        <f t="shared" si="232"/>
        <v>107.37587086113784</v>
      </c>
      <c r="AV81" s="340">
        <f t="shared" si="232"/>
        <v>111.29024239341638</v>
      </c>
      <c r="AW81" s="340">
        <f t="shared" ref="AW81:CB81" si="233">AW79*((1+$H$81)^12-1)</f>
        <v>115.36018496529812</v>
      </c>
      <c r="AX81" s="340">
        <f t="shared" si="233"/>
        <v>120.7059335125499</v>
      </c>
      <c r="AY81" s="340">
        <f t="shared" si="233"/>
        <v>124.0701981353853</v>
      </c>
      <c r="AZ81" s="340">
        <f t="shared" si="233"/>
        <v>127.80512592187519</v>
      </c>
      <c r="BA81" s="340">
        <f t="shared" si="233"/>
        <v>131.66432903478301</v>
      </c>
      <c r="BB81" s="340">
        <f t="shared" si="233"/>
        <v>136.03472962954865</v>
      </c>
      <c r="BC81" s="340">
        <f t="shared" si="233"/>
        <v>139.75373245037261</v>
      </c>
      <c r="BD81" s="340">
        <f t="shared" si="233"/>
        <v>143.95768659869628</v>
      </c>
      <c r="BE81" s="340">
        <f t="shared" si="233"/>
        <v>148.3045000699361</v>
      </c>
      <c r="BF81" s="340">
        <f t="shared" si="233"/>
        <v>153.22724060666198</v>
      </c>
      <c r="BG81" s="340">
        <f t="shared" si="233"/>
        <v>157.41626284326767</v>
      </c>
      <c r="BH81" s="340">
        <f t="shared" si="233"/>
        <v>162.15152635397433</v>
      </c>
      <c r="BI81" s="340">
        <f t="shared" si="233"/>
        <v>167.04770422212295</v>
      </c>
      <c r="BJ81" s="340">
        <f t="shared" si="233"/>
        <v>172.59259668830356</v>
      </c>
      <c r="BK81" s="340">
        <f t="shared" si="233"/>
        <v>177.3110411537798</v>
      </c>
      <c r="BL81" s="340">
        <f t="shared" si="233"/>
        <v>182.64476263881366</v>
      </c>
      <c r="BM81" s="340">
        <f t="shared" si="233"/>
        <v>188.15973536015113</v>
      </c>
      <c r="BN81" s="340">
        <f t="shared" si="233"/>
        <v>194.40540933630922</v>
      </c>
      <c r="BO81" s="340">
        <f t="shared" si="233"/>
        <v>199.72018613057767</v>
      </c>
      <c r="BP81" s="340">
        <f t="shared" si="233"/>
        <v>205.72800065147811</v>
      </c>
      <c r="BQ81" s="340">
        <f t="shared" si="233"/>
        <v>211.93997352831261</v>
      </c>
      <c r="BR81" s="340">
        <f t="shared" si="233"/>
        <v>218.97499605659021</v>
      </c>
      <c r="BS81" s="340">
        <f t="shared" si="233"/>
        <v>224.96147159520692</v>
      </c>
      <c r="BT81" s="340">
        <f t="shared" si="233"/>
        <v>231.72857321812029</v>
      </c>
      <c r="BU81" s="340">
        <f t="shared" si="233"/>
        <v>238.72563539273986</v>
      </c>
      <c r="BV81" s="340">
        <f t="shared" si="233"/>
        <v>246.6497669055756</v>
      </c>
      <c r="BW81" s="340">
        <f t="shared" si="233"/>
        <v>253.39283265635285</v>
      </c>
      <c r="BX81" s="340">
        <f t="shared" si="233"/>
        <v>261.01518255006664</v>
      </c>
      <c r="BY81" s="340">
        <f t="shared" si="233"/>
        <v>268.89655615652043</v>
      </c>
      <c r="BZ81" s="340">
        <f t="shared" si="233"/>
        <v>277.82216513365211</v>
      </c>
      <c r="CA81" s="340">
        <f t="shared" si="233"/>
        <v>285.41744142368259</v>
      </c>
      <c r="CB81" s="340">
        <f t="shared" si="233"/>
        <v>294.00312864100948</v>
      </c>
      <c r="CC81" s="340">
        <f t="shared" ref="CC81:CR81" si="234">CC79*((1+$H$81)^12-1)</f>
        <v>302.88057582874768</v>
      </c>
      <c r="CD81" s="340">
        <f t="shared" si="234"/>
        <v>312.93423224315796</v>
      </c>
      <c r="CE81" s="340">
        <f t="shared" si="234"/>
        <v>321.48942420688053</v>
      </c>
      <c r="CF81" s="340">
        <f t="shared" si="234"/>
        <v>331.16019844601118</v>
      </c>
      <c r="CG81" s="340">
        <f t="shared" si="234"/>
        <v>341.15960622773963</v>
      </c>
      <c r="CH81" s="340">
        <f t="shared" si="234"/>
        <v>352.48387637647488</v>
      </c>
      <c r="CI81" s="340">
        <f t="shared" si="234"/>
        <v>362.12030127285567</v>
      </c>
      <c r="CJ81" s="340">
        <f t="shared" si="234"/>
        <v>373.01329935406841</v>
      </c>
      <c r="CK81" s="340">
        <f t="shared" si="234"/>
        <v>384.27646475181871</v>
      </c>
      <c r="CL81" s="340">
        <f t="shared" si="234"/>
        <v>397.03193292335192</v>
      </c>
      <c r="CM81" s="340">
        <f t="shared" si="234"/>
        <v>407.88624048037144</v>
      </c>
      <c r="CN81" s="340">
        <f t="shared" si="234"/>
        <v>420.15593102047154</v>
      </c>
      <c r="CO81" s="340">
        <f t="shared" si="234"/>
        <v>432.84257182422874</v>
      </c>
      <c r="CP81" s="340">
        <f t="shared" si="234"/>
        <v>447.21011747070497</v>
      </c>
      <c r="CQ81" s="340">
        <f t="shared" si="234"/>
        <v>459.43622765256532</v>
      </c>
      <c r="CR81" s="340">
        <f t="shared" si="234"/>
        <v>473.25660151359381</v>
      </c>
      <c r="CS81" s="340"/>
    </row>
    <row r="82" spans="1:97" outlineLevel="1">
      <c r="A82" s="2"/>
      <c r="B82" s="230" t="s">
        <v>84</v>
      </c>
      <c r="C82" s="329"/>
      <c r="D82" s="220"/>
      <c r="E82" s="220"/>
      <c r="F82" s="220"/>
      <c r="G82" s="220"/>
      <c r="H82" s="220"/>
      <c r="I82" s="220"/>
      <c r="J82" s="220"/>
      <c r="K82" s="355" t="s">
        <v>200</v>
      </c>
      <c r="L82" s="220"/>
      <c r="M82" s="337">
        <f>SUM(O82:GJ82)</f>
        <v>14349.199408290122</v>
      </c>
      <c r="N82" s="337"/>
      <c r="O82" s="339">
        <f>+Mac!O31</f>
        <v>0</v>
      </c>
      <c r="P82" s="339">
        <f>+Mac!P31</f>
        <v>14.9</v>
      </c>
      <c r="Q82" s="339">
        <f>+Mac!Q31</f>
        <v>27.245940252691838</v>
      </c>
      <c r="R82" s="339">
        <f>+Mac!R31</f>
        <v>29.129869099529753</v>
      </c>
      <c r="S82" s="339">
        <f>+Mac!S31</f>
        <v>30.452962128731002</v>
      </c>
      <c r="T82" s="339">
        <f>+Mac!T31</f>
        <v>31.499973091346945</v>
      </c>
      <c r="U82" s="339">
        <f>+Mac!U31</f>
        <v>33.355673427133731</v>
      </c>
      <c r="V82" s="339">
        <f>+Mac!V31</f>
        <v>35.463613208850539</v>
      </c>
      <c r="W82" s="339">
        <f>+Mac!W31</f>
        <v>37.479163526598839</v>
      </c>
      <c r="X82" s="339">
        <f>+Mac!X31</f>
        <v>39.72192093337349</v>
      </c>
      <c r="Y82" s="339">
        <f>+Mac!Y31</f>
        <v>42.336656830402553</v>
      </c>
      <c r="Z82" s="339">
        <f>+Mac!Z31</f>
        <v>44.806701825555798</v>
      </c>
      <c r="AA82" s="339">
        <f>+Mac!AA31</f>
        <v>47.119229261539232</v>
      </c>
      <c r="AB82" s="339">
        <f>+Mac!AB31</f>
        <v>49.689584407899858</v>
      </c>
      <c r="AC82" s="339">
        <f>+Mac!AC31</f>
        <v>52.4060782505709</v>
      </c>
      <c r="AD82" s="339">
        <f>+Mac!AD31</f>
        <v>56.198019246136496</v>
      </c>
      <c r="AE82" s="339">
        <f>+Mac!AE31</f>
        <v>58.422564466906628</v>
      </c>
      <c r="AF82" s="339">
        <f>+Mac!AF31</f>
        <v>60.839387719974887</v>
      </c>
      <c r="AG82" s="339">
        <f>+Mac!AG31</f>
        <v>63.360645000911191</v>
      </c>
      <c r="AH82" s="339">
        <f>+Mac!AH31</f>
        <v>66.182747791873354</v>
      </c>
      <c r="AI82" s="339">
        <f>+Mac!AI31</f>
        <v>68.822588774565673</v>
      </c>
      <c r="AJ82" s="339">
        <f>+Mac!AJ31</f>
        <v>71.583394935209142</v>
      </c>
      <c r="AK82" s="339">
        <f>+Mac!AK31</f>
        <v>74.455619099921506</v>
      </c>
      <c r="AL82" s="339">
        <f>+Mac!AL31</f>
        <v>77.672732708314996</v>
      </c>
      <c r="AM82" s="339">
        <f>+Mac!AM31</f>
        <v>80.560286312151774</v>
      </c>
      <c r="AN82" s="339">
        <f>+Mac!AN31</f>
        <v>84.218182828735848</v>
      </c>
      <c r="AO82" s="339">
        <f>+Mac!AO31</f>
        <v>87.205163002513885</v>
      </c>
      <c r="AP82" s="339">
        <f>+Mac!AP31</f>
        <v>90.527606061567894</v>
      </c>
      <c r="AQ82" s="339">
        <f>+Mac!AQ31</f>
        <v>93.437280309495677</v>
      </c>
      <c r="AR82" s="339">
        <f>+Mac!AR31</f>
        <v>96.700507329691803</v>
      </c>
      <c r="AS82" s="339">
        <f>+Mac!AS31</f>
        <v>99.932994498114866</v>
      </c>
      <c r="AT82" s="339">
        <f>+Mac!AT31</f>
        <v>103.87999755051538</v>
      </c>
      <c r="AU82" s="339">
        <f>+Mac!AU31</f>
        <v>107.37587086113771</v>
      </c>
      <c r="AV82" s="339">
        <f>+Mac!AV31</f>
        <v>111.29024239341626</v>
      </c>
      <c r="AW82" s="339">
        <f>+Mac!AW31</f>
        <v>115.36018496529799</v>
      </c>
      <c r="AX82" s="339">
        <f>+Mac!AX31</f>
        <v>120.70593351254975</v>
      </c>
      <c r="AY82" s="339">
        <f>+Mac!AY31</f>
        <v>124.07019813538517</v>
      </c>
      <c r="AZ82" s="339">
        <f>+Mac!AZ31</f>
        <v>127.80512592187506</v>
      </c>
      <c r="BA82" s="339">
        <f>+Mac!BA31</f>
        <v>131.66432903478284</v>
      </c>
      <c r="BB82" s="339">
        <f>+Mac!BB31</f>
        <v>136.03472962954845</v>
      </c>
      <c r="BC82" s="339">
        <f>+Mac!BC31</f>
        <v>139.75373245037244</v>
      </c>
      <c r="BD82" s="339">
        <f>+Mac!BD31</f>
        <v>143.95768659869611</v>
      </c>
      <c r="BE82" s="339">
        <f>+Mac!BE31</f>
        <v>148.30450006993598</v>
      </c>
      <c r="BF82" s="339">
        <f>+Mac!BF31</f>
        <v>153.22724060666187</v>
      </c>
      <c r="BG82" s="339">
        <f>+Mac!BG31</f>
        <v>157.41626284326756</v>
      </c>
      <c r="BH82" s="339">
        <f>+Mac!BH31</f>
        <v>162.15152635397419</v>
      </c>
      <c r="BI82" s="339">
        <f>+Mac!BI31</f>
        <v>167.04770422212283</v>
      </c>
      <c r="BJ82" s="339">
        <f>+Mac!BJ31</f>
        <v>172.59259668830339</v>
      </c>
      <c r="BK82" s="339">
        <f>+Mac!BK31</f>
        <v>177.31104115377963</v>
      </c>
      <c r="BL82" s="339">
        <f>+Mac!BL31</f>
        <v>182.64476263881346</v>
      </c>
      <c r="BM82" s="339">
        <f>+Mac!BM31</f>
        <v>188.15973536015102</v>
      </c>
      <c r="BN82" s="339">
        <f>+Mac!BN31</f>
        <v>194.40540933630911</v>
      </c>
      <c r="BO82" s="339">
        <f>+Mac!BO31</f>
        <v>199.72018613057753</v>
      </c>
      <c r="BP82" s="339">
        <f>+Mac!BP31</f>
        <v>205.72800065147791</v>
      </c>
      <c r="BQ82" s="339">
        <f>+Mac!BQ31</f>
        <v>211.93997352831249</v>
      </c>
      <c r="BR82" s="339">
        <f>+Mac!BR31</f>
        <v>218.97499605659002</v>
      </c>
      <c r="BS82" s="339">
        <f>+Mac!BS31</f>
        <v>224.96147159520677</v>
      </c>
      <c r="BT82" s="339">
        <f>+Mac!BT31</f>
        <v>231.72857321812015</v>
      </c>
      <c r="BU82" s="339">
        <f>+Mac!BU31</f>
        <v>238.72563539273966</v>
      </c>
      <c r="BV82" s="339">
        <f>+Mac!BV31</f>
        <v>246.6497669055754</v>
      </c>
      <c r="BW82" s="339">
        <f>+Mac!BW31</f>
        <v>253.39283265635268</v>
      </c>
      <c r="BX82" s="339">
        <f>+Mac!BX31</f>
        <v>261.01518255006647</v>
      </c>
      <c r="BY82" s="339">
        <f>+Mac!BY31</f>
        <v>268.89655615652026</v>
      </c>
      <c r="BZ82" s="339">
        <f>+Mac!BZ31</f>
        <v>277.82216513365188</v>
      </c>
      <c r="CA82" s="339">
        <f>+Mac!CA31</f>
        <v>285.41744142368236</v>
      </c>
      <c r="CB82" s="339">
        <f>+Mac!CB31</f>
        <v>294.00312864100925</v>
      </c>
      <c r="CC82" s="339">
        <f>+Mac!CC31</f>
        <v>302.88057582874745</v>
      </c>
      <c r="CD82" s="339">
        <f>+Mac!CD31</f>
        <v>312.93423224315774</v>
      </c>
      <c r="CE82" s="339">
        <f>+Mac!CE31</f>
        <v>321.4894242068803</v>
      </c>
      <c r="CF82" s="339">
        <f>+Mac!CF31</f>
        <v>331.16019844601095</v>
      </c>
      <c r="CG82" s="339">
        <f>+Mac!CG31</f>
        <v>341.1596062277394</v>
      </c>
      <c r="CH82" s="339">
        <f>+Mac!CH31</f>
        <v>352.4838763764746</v>
      </c>
      <c r="CI82" s="339">
        <f>+Mac!CI31</f>
        <v>362.12030127285544</v>
      </c>
      <c r="CJ82" s="339">
        <f>+Mac!CJ31</f>
        <v>373.01329935406818</v>
      </c>
      <c r="CK82" s="339">
        <f>+Mac!CK31</f>
        <v>384.27646475181848</v>
      </c>
      <c r="CL82" s="339">
        <f>+Mac!CL31</f>
        <v>397.03193292335163</v>
      </c>
      <c r="CM82" s="339">
        <f>+Mac!CM31</f>
        <v>407.8862404803711</v>
      </c>
      <c r="CN82" s="339">
        <f>+Mac!CN31</f>
        <v>420.15593102047131</v>
      </c>
      <c r="CO82" s="339">
        <f>+Mac!CO31</f>
        <v>432.84257182422846</v>
      </c>
      <c r="CP82" s="339">
        <f>+Mac!CP31</f>
        <v>447.21011747070457</v>
      </c>
      <c r="CQ82" s="339">
        <f>+Mac!CQ31</f>
        <v>459.43622765256509</v>
      </c>
      <c r="CR82" s="339">
        <f>+Mac!CR31</f>
        <v>473.25660151359352</v>
      </c>
      <c r="CS82" s="339"/>
    </row>
    <row r="83" spans="1:97">
      <c r="A83" s="4"/>
      <c r="B83" s="4"/>
      <c r="C83" s="47"/>
      <c r="D83" s="50"/>
      <c r="E83" s="50"/>
      <c r="F83" s="50"/>
      <c r="G83" s="50"/>
      <c r="H83" s="50"/>
      <c r="I83" s="50"/>
      <c r="J83" s="50"/>
      <c r="K83" s="50"/>
      <c r="L83" s="50"/>
      <c r="M83" s="50"/>
      <c r="N83" s="50"/>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c r="CG83" s="129"/>
      <c r="CH83" s="129"/>
      <c r="CI83" s="129"/>
      <c r="CJ83" s="129"/>
      <c r="CK83" s="129"/>
      <c r="CL83" s="129"/>
      <c r="CM83" s="129"/>
      <c r="CN83" s="129"/>
      <c r="CO83" s="129"/>
      <c r="CP83" s="129"/>
      <c r="CQ83" s="129"/>
      <c r="CR83" s="4"/>
      <c r="CS83" s="57"/>
    </row>
    <row r="84" spans="1:97">
      <c r="A84" s="4"/>
      <c r="B84" s="4"/>
      <c r="C84" s="47"/>
      <c r="D84" s="50"/>
      <c r="E84" s="50"/>
      <c r="F84" s="50"/>
      <c r="G84" s="50"/>
      <c r="H84" s="50"/>
      <c r="I84" s="50"/>
      <c r="J84" s="50"/>
      <c r="K84" s="50"/>
      <c r="L84" s="50"/>
      <c r="M84" s="50"/>
      <c r="N84" s="50"/>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c r="CG84" s="129"/>
      <c r="CH84" s="129"/>
      <c r="CI84" s="129"/>
      <c r="CJ84" s="129"/>
      <c r="CK84" s="129"/>
      <c r="CL84" s="129"/>
      <c r="CM84" s="129"/>
      <c r="CN84" s="129"/>
      <c r="CO84" s="129"/>
      <c r="CP84" s="129"/>
      <c r="CQ84" s="129"/>
      <c r="CR84" s="4"/>
      <c r="CS84" s="57"/>
    </row>
  </sheetData>
  <sheetProtection algorithmName="SHA-512" hashValue="repoTHn7CpG96Rsuo1O6IduKoLHjFzcW6V7u5diAMhcXVLFi571uVHKJB1CT2w/pg/g1KE1dt0ULTua3gtLZdQ==" saltValue="wbAONzLJl6JAT1Z7EqK4Tg==" spinCount="100000" sheet="1" objects="1" scenarios="1"/>
  <conditionalFormatting sqref="D4:F4 L4:N4 H4:J4">
    <cfRule type="cellIs" dxfId="28" priority="3" stopIfTrue="1" operator="greaterThan">
      <formula>0</formula>
    </cfRule>
  </conditionalFormatting>
  <conditionalFormatting sqref="O13:DU14">
    <cfRule type="expression" dxfId="27" priority="1">
      <formula>#REF! -#REF! &gt; 0</formula>
    </cfRule>
  </conditionalFormatting>
  <conditionalFormatting sqref="O13:DU14">
    <cfRule type="expression" dxfId="26" priority="2" stopIfTrue="1">
      <formula>#REF! -#REF! &gt; 0</formula>
    </cfRule>
  </conditionalFormatting>
  <pageMargins left="0.70866141732283472" right="0.70866141732283472" top="0.74803149606299213" bottom="0.74803149606299213" header="0.31496062992125984" footer="0.31496062992125984"/>
  <pageSetup paperSize="9" scale="29" fitToWidth="3" fitToHeight="0" orientation="landscape" r:id="rId1"/>
  <colBreaks count="2" manualBreakCount="2">
    <brk id="43" max="1048575" man="1"/>
    <brk id="7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2:HD185"/>
  <sheetViews>
    <sheetView showGridLines="0" view="pageBreakPreview" zoomScale="70" zoomScaleNormal="70" zoomScaleSheetLayoutView="70" workbookViewId="0">
      <pane xSplit="14" ySplit="10" topLeftCell="O11" activePane="bottomRight" state="frozen"/>
      <selection activeCell="O11" sqref="O11"/>
      <selection pane="topRight" activeCell="O11" sqref="O11"/>
      <selection pane="bottomLeft" activeCell="O11" sqref="O11"/>
      <selection pane="bottomRight" activeCell="O11" sqref="O11"/>
    </sheetView>
  </sheetViews>
  <sheetFormatPr baseColWidth="10" defaultColWidth="0" defaultRowHeight="12.75" outlineLevelRow="1"/>
  <cols>
    <col min="1" max="1" width="2.85546875" customWidth="1"/>
    <col min="2" max="2" width="22.7109375" customWidth="1"/>
    <col min="3" max="3" width="10.5703125" customWidth="1"/>
    <col min="4" max="4" width="5.42578125" customWidth="1"/>
    <col min="5" max="6" width="3.28515625" customWidth="1"/>
    <col min="7" max="7" width="7.140625" customWidth="1"/>
    <col min="8" max="8" width="12.7109375" customWidth="1"/>
    <col min="9" max="10" width="2.42578125" customWidth="1"/>
    <col min="11" max="11" width="10.42578125" customWidth="1"/>
    <col min="12" max="12" width="2.42578125" customWidth="1"/>
    <col min="13" max="13" width="13.28515625" customWidth="1"/>
    <col min="14" max="14" width="3.28515625" customWidth="1"/>
    <col min="15" max="98" width="11.5703125" customWidth="1"/>
    <col min="99" max="193" width="11.42578125" hidden="1" customWidth="1"/>
    <col min="194" max="16384" width="11.42578125" hidden="1"/>
  </cols>
  <sheetData>
    <row r="2" spans="1:193">
      <c r="A2" s="2"/>
      <c r="B2" s="2" t="s">
        <v>17</v>
      </c>
      <c r="C2" s="47"/>
      <c r="D2" s="49"/>
      <c r="E2" s="49"/>
      <c r="F2" s="49"/>
      <c r="G2" s="49" t="s">
        <v>20</v>
      </c>
      <c r="H2" s="49"/>
      <c r="I2" s="49"/>
      <c r="J2" s="49"/>
      <c r="K2" s="50"/>
      <c r="L2" s="49"/>
      <c r="M2" s="46"/>
      <c r="N2" s="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row>
    <row r="3" spans="1:193">
      <c r="A3" s="2"/>
      <c r="B3" s="2" t="s">
        <v>1</v>
      </c>
      <c r="C3" s="47"/>
      <c r="D3" s="52"/>
      <c r="E3" s="52"/>
      <c r="F3" s="52"/>
      <c r="G3" s="52" t="s">
        <v>253</v>
      </c>
      <c r="H3" s="52"/>
      <c r="I3" s="52"/>
      <c r="J3" s="52"/>
      <c r="K3" s="50"/>
      <c r="L3" s="52"/>
      <c r="M3" s="52"/>
      <c r="N3" s="52"/>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row>
    <row r="4" spans="1:193">
      <c r="A4" s="2"/>
      <c r="B4" s="4" t="s">
        <v>5</v>
      </c>
      <c r="C4" s="47"/>
      <c r="D4" s="5"/>
      <c r="E4" s="5"/>
      <c r="F4" s="5"/>
      <c r="G4" s="6" t="str">
        <f>+Mac!G4</f>
        <v>0 of 6 checks fail</v>
      </c>
      <c r="H4" s="5"/>
      <c r="I4" s="5"/>
      <c r="J4" s="5"/>
      <c r="K4" s="50"/>
      <c r="L4" s="5"/>
      <c r="M4" s="5"/>
      <c r="N4" s="5"/>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row>
    <row r="5" spans="1:193">
      <c r="A5" s="2"/>
      <c r="B5" s="2" t="s">
        <v>14</v>
      </c>
      <c r="C5" s="47"/>
      <c r="D5" s="6"/>
      <c r="E5" s="6"/>
      <c r="F5" s="6"/>
      <c r="G5" s="6" t="str">
        <f>+Inputs!G5</f>
        <v>Base 
Case</v>
      </c>
      <c r="H5" s="6"/>
      <c r="I5" s="6"/>
      <c r="J5" s="6"/>
      <c r="K5" s="50"/>
      <c r="L5" s="6"/>
      <c r="M5" s="6"/>
      <c r="N5" s="6"/>
      <c r="O5" s="117"/>
      <c r="P5" s="646"/>
      <c r="Q5" s="646"/>
      <c r="R5" s="646"/>
      <c r="S5" s="646"/>
      <c r="T5" s="646"/>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c r="AT5" s="646"/>
      <c r="AU5" s="646"/>
      <c r="AV5" s="646"/>
      <c r="AW5" s="646"/>
      <c r="AX5" s="646"/>
      <c r="AY5" s="646"/>
      <c r="AZ5" s="646"/>
      <c r="BA5" s="646"/>
      <c r="BB5" s="646"/>
      <c r="BC5" s="646"/>
      <c r="BD5" s="646"/>
      <c r="BE5" s="646"/>
      <c r="BF5" s="646"/>
      <c r="BG5" s="646"/>
      <c r="BH5" s="646"/>
      <c r="BI5" s="646"/>
      <c r="BJ5" s="646"/>
      <c r="BK5" s="646"/>
      <c r="BL5" s="646"/>
      <c r="BM5" s="646"/>
      <c r="BN5" s="646"/>
      <c r="BO5" s="646"/>
      <c r="BP5" s="646"/>
      <c r="BQ5" s="646"/>
      <c r="BR5" s="646"/>
      <c r="BS5" s="646"/>
      <c r="BT5" s="646"/>
      <c r="BU5" s="646"/>
      <c r="BV5" s="646"/>
      <c r="BW5" s="646"/>
      <c r="BX5" s="646"/>
      <c r="BY5" s="646"/>
      <c r="BZ5" s="646"/>
      <c r="CA5" s="646"/>
      <c r="CB5" s="646"/>
      <c r="CC5" s="646"/>
      <c r="CD5" s="646"/>
      <c r="CE5" s="646"/>
      <c r="CF5" s="646"/>
      <c r="CG5" s="646"/>
      <c r="CH5" s="646"/>
      <c r="CI5" s="646"/>
      <c r="CJ5" s="646"/>
      <c r="CK5" s="646"/>
      <c r="CL5" s="646"/>
      <c r="CM5" s="646"/>
      <c r="CN5" s="646"/>
      <c r="CO5" s="646"/>
      <c r="CP5" s="646"/>
      <c r="CQ5" s="646"/>
      <c r="CR5" s="646"/>
      <c r="CS5" s="646"/>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row>
    <row r="6" spans="1:193">
      <c r="F6" s="294"/>
      <c r="G6" s="294"/>
    </row>
    <row r="7" spans="1:193">
      <c r="C7" s="47"/>
      <c r="D7" s="47"/>
      <c r="E7" s="47"/>
      <c r="F7" s="90"/>
      <c r="G7" s="90"/>
      <c r="H7" s="47"/>
      <c r="I7" s="47"/>
      <c r="J7" s="47"/>
      <c r="K7" s="462" t="s">
        <v>254</v>
      </c>
      <c r="L7" s="342"/>
      <c r="M7" s="462" t="s">
        <v>6</v>
      </c>
      <c r="N7" s="462"/>
      <c r="O7" s="70"/>
      <c r="P7">
        <f>+IFERROR(INDEX(Inputs!$A$112:$A$121,MATCH(O8,Inputs!$B$112:$B$121,0),1),O6)</f>
        <v>0</v>
      </c>
      <c r="Q7">
        <f>+IFERROR(INDEX(Inputs!$A$112:$A$121,MATCH(P8,Inputs!$B$112:$B$121,0),1),P7)</f>
        <v>1</v>
      </c>
      <c r="R7">
        <f>+IFERROR(INDEX(Inputs!$A$112:$A$121,MATCH(Q8,Inputs!$B$112:$B$121,0),1),Q7)</f>
        <v>1</v>
      </c>
      <c r="S7">
        <f>+IFERROR(INDEX(Inputs!$A$112:$A$121,MATCH(R8,Inputs!$B$112:$B$121,0),1),R7)</f>
        <v>1</v>
      </c>
      <c r="T7">
        <f>+IFERROR(INDEX(Inputs!$A$112:$A$121,MATCH(S8,Inputs!$B$112:$B$121,0),1),S7)</f>
        <v>2</v>
      </c>
      <c r="U7">
        <f>+IFERROR(INDEX(Inputs!$A$112:$A$121,MATCH(T8,Inputs!$B$112:$B$121,0),1),T7)</f>
        <v>2</v>
      </c>
      <c r="V7">
        <f>+IFERROR(INDEX(Inputs!$A$112:$A$121,MATCH(U8,Inputs!$B$112:$B$121,0),1),U7)</f>
        <v>2</v>
      </c>
      <c r="W7">
        <f>+IFERROR(INDEX(Inputs!$A$112:$A$121,MATCH(V8,Inputs!$B$112:$B$121,0),1),V7)</f>
        <v>2</v>
      </c>
      <c r="X7">
        <f>+IFERROR(INDEX(Inputs!$A$112:$A$121,MATCH(W8,Inputs!$B$112:$B$121,0),1),W7)</f>
        <v>2</v>
      </c>
      <c r="Y7">
        <f>+IFERROR(INDEX(Inputs!$A$112:$A$121,MATCH(X8,Inputs!$B$112:$B$121,0),1),X7)</f>
        <v>3</v>
      </c>
      <c r="Z7">
        <f>+IFERROR(INDEX(Inputs!$A$112:$A$121,MATCH(Y8,Inputs!$B$112:$B$121,0),1),Y7)</f>
        <v>3</v>
      </c>
      <c r="AA7">
        <f>+IFERROR(INDEX(Inputs!$A$112:$A$121,MATCH(Z8,Inputs!$B$112:$B$121,0),1),Z7)</f>
        <v>3</v>
      </c>
      <c r="AB7">
        <f>+IFERROR(INDEX(Inputs!$A$112:$A$121,MATCH(AA8,Inputs!$B$112:$B$121,0),1),AA7)</f>
        <v>3</v>
      </c>
      <c r="AC7">
        <f>+IFERROR(INDEX(Inputs!$A$112:$A$121,MATCH(AB8,Inputs!$B$112:$B$121,0),1),AB7)</f>
        <v>3</v>
      </c>
      <c r="AD7">
        <f>+IFERROR(INDEX(Inputs!$A$112:$A$121,MATCH(AC8,Inputs!$B$112:$B$121,0),1),AC7)</f>
        <v>4</v>
      </c>
      <c r="AE7">
        <f>+IFERROR(INDEX(Inputs!$A$112:$A$121,MATCH(AD8,Inputs!$B$112:$B$121,0),1),AD7)</f>
        <v>4</v>
      </c>
      <c r="AF7">
        <f>+IFERROR(INDEX(Inputs!$A$112:$A$121,MATCH(AE8,Inputs!$B$112:$B$121,0),1),AE7)</f>
        <v>4</v>
      </c>
      <c r="AG7">
        <f>+IFERROR(INDEX(Inputs!$A$112:$A$121,MATCH(AF8,Inputs!$B$112:$B$121,0),1),AF7)</f>
        <v>4</v>
      </c>
      <c r="AH7">
        <f>+IFERROR(INDEX(Inputs!$A$112:$A$121,MATCH(AG8,Inputs!$B$112:$B$121,0),1),AG7)</f>
        <v>4</v>
      </c>
      <c r="AI7">
        <f>+IFERROR(INDEX(Inputs!$A$112:$A$121,MATCH(AH8,Inputs!$B$112:$B$121,0),1),AH7)</f>
        <v>5</v>
      </c>
      <c r="AJ7">
        <f>+IFERROR(INDEX(Inputs!$A$112:$A$121,MATCH(AI8,Inputs!$B$112:$B$121,0),1),AI7)</f>
        <v>5</v>
      </c>
      <c r="AK7">
        <f>+IFERROR(INDEX(Inputs!$A$112:$A$121,MATCH(AJ8,Inputs!$B$112:$B$121,0),1),AJ7)</f>
        <v>5</v>
      </c>
      <c r="AL7">
        <f>+IFERROR(INDEX(Inputs!$A$112:$A$121,MATCH(AK8,Inputs!$B$112:$B$121,0),1),AK7)</f>
        <v>5</v>
      </c>
      <c r="AM7">
        <f>+IFERROR(INDEX(Inputs!$A$112:$A$121,MATCH(AL8,Inputs!$B$112:$B$121,0),1),AL7)</f>
        <v>5</v>
      </c>
      <c r="AN7">
        <f>+IFERROR(INDEX(Inputs!$A$112:$A$121,MATCH(AM8,Inputs!$B$112:$B$121,0),1),AM7)</f>
        <v>6</v>
      </c>
      <c r="AO7">
        <f>+IFERROR(INDEX(Inputs!$A$112:$A$121,MATCH(AN8,Inputs!$B$112:$B$121,0),1),AN7)</f>
        <v>6</v>
      </c>
      <c r="AP7">
        <f>+IFERROR(INDEX(Inputs!$A$112:$A$121,MATCH(AO8,Inputs!$B$112:$B$121,0),1),AO7)</f>
        <v>6</v>
      </c>
      <c r="AQ7">
        <f>+IFERROR(INDEX(Inputs!$A$112:$A$121,MATCH(AP8,Inputs!$B$112:$B$121,0),1),AP7)</f>
        <v>6</v>
      </c>
      <c r="AR7">
        <f>+IFERROR(INDEX(Inputs!$A$112:$A$121,MATCH(AQ8,Inputs!$B$112:$B$121,0),1),AQ7)</f>
        <v>6</v>
      </c>
      <c r="AS7">
        <f>+IFERROR(INDEX(Inputs!$A$112:$A$121,MATCH(AR8,Inputs!$B$112:$B$121,0),1),AR7)</f>
        <v>7</v>
      </c>
      <c r="AT7">
        <f>+IFERROR(INDEX(Inputs!$A$112:$A$121,MATCH(AS8,Inputs!$B$112:$B$121,0),1),AS7)</f>
        <v>7</v>
      </c>
      <c r="AU7">
        <f>+IFERROR(INDEX(Inputs!$A$112:$A$121,MATCH(AT8,Inputs!$B$112:$B$121,0),1),AT7)</f>
        <v>7</v>
      </c>
      <c r="AV7">
        <f>+IFERROR(INDEX(Inputs!$A$112:$A$121,MATCH(AU8,Inputs!$B$112:$B$121,0),1),AU7)</f>
        <v>7</v>
      </c>
      <c r="AW7">
        <f>+IFERROR(INDEX(Inputs!$A$112:$A$121,MATCH(AV8,Inputs!$B$112:$B$121,0),1),AV7)</f>
        <v>7</v>
      </c>
      <c r="AX7">
        <f>+IFERROR(INDEX(Inputs!$A$112:$A$121,MATCH(AW8,Inputs!$B$112:$B$121,0),1),AW7)</f>
        <v>8</v>
      </c>
      <c r="AY7">
        <f>+IFERROR(INDEX(Inputs!$A$112:$A$121,MATCH(AX8,Inputs!$B$112:$B$121,0),1),AX7)</f>
        <v>8</v>
      </c>
      <c r="AZ7">
        <f>+IFERROR(INDEX(Inputs!$A$112:$A$121,MATCH(AY8,Inputs!$B$112:$B$121,0),1),AY7)</f>
        <v>8</v>
      </c>
      <c r="BA7">
        <f>+IFERROR(INDEX(Inputs!$A$112:$A$121,MATCH(AZ8,Inputs!$B$112:$B$121,0),1),AZ7)</f>
        <v>8</v>
      </c>
      <c r="BB7">
        <f>+IFERROR(INDEX(Inputs!$A$112:$A$121,MATCH(BA8,Inputs!$B$112:$B$121,0),1),BA7)</f>
        <v>8</v>
      </c>
      <c r="BC7">
        <f>+IFERROR(INDEX(Inputs!$A$112:$A$121,MATCH(BB8,Inputs!$B$112:$B$121,0),1),BB7)</f>
        <v>9</v>
      </c>
      <c r="BD7">
        <f>+IFERROR(INDEX(Inputs!$A$112:$A$121,MATCH(BC8,Inputs!$B$112:$B$121,0),1),BC7)</f>
        <v>9</v>
      </c>
      <c r="BE7">
        <f>+IFERROR(INDEX(Inputs!$A$112:$A$121,MATCH(BD8,Inputs!$B$112:$B$121,0),1),BD7)</f>
        <v>9</v>
      </c>
      <c r="BF7">
        <f>+IFERROR(INDEX(Inputs!$A$112:$A$121,MATCH(BE8,Inputs!$B$112:$B$121,0),1),BE7)</f>
        <v>10</v>
      </c>
      <c r="BG7">
        <f>+IFERROR(INDEX(Inputs!$A$112:$A$121,MATCH(BF8,Inputs!$B$112:$B$121,0),1),BF7)</f>
        <v>10</v>
      </c>
      <c r="BH7">
        <f>+IFERROR(INDEX(Inputs!$A$112:$A$121,MATCH(BG8,Inputs!$B$112:$B$121,0),1),BG7)</f>
        <v>10</v>
      </c>
      <c r="BI7">
        <f>+IFERROR(INDEX(Inputs!$A$112:$A$121,MATCH(BH8,Inputs!$B$112:$B$121,0),1),BH7)</f>
        <v>10</v>
      </c>
      <c r="BJ7">
        <f>+IFERROR(INDEX(Inputs!$A$112:$A$121,MATCH(BI8,Inputs!$B$112:$B$121,0),1),BI7)</f>
        <v>10</v>
      </c>
      <c r="BK7">
        <f>+IFERROR(INDEX(Inputs!$A$112:$A$121,MATCH(BJ8,Inputs!$B$112:$B$121,0),1),BJ7)</f>
        <v>10</v>
      </c>
      <c r="BL7">
        <f>+IFERROR(INDEX(Inputs!$A$112:$A$121,MATCH(BK8,Inputs!$B$112:$B$121,0),1),BK7)</f>
        <v>10</v>
      </c>
      <c r="BM7">
        <f>+IFERROR(INDEX(Inputs!$A$112:$A$121,MATCH(BL8,Inputs!$B$112:$B$121,0),1),BL7)</f>
        <v>10</v>
      </c>
      <c r="BN7">
        <f>+IFERROR(INDEX(Inputs!$A$112:$A$121,MATCH(BM8,Inputs!$B$112:$B$121,0),1),BM7)</f>
        <v>10</v>
      </c>
      <c r="BO7">
        <f>+IFERROR(INDEX(Inputs!$A$112:$A$121,MATCH(BN8,Inputs!$B$112:$B$121,0),1),BN7)</f>
        <v>10</v>
      </c>
      <c r="BP7">
        <f>+IFERROR(INDEX(Inputs!$A$112:$A$121,MATCH(BO8,Inputs!$B$112:$B$121,0),1),BO7)</f>
        <v>10</v>
      </c>
      <c r="BQ7">
        <f>+IFERROR(INDEX(Inputs!$A$112:$A$121,MATCH(BP8,Inputs!$B$112:$B$121,0),1),BP7)</f>
        <v>10</v>
      </c>
      <c r="BR7">
        <f>+IFERROR(INDEX(Inputs!$A$112:$A$121,MATCH(BQ8,Inputs!$B$112:$B$121,0),1),BQ7)</f>
        <v>10</v>
      </c>
      <c r="BS7">
        <f>+IFERROR(INDEX(Inputs!$A$112:$A$121,MATCH(BR8,Inputs!$B$112:$B$121,0),1),BR7)</f>
        <v>10</v>
      </c>
      <c r="BT7">
        <f>+IFERROR(INDEX(Inputs!$A$112:$A$121,MATCH(BS8,Inputs!$B$112:$B$121,0),1),BS7)</f>
        <v>10</v>
      </c>
      <c r="BU7">
        <f>+IFERROR(INDEX(Inputs!$A$112:$A$121,MATCH(BT8,Inputs!$B$112:$B$121,0),1),BT7)</f>
        <v>10</v>
      </c>
      <c r="BV7">
        <f>+IFERROR(INDEX(Inputs!$A$112:$A$121,MATCH(BU8,Inputs!$B$112:$B$121,0),1),BU7)</f>
        <v>10</v>
      </c>
      <c r="BW7">
        <f>+IFERROR(INDEX(Inputs!$A$112:$A$121,MATCH(BV8,Inputs!$B$112:$B$121,0),1),BV7)</f>
        <v>10</v>
      </c>
      <c r="BX7">
        <f>+IFERROR(INDEX(Inputs!$A$112:$A$121,MATCH(BW8,Inputs!$B$112:$B$121,0),1),BW7)</f>
        <v>10</v>
      </c>
      <c r="BY7">
        <f>+IFERROR(INDEX(Inputs!$A$112:$A$121,MATCH(BX8,Inputs!$B$112:$B$121,0),1),BX7)</f>
        <v>10</v>
      </c>
      <c r="BZ7">
        <f>+IFERROR(INDEX(Inputs!$A$112:$A$121,MATCH(BY8,Inputs!$B$112:$B$121,0),1),BY7)</f>
        <v>10</v>
      </c>
      <c r="CA7">
        <f>+IFERROR(INDEX(Inputs!$A$112:$A$121,MATCH(BZ8,Inputs!$B$112:$B$121,0),1),BZ7)</f>
        <v>10</v>
      </c>
      <c r="CB7">
        <f>+IFERROR(INDEX(Inputs!$A$112:$A$121,MATCH(CA8,Inputs!$B$112:$B$121,0),1),CA7)</f>
        <v>10</v>
      </c>
      <c r="CC7">
        <f>+IFERROR(INDEX(Inputs!$A$112:$A$121,MATCH(CB8,Inputs!$B$112:$B$121,0),1),CB7)</f>
        <v>10</v>
      </c>
      <c r="CD7">
        <f>+IFERROR(INDEX(Inputs!$A$112:$A$121,MATCH(CC8,Inputs!$B$112:$B$121,0),1),CC7)</f>
        <v>10</v>
      </c>
      <c r="CE7">
        <f>+IFERROR(INDEX(Inputs!$A$112:$A$121,MATCH(CD8,Inputs!$B$112:$B$121,0),1),CD7)</f>
        <v>10</v>
      </c>
      <c r="CF7">
        <f>+IFERROR(INDEX(Inputs!$A$112:$A$121,MATCH(CE8,Inputs!$B$112:$B$121,0),1),CE7)</f>
        <v>10</v>
      </c>
      <c r="CG7">
        <f>+IFERROR(INDEX(Inputs!$A$112:$A$121,MATCH(CF8,Inputs!$B$112:$B$121,0),1),CF7)</f>
        <v>10</v>
      </c>
      <c r="CH7">
        <f>+IFERROR(INDEX(Inputs!$A$112:$A$121,MATCH(CG8,Inputs!$B$112:$B$121,0),1),CG7)</f>
        <v>10</v>
      </c>
      <c r="CI7">
        <f>+IFERROR(INDEX(Inputs!$A$112:$A$121,MATCH(CH8,Inputs!$B$112:$B$121,0),1),CH7)</f>
        <v>10</v>
      </c>
      <c r="CJ7">
        <f>+IFERROR(INDEX(Inputs!$A$112:$A$121,MATCH(CI8,Inputs!$B$112:$B$121,0),1),CI7)</f>
        <v>10</v>
      </c>
      <c r="CK7">
        <f>+IFERROR(INDEX(Inputs!$A$112:$A$121,MATCH(CJ8,Inputs!$B$112:$B$121,0),1),CJ7)</f>
        <v>10</v>
      </c>
      <c r="CL7">
        <f>+IFERROR(INDEX(Inputs!$A$112:$A$121,MATCH(CK8,Inputs!$B$112:$B$121,0),1),CK7)</f>
        <v>10</v>
      </c>
      <c r="CM7">
        <f>+IFERROR(INDEX(Inputs!$A$112:$A$121,MATCH(CL8,Inputs!$B$112:$B$121,0),1),CL7)</f>
        <v>10</v>
      </c>
      <c r="CN7">
        <f>+IFERROR(INDEX(Inputs!$A$112:$A$121,MATCH(CM8,Inputs!$B$112:$B$121,0),1),CM7)</f>
        <v>10</v>
      </c>
      <c r="CO7">
        <f>+IFERROR(INDEX(Inputs!$A$112:$A$121,MATCH(CN8,Inputs!$B$112:$B$121,0),1),CN7)</f>
        <v>10</v>
      </c>
      <c r="CP7">
        <f>+IFERROR(INDEX(Inputs!$A$112:$A$121,MATCH(CO8,Inputs!$B$112:$B$121,0),1),CO7)</f>
        <v>10</v>
      </c>
      <c r="CQ7">
        <f>+IFERROR(INDEX(Inputs!$A$112:$A$121,MATCH(CP8,Inputs!$B$112:$B$121,0),1),CP7)</f>
        <v>10</v>
      </c>
      <c r="CR7">
        <f>+IFERROR(INDEX(Inputs!$A$112:$A$121,MATCH(CQ8,Inputs!$B$112:$B$121,0),1),CQ7)</f>
        <v>10</v>
      </c>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row>
    <row r="8" spans="1:193">
      <c r="B8" s="8" t="s">
        <v>0</v>
      </c>
      <c r="C8" s="47"/>
      <c r="D8" s="45"/>
      <c r="E8" s="45"/>
      <c r="F8" s="45"/>
      <c r="G8" s="45"/>
      <c r="H8" s="6"/>
      <c r="I8" s="45"/>
      <c r="J8" s="45"/>
      <c r="K8" s="342" t="s">
        <v>0</v>
      </c>
      <c r="L8" s="47"/>
      <c r="M8" s="47"/>
      <c r="N8" s="47"/>
      <c r="O8" s="115">
        <f>+Oper!O8</f>
        <v>2017</v>
      </c>
      <c r="P8" s="115">
        <f>+Oper!P8</f>
        <v>2018</v>
      </c>
      <c r="Q8" s="115">
        <f>+Oper!Q8</f>
        <v>2019</v>
      </c>
      <c r="R8" s="115">
        <f>+Oper!R8</f>
        <v>2020</v>
      </c>
      <c r="S8" s="115">
        <f>+Oper!S8</f>
        <v>2021</v>
      </c>
      <c r="T8" s="115">
        <f>+Oper!T8</f>
        <v>2022</v>
      </c>
      <c r="U8" s="115">
        <f>+Oper!U8</f>
        <v>2023</v>
      </c>
      <c r="V8" s="115">
        <f>+Oper!V8</f>
        <v>2024</v>
      </c>
      <c r="W8" s="115">
        <f>+Oper!W8</f>
        <v>2025</v>
      </c>
      <c r="X8" s="115">
        <f>+Oper!X8</f>
        <v>2026</v>
      </c>
      <c r="Y8" s="115">
        <f>+Oper!Y8</f>
        <v>2027</v>
      </c>
      <c r="Z8" s="115">
        <f>+Oper!Z8</f>
        <v>2028</v>
      </c>
      <c r="AA8" s="115">
        <f>+Oper!AA8</f>
        <v>2029</v>
      </c>
      <c r="AB8" s="115">
        <f>+Oper!AB8</f>
        <v>2030</v>
      </c>
      <c r="AC8" s="115">
        <f>+Oper!AC8</f>
        <v>2031</v>
      </c>
      <c r="AD8" s="115">
        <f>+Oper!AD8</f>
        <v>2032</v>
      </c>
      <c r="AE8" s="115">
        <f>+Oper!AE8</f>
        <v>2033</v>
      </c>
      <c r="AF8" s="115">
        <f>+Oper!AF8</f>
        <v>2034</v>
      </c>
      <c r="AG8" s="115">
        <f>+Oper!AG8</f>
        <v>2035</v>
      </c>
      <c r="AH8" s="115">
        <f>+Oper!AH8</f>
        <v>2036</v>
      </c>
      <c r="AI8" s="115">
        <f>+Oper!AI8</f>
        <v>2037</v>
      </c>
      <c r="AJ8" s="115">
        <f>+Oper!AJ8</f>
        <v>2038</v>
      </c>
      <c r="AK8" s="115">
        <f>+Oper!AK8</f>
        <v>2039</v>
      </c>
      <c r="AL8" s="115">
        <f>+Oper!AL8</f>
        <v>2040</v>
      </c>
      <c r="AM8" s="115">
        <f>+Oper!AM8</f>
        <v>2041</v>
      </c>
      <c r="AN8" s="115">
        <f>+Oper!AN8</f>
        <v>2042</v>
      </c>
      <c r="AO8" s="115">
        <f>+Oper!AO8</f>
        <v>2043</v>
      </c>
      <c r="AP8" s="115">
        <f>+Oper!AP8</f>
        <v>2044</v>
      </c>
      <c r="AQ8" s="115">
        <f>+Oper!AQ8</f>
        <v>2045</v>
      </c>
      <c r="AR8" s="115">
        <f>+Oper!AR8</f>
        <v>2046</v>
      </c>
      <c r="AS8" s="115">
        <f>+Oper!AS8</f>
        <v>2047</v>
      </c>
      <c r="AT8" s="115">
        <f>+Oper!AT8</f>
        <v>2048</v>
      </c>
      <c r="AU8" s="115">
        <f>+Oper!AU8</f>
        <v>2049</v>
      </c>
      <c r="AV8" s="115">
        <f>+Oper!AV8</f>
        <v>2050</v>
      </c>
      <c r="AW8" s="115">
        <f>+Oper!AW8</f>
        <v>2051</v>
      </c>
      <c r="AX8" s="115">
        <f>+Oper!AX8</f>
        <v>2052</v>
      </c>
      <c r="AY8" s="115">
        <f>+Oper!AY8</f>
        <v>2053</v>
      </c>
      <c r="AZ8" s="115">
        <f>+Oper!AZ8</f>
        <v>2054</v>
      </c>
      <c r="BA8" s="115">
        <f>+Oper!BA8</f>
        <v>2055</v>
      </c>
      <c r="BB8" s="115">
        <f>+Oper!BB8</f>
        <v>2056</v>
      </c>
      <c r="BC8" s="115">
        <f>+Oper!BC8</f>
        <v>2057</v>
      </c>
      <c r="BD8" s="115">
        <f>+Oper!BD8</f>
        <v>2058</v>
      </c>
      <c r="BE8" s="115">
        <f>+Oper!BE8</f>
        <v>2059</v>
      </c>
      <c r="BF8" s="115">
        <f>+Oper!BF8</f>
        <v>2060</v>
      </c>
      <c r="BG8" s="115">
        <f>+Oper!BG8</f>
        <v>2061</v>
      </c>
      <c r="BH8" s="115">
        <f>+Oper!BH8</f>
        <v>2062</v>
      </c>
      <c r="BI8" s="115">
        <f>+Oper!BI8</f>
        <v>2063</v>
      </c>
      <c r="BJ8" s="115">
        <f>+Oper!BJ8</f>
        <v>2064</v>
      </c>
      <c r="BK8" s="115">
        <f>+Oper!BK8</f>
        <v>2065</v>
      </c>
      <c r="BL8" s="115">
        <f>+Oper!BL8</f>
        <v>2066</v>
      </c>
      <c r="BM8" s="115">
        <f>+Oper!BM8</f>
        <v>2067</v>
      </c>
      <c r="BN8" s="115">
        <f>+Oper!BN8</f>
        <v>2068</v>
      </c>
      <c r="BO8" s="115">
        <f>+Oper!BO8</f>
        <v>2069</v>
      </c>
      <c r="BP8" s="115">
        <f>+Oper!BP8</f>
        <v>2070</v>
      </c>
      <c r="BQ8" s="115">
        <f>+Oper!BQ8</f>
        <v>2071</v>
      </c>
      <c r="BR8" s="115">
        <f>+Oper!BR8</f>
        <v>2072</v>
      </c>
      <c r="BS8" s="115">
        <f>+Oper!BS8</f>
        <v>2073</v>
      </c>
      <c r="BT8" s="115">
        <f>+Oper!BT8</f>
        <v>2074</v>
      </c>
      <c r="BU8" s="115">
        <f>+Oper!BU8</f>
        <v>2075</v>
      </c>
      <c r="BV8" s="115">
        <f>+Oper!BV8</f>
        <v>2076</v>
      </c>
      <c r="BW8" s="115">
        <f>+Oper!BW8</f>
        <v>2077</v>
      </c>
      <c r="BX8" s="115">
        <f>+Oper!BX8</f>
        <v>2078</v>
      </c>
      <c r="BY8" s="115">
        <f>+Oper!BY8</f>
        <v>2079</v>
      </c>
      <c r="BZ8" s="115">
        <f>+Oper!BZ8</f>
        <v>2080</v>
      </c>
      <c r="CA8" s="115">
        <f>+Oper!CA8</f>
        <v>2081</v>
      </c>
      <c r="CB8" s="115">
        <f>+Oper!CB8</f>
        <v>2082</v>
      </c>
      <c r="CC8" s="115">
        <f>+Oper!CC8</f>
        <v>2083</v>
      </c>
      <c r="CD8" s="115">
        <f>+Oper!CD8</f>
        <v>2084</v>
      </c>
      <c r="CE8" s="115">
        <f>+Oper!CE8</f>
        <v>2085</v>
      </c>
      <c r="CF8" s="115">
        <f>+Oper!CF8</f>
        <v>2086</v>
      </c>
      <c r="CG8" s="115">
        <f>+Oper!CG8</f>
        <v>2087</v>
      </c>
      <c r="CH8" s="115">
        <f>+Oper!CH8</f>
        <v>2088</v>
      </c>
      <c r="CI8" s="115">
        <f>+Oper!CI8</f>
        <v>2089</v>
      </c>
      <c r="CJ8" s="115">
        <f>+Oper!CJ8</f>
        <v>2090</v>
      </c>
      <c r="CK8" s="115">
        <f>+Oper!CK8</f>
        <v>2091</v>
      </c>
      <c r="CL8" s="115">
        <f>+Oper!CL8</f>
        <v>2092</v>
      </c>
      <c r="CM8" s="115">
        <f>+Oper!CM8</f>
        <v>2093</v>
      </c>
      <c r="CN8" s="115">
        <f>+Oper!CN8</f>
        <v>2094</v>
      </c>
      <c r="CO8" s="115">
        <f>+Oper!CO8</f>
        <v>2095</v>
      </c>
      <c r="CP8" s="115">
        <f>+Oper!CP8</f>
        <v>2096</v>
      </c>
      <c r="CQ8" s="115">
        <f>+Oper!CQ8</f>
        <v>2097</v>
      </c>
      <c r="CR8" s="115">
        <f>+Oper!CR8</f>
        <v>2098</v>
      </c>
      <c r="CS8" s="115"/>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row>
    <row r="9" spans="1:193">
      <c r="B9" s="10" t="s">
        <v>11</v>
      </c>
      <c r="C9" s="47"/>
      <c r="D9" s="45"/>
      <c r="E9" s="45"/>
      <c r="F9" s="45"/>
      <c r="G9" s="45"/>
      <c r="H9" s="45"/>
      <c r="I9" s="45"/>
      <c r="J9" s="45"/>
      <c r="K9" s="342" t="s">
        <v>9</v>
      </c>
      <c r="L9" s="47"/>
      <c r="M9" s="47"/>
      <c r="N9" s="47"/>
      <c r="O9" s="290">
        <f>+Oper!O9</f>
        <v>42736</v>
      </c>
      <c r="P9" s="116">
        <f>+Oper!P9</f>
        <v>43101</v>
      </c>
      <c r="Q9" s="116">
        <f>+Oper!Q9</f>
        <v>43466</v>
      </c>
      <c r="R9" s="116">
        <f>+Oper!R9</f>
        <v>43831</v>
      </c>
      <c r="S9" s="116">
        <f>+Oper!S9</f>
        <v>44197</v>
      </c>
      <c r="T9" s="116">
        <f>+Oper!T9</f>
        <v>44562</v>
      </c>
      <c r="U9" s="116">
        <f>+Oper!U9</f>
        <v>44927</v>
      </c>
      <c r="V9" s="116">
        <f>+Oper!V9</f>
        <v>45292</v>
      </c>
      <c r="W9" s="116">
        <f>+Oper!W9</f>
        <v>45658</v>
      </c>
      <c r="X9" s="116">
        <f>+Oper!X9</f>
        <v>46023</v>
      </c>
      <c r="Y9" s="116">
        <f>+Oper!Y9</f>
        <v>46388</v>
      </c>
      <c r="Z9" s="116">
        <f>+Oper!Z9</f>
        <v>46753</v>
      </c>
      <c r="AA9" s="116">
        <f>+Oper!AA9</f>
        <v>47119</v>
      </c>
      <c r="AB9" s="116">
        <f>+Oper!AB9</f>
        <v>47484</v>
      </c>
      <c r="AC9" s="116">
        <f>+Oper!AC9</f>
        <v>47849</v>
      </c>
      <c r="AD9" s="116">
        <f>+Oper!AD9</f>
        <v>48214</v>
      </c>
      <c r="AE9" s="116">
        <f>+Oper!AE9</f>
        <v>48580</v>
      </c>
      <c r="AF9" s="116">
        <f>+Oper!AF9</f>
        <v>48945</v>
      </c>
      <c r="AG9" s="116">
        <f>+Oper!AG9</f>
        <v>49310</v>
      </c>
      <c r="AH9" s="116">
        <f>+Oper!AH9</f>
        <v>49675</v>
      </c>
      <c r="AI9" s="116">
        <f>+Oper!AI9</f>
        <v>50041</v>
      </c>
      <c r="AJ9" s="116">
        <f>+Oper!AJ9</f>
        <v>50406</v>
      </c>
      <c r="AK9" s="116">
        <f>+Oper!AK9</f>
        <v>50771</v>
      </c>
      <c r="AL9" s="116">
        <f>+Oper!AL9</f>
        <v>51136</v>
      </c>
      <c r="AM9" s="116">
        <f>+Oper!AM9</f>
        <v>51502</v>
      </c>
      <c r="AN9" s="116">
        <f>+Oper!AN9</f>
        <v>51867</v>
      </c>
      <c r="AO9" s="116">
        <f>+Oper!AO9</f>
        <v>52232</v>
      </c>
      <c r="AP9" s="116">
        <f>+Oper!AP9</f>
        <v>52597</v>
      </c>
      <c r="AQ9" s="116">
        <f>+Oper!AQ9</f>
        <v>52963</v>
      </c>
      <c r="AR9" s="116">
        <f>+Oper!AR9</f>
        <v>53328</v>
      </c>
      <c r="AS9" s="116">
        <f>+Oper!AS9</f>
        <v>53693</v>
      </c>
      <c r="AT9" s="116">
        <f>+Oper!AT9</f>
        <v>54058</v>
      </c>
      <c r="AU9" s="116">
        <f>+Oper!AU9</f>
        <v>54424</v>
      </c>
      <c r="AV9" s="116">
        <f>+Oper!AV9</f>
        <v>54789</v>
      </c>
      <c r="AW9" s="116">
        <f>+Oper!AW9</f>
        <v>55154</v>
      </c>
      <c r="AX9" s="116">
        <f>+Oper!AX9</f>
        <v>55519</v>
      </c>
      <c r="AY9" s="116">
        <f>+Oper!AY9</f>
        <v>55885</v>
      </c>
      <c r="AZ9" s="116">
        <f>+Oper!AZ9</f>
        <v>56250</v>
      </c>
      <c r="BA9" s="116">
        <f>+Oper!BA9</f>
        <v>56615</v>
      </c>
      <c r="BB9" s="116">
        <f>+Oper!BB9</f>
        <v>56980</v>
      </c>
      <c r="BC9" s="116">
        <f>+Oper!BC9</f>
        <v>57346</v>
      </c>
      <c r="BD9" s="116">
        <f>+Oper!BD9</f>
        <v>57711</v>
      </c>
      <c r="BE9" s="116">
        <f>+Oper!BE9</f>
        <v>58076</v>
      </c>
      <c r="BF9" s="116">
        <f>+Oper!BF9</f>
        <v>58441</v>
      </c>
      <c r="BG9" s="116">
        <f>+Oper!BG9</f>
        <v>58807</v>
      </c>
      <c r="BH9" s="116">
        <f>+Oper!BH9</f>
        <v>59172</v>
      </c>
      <c r="BI9" s="116">
        <f>+Oper!BI9</f>
        <v>59537</v>
      </c>
      <c r="BJ9" s="116">
        <f>+Oper!BJ9</f>
        <v>59902</v>
      </c>
      <c r="BK9" s="116">
        <f>+Oper!BK9</f>
        <v>60268</v>
      </c>
      <c r="BL9" s="116">
        <f>+Oper!BL9</f>
        <v>60633</v>
      </c>
      <c r="BM9" s="116">
        <f>+Oper!BM9</f>
        <v>60998</v>
      </c>
      <c r="BN9" s="116">
        <f>+Oper!BN9</f>
        <v>61363</v>
      </c>
      <c r="BO9" s="116">
        <f>+Oper!BO9</f>
        <v>61729</v>
      </c>
      <c r="BP9" s="116">
        <f>+Oper!BP9</f>
        <v>62094</v>
      </c>
      <c r="BQ9" s="116">
        <f>+Oper!BQ9</f>
        <v>62459</v>
      </c>
      <c r="BR9" s="116">
        <f>+Oper!BR9</f>
        <v>62824</v>
      </c>
      <c r="BS9" s="116">
        <f>+Oper!BS9</f>
        <v>63190</v>
      </c>
      <c r="BT9" s="116">
        <f>+Oper!BT9</f>
        <v>63555</v>
      </c>
      <c r="BU9" s="116">
        <f>+Oper!BU9</f>
        <v>63920</v>
      </c>
      <c r="BV9" s="116">
        <f>+Oper!BV9</f>
        <v>64285</v>
      </c>
      <c r="BW9" s="116">
        <f>+Oper!BW9</f>
        <v>64651</v>
      </c>
      <c r="BX9" s="116">
        <f>+Oper!BX9</f>
        <v>65016</v>
      </c>
      <c r="BY9" s="116">
        <f>+Oper!BY9</f>
        <v>65381</v>
      </c>
      <c r="BZ9" s="116">
        <f>+Oper!BZ9</f>
        <v>65746</v>
      </c>
      <c r="CA9" s="116">
        <f>+Oper!CA9</f>
        <v>66112</v>
      </c>
      <c r="CB9" s="116">
        <f>+Oper!CB9</f>
        <v>66477</v>
      </c>
      <c r="CC9" s="116">
        <f>+Oper!CC9</f>
        <v>66842</v>
      </c>
      <c r="CD9" s="116">
        <f>+Oper!CD9</f>
        <v>67207</v>
      </c>
      <c r="CE9" s="116">
        <f>+Oper!CE9</f>
        <v>67573</v>
      </c>
      <c r="CF9" s="116">
        <f>+Oper!CF9</f>
        <v>67938</v>
      </c>
      <c r="CG9" s="116">
        <f>+Oper!CG9</f>
        <v>68303</v>
      </c>
      <c r="CH9" s="116">
        <f>+Oper!CH9</f>
        <v>68668</v>
      </c>
      <c r="CI9" s="116">
        <f>+Oper!CI9</f>
        <v>69034</v>
      </c>
      <c r="CJ9" s="116">
        <f>+Oper!CJ9</f>
        <v>69399</v>
      </c>
      <c r="CK9" s="116">
        <f>+Oper!CK9</f>
        <v>69764</v>
      </c>
      <c r="CL9" s="116">
        <f>+Oper!CL9</f>
        <v>70129</v>
      </c>
      <c r="CM9" s="116">
        <f>+Oper!CM9</f>
        <v>70495</v>
      </c>
      <c r="CN9" s="116">
        <f>+Oper!CN9</f>
        <v>70860</v>
      </c>
      <c r="CO9" s="116">
        <f>+Oper!CO9</f>
        <v>71225</v>
      </c>
      <c r="CP9" s="116">
        <f>+Oper!CP9</f>
        <v>71590</v>
      </c>
      <c r="CQ9" s="116">
        <f>+Oper!CQ9</f>
        <v>71956</v>
      </c>
      <c r="CR9" s="116">
        <f>+Oper!CR9</f>
        <v>72321</v>
      </c>
      <c r="CS9" s="116"/>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row>
    <row r="10" spans="1:193">
      <c r="B10" s="10" t="s">
        <v>12</v>
      </c>
      <c r="C10" s="47"/>
      <c r="D10" s="45"/>
      <c r="E10" s="45"/>
      <c r="F10" s="45"/>
      <c r="G10" s="45"/>
      <c r="H10" s="45"/>
      <c r="I10" s="45"/>
      <c r="J10" s="45"/>
      <c r="K10" s="342" t="s">
        <v>9</v>
      </c>
      <c r="L10" s="47"/>
      <c r="M10" s="47"/>
      <c r="N10" s="47"/>
      <c r="O10" s="116">
        <f>+Oper!O10</f>
        <v>43100</v>
      </c>
      <c r="P10" s="116">
        <f>+Oper!P10</f>
        <v>43465</v>
      </c>
      <c r="Q10" s="116">
        <f>+Oper!Q10</f>
        <v>43830</v>
      </c>
      <c r="R10" s="116">
        <f>+Oper!R10</f>
        <v>44196</v>
      </c>
      <c r="S10" s="116">
        <f>+Oper!S10</f>
        <v>44561</v>
      </c>
      <c r="T10" s="116">
        <f>+Oper!T10</f>
        <v>44926</v>
      </c>
      <c r="U10" s="116">
        <f>+Oper!U10</f>
        <v>45291</v>
      </c>
      <c r="V10" s="116">
        <f>+Oper!V10</f>
        <v>45657</v>
      </c>
      <c r="W10" s="116">
        <f>+Oper!W10</f>
        <v>46022</v>
      </c>
      <c r="X10" s="116">
        <f>+Oper!X10</f>
        <v>46387</v>
      </c>
      <c r="Y10" s="116">
        <f>+Oper!Y10</f>
        <v>46752</v>
      </c>
      <c r="Z10" s="116">
        <f>+Oper!Z10</f>
        <v>47118</v>
      </c>
      <c r="AA10" s="116">
        <f>+Oper!AA10</f>
        <v>47483</v>
      </c>
      <c r="AB10" s="116">
        <f>+Oper!AB10</f>
        <v>47848</v>
      </c>
      <c r="AC10" s="116">
        <f>+Oper!AC10</f>
        <v>48213</v>
      </c>
      <c r="AD10" s="116">
        <f>+Oper!AD10</f>
        <v>48579</v>
      </c>
      <c r="AE10" s="116">
        <f>+Oper!AE10</f>
        <v>48944</v>
      </c>
      <c r="AF10" s="116">
        <f>+Oper!AF10</f>
        <v>49309</v>
      </c>
      <c r="AG10" s="116">
        <f>+Oper!AG10</f>
        <v>49674</v>
      </c>
      <c r="AH10" s="116">
        <f>+Oper!AH10</f>
        <v>50040</v>
      </c>
      <c r="AI10" s="116">
        <f>+Oper!AI10</f>
        <v>50405</v>
      </c>
      <c r="AJ10" s="116">
        <f>+Oper!AJ10</f>
        <v>50770</v>
      </c>
      <c r="AK10" s="116">
        <f>+Oper!AK10</f>
        <v>51135</v>
      </c>
      <c r="AL10" s="116">
        <f>+Oper!AL10</f>
        <v>51501</v>
      </c>
      <c r="AM10" s="116">
        <f>+Oper!AM10</f>
        <v>51866</v>
      </c>
      <c r="AN10" s="116">
        <f>+Oper!AN10</f>
        <v>52231</v>
      </c>
      <c r="AO10" s="116">
        <f>+Oper!AO10</f>
        <v>52596</v>
      </c>
      <c r="AP10" s="116">
        <f>+Oper!AP10</f>
        <v>52962</v>
      </c>
      <c r="AQ10" s="116">
        <f>+Oper!AQ10</f>
        <v>53327</v>
      </c>
      <c r="AR10" s="116">
        <f>+Oper!AR10</f>
        <v>53692</v>
      </c>
      <c r="AS10" s="116">
        <f>+Oper!AS10</f>
        <v>54057</v>
      </c>
      <c r="AT10" s="116">
        <f>+Oper!AT10</f>
        <v>54423</v>
      </c>
      <c r="AU10" s="116">
        <f>+Oper!AU10</f>
        <v>54788</v>
      </c>
      <c r="AV10" s="116">
        <f>+Oper!AV10</f>
        <v>55153</v>
      </c>
      <c r="AW10" s="116">
        <f>+Oper!AW10</f>
        <v>55518</v>
      </c>
      <c r="AX10" s="116">
        <f>+Oper!AX10</f>
        <v>55884</v>
      </c>
      <c r="AY10" s="116">
        <f>+Oper!AY10</f>
        <v>56249</v>
      </c>
      <c r="AZ10" s="116">
        <f>+Oper!AZ10</f>
        <v>56614</v>
      </c>
      <c r="BA10" s="116">
        <f>+Oper!BA10</f>
        <v>56979</v>
      </c>
      <c r="BB10" s="116">
        <f>+Oper!BB10</f>
        <v>57345</v>
      </c>
      <c r="BC10" s="116">
        <f>+Oper!BC10</f>
        <v>57710</v>
      </c>
      <c r="BD10" s="116">
        <f>+Oper!BD10</f>
        <v>58075</v>
      </c>
      <c r="BE10" s="116">
        <f>+Oper!BE10</f>
        <v>58440</v>
      </c>
      <c r="BF10" s="116">
        <f>+Oper!BF10</f>
        <v>58806</v>
      </c>
      <c r="BG10" s="116">
        <f>+Oper!BG10</f>
        <v>59171</v>
      </c>
      <c r="BH10" s="116">
        <f>+Oper!BH10</f>
        <v>59536</v>
      </c>
      <c r="BI10" s="116">
        <f>+Oper!BI10</f>
        <v>59901</v>
      </c>
      <c r="BJ10" s="116">
        <f>+Oper!BJ10</f>
        <v>60267</v>
      </c>
      <c r="BK10" s="116">
        <f>+Oper!BK10</f>
        <v>60632</v>
      </c>
      <c r="BL10" s="116">
        <f>+Oper!BL10</f>
        <v>60997</v>
      </c>
      <c r="BM10" s="116">
        <f>+Oper!BM10</f>
        <v>61362</v>
      </c>
      <c r="BN10" s="116">
        <f>+Oper!BN10</f>
        <v>61728</v>
      </c>
      <c r="BO10" s="116">
        <f>+Oper!BO10</f>
        <v>62093</v>
      </c>
      <c r="BP10" s="116">
        <f>+Oper!BP10</f>
        <v>62458</v>
      </c>
      <c r="BQ10" s="116">
        <f>+Oper!BQ10</f>
        <v>62823</v>
      </c>
      <c r="BR10" s="116">
        <f>+Oper!BR10</f>
        <v>63189</v>
      </c>
      <c r="BS10" s="116">
        <f>+Oper!BS10</f>
        <v>63554</v>
      </c>
      <c r="BT10" s="116">
        <f>+Oper!BT10</f>
        <v>63919</v>
      </c>
      <c r="BU10" s="116">
        <f>+Oper!BU10</f>
        <v>64284</v>
      </c>
      <c r="BV10" s="116">
        <f>+Oper!BV10</f>
        <v>64650</v>
      </c>
      <c r="BW10" s="116">
        <f>+Oper!BW10</f>
        <v>65015</v>
      </c>
      <c r="BX10" s="116">
        <f>+Oper!BX10</f>
        <v>65380</v>
      </c>
      <c r="BY10" s="116">
        <f>+Oper!BY10</f>
        <v>65745</v>
      </c>
      <c r="BZ10" s="116">
        <f>+Oper!BZ10</f>
        <v>66111</v>
      </c>
      <c r="CA10" s="116">
        <f>+Oper!CA10</f>
        <v>66476</v>
      </c>
      <c r="CB10" s="116">
        <f>+Oper!CB10</f>
        <v>66841</v>
      </c>
      <c r="CC10" s="116">
        <f>+Oper!CC10</f>
        <v>67206</v>
      </c>
      <c r="CD10" s="116">
        <f>+Oper!CD10</f>
        <v>67572</v>
      </c>
      <c r="CE10" s="116">
        <f>+Oper!CE10</f>
        <v>67937</v>
      </c>
      <c r="CF10" s="116">
        <f>+Oper!CF10</f>
        <v>68302</v>
      </c>
      <c r="CG10" s="116">
        <f>+Oper!CG10</f>
        <v>68667</v>
      </c>
      <c r="CH10" s="116">
        <f>+Oper!CH10</f>
        <v>69033</v>
      </c>
      <c r="CI10" s="116">
        <f>+Oper!CI10</f>
        <v>69398</v>
      </c>
      <c r="CJ10" s="116">
        <f>+Oper!CJ10</f>
        <v>69763</v>
      </c>
      <c r="CK10" s="116">
        <f>+Oper!CK10</f>
        <v>70128</v>
      </c>
      <c r="CL10" s="116">
        <f>+Oper!CL10</f>
        <v>70494</v>
      </c>
      <c r="CM10" s="116">
        <f>+Oper!CM10</f>
        <v>70859</v>
      </c>
      <c r="CN10" s="116">
        <f>+Oper!CN10</f>
        <v>71224</v>
      </c>
      <c r="CO10" s="116">
        <f>+Oper!CO10</f>
        <v>71589</v>
      </c>
      <c r="CP10" s="116">
        <f>+Oper!CP10</f>
        <v>71955</v>
      </c>
      <c r="CQ10" s="116">
        <f>+Oper!CQ10</f>
        <v>72320</v>
      </c>
      <c r="CR10" s="116">
        <f>+Oper!CR10</f>
        <v>72685</v>
      </c>
      <c r="CS10" s="116"/>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row>
    <row r="11" spans="1:193">
      <c r="C11" s="47"/>
      <c r="D11" s="47"/>
      <c r="E11" s="47"/>
      <c r="F11" s="47"/>
      <c r="G11" s="47"/>
      <c r="H11" s="47"/>
      <c r="I11" s="47"/>
      <c r="J11" s="47"/>
      <c r="K11" s="47"/>
      <c r="L11" s="47"/>
      <c r="M11" s="47"/>
      <c r="N11" s="47"/>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L11" s="124"/>
      <c r="FM11" s="124"/>
      <c r="FN11" s="124"/>
      <c r="FO11" s="124"/>
      <c r="FP11" s="124"/>
      <c r="FQ11" s="124"/>
      <c r="FR11" s="124"/>
      <c r="FS11" s="124"/>
      <c r="FT11" s="124"/>
      <c r="FU11" s="124"/>
      <c r="FV11" s="124"/>
      <c r="FW11" s="124"/>
      <c r="FX11" s="124"/>
      <c r="FY11" s="124"/>
      <c r="FZ11" s="124"/>
      <c r="GA11" s="124"/>
      <c r="GB11" s="124"/>
      <c r="GC11" s="124"/>
      <c r="GD11" s="124"/>
      <c r="GE11" s="124"/>
      <c r="GF11" s="124"/>
      <c r="GG11" s="124"/>
      <c r="GH11" s="124"/>
      <c r="GI11" s="124"/>
      <c r="GJ11" s="124"/>
    </row>
    <row r="12" spans="1:193">
      <c r="A12" s="15"/>
      <c r="B12" s="47" t="s">
        <v>21</v>
      </c>
      <c r="C12" s="47"/>
      <c r="D12" s="47"/>
      <c r="E12" s="47"/>
      <c r="F12" s="48"/>
      <c r="G12" s="48"/>
      <c r="H12" s="47"/>
      <c r="I12" s="47"/>
      <c r="J12" s="47"/>
      <c r="K12" s="342" t="s">
        <v>16</v>
      </c>
      <c r="L12" s="47"/>
      <c r="M12" s="47"/>
      <c r="N12" s="47"/>
      <c r="O12" s="118">
        <f>+IF(O$10&lt;=Inputs!$L$16,1,0)</f>
        <v>1</v>
      </c>
      <c r="P12" s="118">
        <f>+IF(P$10&lt;=Inputs!$L$16,1,0)</f>
        <v>1</v>
      </c>
      <c r="Q12" s="118">
        <f>+IF(Q$10&lt;=Inputs!$L$16,1,0)</f>
        <v>1</v>
      </c>
      <c r="R12" s="118">
        <f>+IF(R$10&lt;=Inputs!$L$16,1,0)</f>
        <v>1</v>
      </c>
      <c r="S12" s="118">
        <f>+IF(S$10&lt;=Inputs!$L$16,1,0)</f>
        <v>1</v>
      </c>
      <c r="T12" s="118">
        <f>+IF(T$10&lt;=Inputs!$L$16,1,0)</f>
        <v>1</v>
      </c>
      <c r="U12" s="118">
        <f>+IF(U$10&lt;=Inputs!$L$16,1,0)</f>
        <v>1</v>
      </c>
      <c r="V12" s="118">
        <f>+IF(V$10&lt;=Inputs!$L$16,1,0)</f>
        <v>1</v>
      </c>
      <c r="W12" s="118">
        <f>+IF(W$10&lt;=Inputs!$L$16,1,0)</f>
        <v>1</v>
      </c>
      <c r="X12" s="118">
        <f>+IF(X$10&lt;=Inputs!$L$16,1,0)</f>
        <v>1</v>
      </c>
      <c r="Y12" s="118">
        <f>+IF(Y$10&lt;=Inputs!$L$16,1,0)</f>
        <v>1</v>
      </c>
      <c r="Z12" s="118">
        <f>+IF(Z$10&lt;=Inputs!$L$16,1,0)</f>
        <v>1</v>
      </c>
      <c r="AA12" s="118">
        <f>+IF(AA$10&lt;=Inputs!$L$16,1,0)</f>
        <v>1</v>
      </c>
      <c r="AB12" s="118">
        <f>+IF(AB$10&lt;=Inputs!$L$16,1,0)</f>
        <v>1</v>
      </c>
      <c r="AC12" s="118">
        <f>+IF(AC$10&lt;=Inputs!$L$16,1,0)</f>
        <v>1</v>
      </c>
      <c r="AD12" s="118">
        <f>+IF(AD$10&lt;=Inputs!$L$16,1,0)</f>
        <v>1</v>
      </c>
      <c r="AE12" s="118">
        <f>+IF(AE$10&lt;=Inputs!$L$16,1,0)</f>
        <v>1</v>
      </c>
      <c r="AF12" s="118">
        <f>+IF(AF$10&lt;=Inputs!$L$16,1,0)</f>
        <v>1</v>
      </c>
      <c r="AG12" s="118">
        <f>+IF(AG$10&lt;=Inputs!$L$16,1,0)</f>
        <v>1</v>
      </c>
      <c r="AH12" s="118">
        <f>+IF(AH$10&lt;=Inputs!$L$16,1,0)</f>
        <v>1</v>
      </c>
      <c r="AI12" s="118">
        <f>+IF(AI$10&lt;=Inputs!$L$16,1,0)</f>
        <v>1</v>
      </c>
      <c r="AJ12" s="118">
        <f>+IF(AJ$10&lt;=Inputs!$L$16,1,0)</f>
        <v>1</v>
      </c>
      <c r="AK12" s="118">
        <f>+IF(AK$10&lt;=Inputs!$L$16,1,0)</f>
        <v>1</v>
      </c>
      <c r="AL12" s="118">
        <f>+IF(AL$10&lt;=Inputs!$L$16,1,0)</f>
        <v>1</v>
      </c>
      <c r="AM12" s="118">
        <f>+IF(AM$10&lt;=Inputs!$L$16,1,0)</f>
        <v>1</v>
      </c>
      <c r="AN12" s="118">
        <f>+IF(AN$10&lt;=Inputs!$L$16,1,0)</f>
        <v>1</v>
      </c>
      <c r="AO12" s="118">
        <f>+IF(AO$10&lt;=Inputs!$L$16,1,0)</f>
        <v>1</v>
      </c>
      <c r="AP12" s="118">
        <f>+IF(AP$10&lt;=Inputs!$L$16,1,0)</f>
        <v>1</v>
      </c>
      <c r="AQ12" s="118">
        <f>+IF(AQ$10&lt;=Inputs!$L$16,1,0)</f>
        <v>1</v>
      </c>
      <c r="AR12" s="118">
        <f>+IF(AR$10&lt;=Inputs!$L$16,1,0)</f>
        <v>1</v>
      </c>
      <c r="AS12" s="118">
        <f>+IF(AS$10&lt;=Inputs!$L$16,1,0)</f>
        <v>1</v>
      </c>
      <c r="AT12" s="118">
        <f>+IF(AT$10&lt;=Inputs!$L$16,1,0)</f>
        <v>1</v>
      </c>
      <c r="AU12" s="118">
        <f>+IF(AU$10&lt;=Inputs!$L$16,1,0)</f>
        <v>1</v>
      </c>
      <c r="AV12" s="118">
        <f>+IF(AV$10&lt;=Inputs!$L$16,1,0)</f>
        <v>1</v>
      </c>
      <c r="AW12" s="118">
        <f>+IF(AW$10&lt;=Inputs!$L$16,1,0)</f>
        <v>1</v>
      </c>
      <c r="AX12" s="118">
        <f>+IF(AX$10&lt;=Inputs!$L$16,1,0)</f>
        <v>1</v>
      </c>
      <c r="AY12" s="118">
        <f>+IF(AY$10&lt;=Inputs!$L$16,1,0)</f>
        <v>1</v>
      </c>
      <c r="AZ12" s="118">
        <f>+IF(AZ$10&lt;=Inputs!$L$16,1,0)</f>
        <v>1</v>
      </c>
      <c r="BA12" s="118">
        <f>+IF(BA$10&lt;=Inputs!$L$16,1,0)</f>
        <v>1</v>
      </c>
      <c r="BB12" s="118">
        <f>+IF(BB$10&lt;=Inputs!$L$16,1,0)</f>
        <v>1</v>
      </c>
      <c r="BC12" s="118">
        <f>+IF(BC$10&lt;=Inputs!$L$16,1,0)</f>
        <v>1</v>
      </c>
      <c r="BD12" s="118">
        <f>+IF(BD$10&lt;=Inputs!$L$16,1,0)</f>
        <v>1</v>
      </c>
      <c r="BE12" s="118">
        <f>+IF(BE$10&lt;=Inputs!$L$16,1,0)</f>
        <v>1</v>
      </c>
      <c r="BF12" s="118">
        <f>+IF(BF$10&lt;=Inputs!$L$16,1,0)</f>
        <v>1</v>
      </c>
      <c r="BG12" s="118">
        <f>+IF(BG$10&lt;=Inputs!$L$16,1,0)</f>
        <v>1</v>
      </c>
      <c r="BH12" s="118">
        <f>+IF(BH$10&lt;=Inputs!$L$16,1,0)</f>
        <v>1</v>
      </c>
      <c r="BI12" s="118">
        <f>+IF(BI$10&lt;=Inputs!$L$16,1,0)</f>
        <v>1</v>
      </c>
      <c r="BJ12" s="118">
        <f>+IF(BJ$10&lt;=Inputs!$L$16,1,0)</f>
        <v>1</v>
      </c>
      <c r="BK12" s="118">
        <f>+IF(BK$10&lt;=Inputs!$L$16,1,0)</f>
        <v>1</v>
      </c>
      <c r="BL12" s="118">
        <f>+IF(BL$10&lt;=Inputs!$L$16,1,0)</f>
        <v>1</v>
      </c>
      <c r="BM12" s="118">
        <f>+IF(BM$10&lt;=Inputs!$L$16,1,0)</f>
        <v>1</v>
      </c>
      <c r="BN12" s="118">
        <f>+IF(BN$10&lt;=Inputs!$L$16,1,0)</f>
        <v>1</v>
      </c>
      <c r="BO12" s="118">
        <f>+IF(BO$10&lt;=Inputs!$L$16,1,0)</f>
        <v>1</v>
      </c>
      <c r="BP12" s="118">
        <f>+IF(BP$10&lt;=Inputs!$L$16,1,0)</f>
        <v>1</v>
      </c>
      <c r="BQ12" s="118">
        <f>+IF(BQ$10&lt;=Inputs!$L$16,1,0)</f>
        <v>1</v>
      </c>
      <c r="BR12" s="118">
        <f>+IF(BR$10&lt;=Inputs!$L$16,1,0)</f>
        <v>1</v>
      </c>
      <c r="BS12" s="118">
        <f>+IF(BS$10&lt;=Inputs!$L$16,1,0)</f>
        <v>1</v>
      </c>
      <c r="BT12" s="118">
        <f>+IF(BT$10&lt;=Inputs!$L$16,1,0)</f>
        <v>1</v>
      </c>
      <c r="BU12" s="118">
        <f>+IF(BU$10&lt;=Inputs!$L$16,1,0)</f>
        <v>1</v>
      </c>
      <c r="BV12" s="118">
        <f>+IF(BV$10&lt;=Inputs!$L$16,1,0)</f>
        <v>1</v>
      </c>
      <c r="BW12" s="118">
        <f>+IF(BW$10&lt;=Inputs!$L$16,1,0)</f>
        <v>1</v>
      </c>
      <c r="BX12" s="118">
        <f>+IF(BX$10&lt;=Inputs!$L$16,1,0)</f>
        <v>1</v>
      </c>
      <c r="BY12" s="118">
        <f>+IF(BY$10&lt;=Inputs!$L$16,1,0)</f>
        <v>1</v>
      </c>
      <c r="BZ12" s="118">
        <f>+IF(BZ$10&lt;=Inputs!$L$16,1,0)</f>
        <v>1</v>
      </c>
      <c r="CA12" s="118">
        <f>+IF(CA$10&lt;=Inputs!$L$16,1,0)</f>
        <v>1</v>
      </c>
      <c r="CB12" s="118">
        <f>+IF(CB$10&lt;=Inputs!$L$16,1,0)</f>
        <v>1</v>
      </c>
      <c r="CC12" s="118">
        <f>+IF(CC$10&lt;=Inputs!$L$16,1,0)</f>
        <v>1</v>
      </c>
      <c r="CD12" s="118">
        <f>+IF(CD$10&lt;=Inputs!$L$16,1,0)</f>
        <v>1</v>
      </c>
      <c r="CE12" s="118">
        <f>+IF(CE$10&lt;=Inputs!$L$16,1,0)</f>
        <v>1</v>
      </c>
      <c r="CF12" s="118">
        <f>+IF(CF$10&lt;=Inputs!$L$16,1,0)</f>
        <v>1</v>
      </c>
      <c r="CG12" s="118">
        <f>+IF(CG$10&lt;=Inputs!$L$16,1,0)</f>
        <v>1</v>
      </c>
      <c r="CH12" s="118">
        <f>+IF(CH$10&lt;=Inputs!$L$16,1,0)</f>
        <v>1</v>
      </c>
      <c r="CI12" s="118">
        <f>+IF(CI$10&lt;=Inputs!$L$16,1,0)</f>
        <v>1</v>
      </c>
      <c r="CJ12" s="118">
        <f>+IF(CJ$10&lt;=Inputs!$L$16,1,0)</f>
        <v>1</v>
      </c>
      <c r="CK12" s="118">
        <f>+IF(CK$10&lt;=Inputs!$L$16,1,0)</f>
        <v>1</v>
      </c>
      <c r="CL12" s="118">
        <f>+IF(CL$10&lt;=Inputs!$L$16,1,0)</f>
        <v>1</v>
      </c>
      <c r="CM12" s="118">
        <f>+IF(CM$10&lt;=Inputs!$L$16,1,0)</f>
        <v>1</v>
      </c>
      <c r="CN12" s="118">
        <f>+IF(CN$10&lt;=Inputs!$L$16,1,0)</f>
        <v>1</v>
      </c>
      <c r="CO12" s="118">
        <f>+IF(CO$10&lt;=Inputs!$L$16,1,0)</f>
        <v>1</v>
      </c>
      <c r="CP12" s="118">
        <f>+IF(CP$10&lt;=Inputs!$L$16,1,0)</f>
        <v>1</v>
      </c>
      <c r="CQ12" s="118">
        <f>+IF(CQ$10&lt;=Inputs!$L$16,1,0)</f>
        <v>1</v>
      </c>
      <c r="CR12" s="118">
        <f>+IF(CR$10&lt;=Inputs!$L$16,1,0)</f>
        <v>1</v>
      </c>
      <c r="CS12" s="118"/>
      <c r="CT12" s="118"/>
      <c r="CU12" s="118"/>
      <c r="CV12" s="118"/>
      <c r="CW12" s="118"/>
      <c r="CX12" s="118"/>
      <c r="CY12" s="118"/>
      <c r="CZ12" s="118"/>
      <c r="DA12" s="118"/>
      <c r="DB12" s="118"/>
      <c r="DC12" s="118"/>
      <c r="DD12" s="118"/>
      <c r="DE12" s="118"/>
      <c r="DF12" s="118"/>
      <c r="DG12" s="118"/>
      <c r="DH12" s="118"/>
      <c r="DI12" s="118"/>
      <c r="DJ12" s="118"/>
      <c r="DK12" s="118"/>
      <c r="DL12" s="118"/>
      <c r="DM12" s="118"/>
      <c r="DN12" s="118"/>
      <c r="DO12" s="118"/>
      <c r="DP12" s="118"/>
      <c r="DQ12" s="118"/>
      <c r="DR12" s="118"/>
      <c r="DS12" s="118"/>
      <c r="DT12" s="118"/>
      <c r="DU12" s="118"/>
    </row>
    <row r="13" spans="1:193">
      <c r="A13" s="48"/>
      <c r="B13" s="48" t="s">
        <v>105</v>
      </c>
      <c r="C13" s="48"/>
      <c r="D13" s="48"/>
      <c r="E13" s="48"/>
      <c r="F13" s="48"/>
      <c r="G13" s="48"/>
      <c r="H13" s="48"/>
      <c r="I13" s="48"/>
      <c r="J13" s="48"/>
      <c r="K13" s="342" t="s">
        <v>13</v>
      </c>
      <c r="L13" s="48"/>
      <c r="M13" s="48"/>
      <c r="N13" s="48"/>
      <c r="O13" s="136">
        <f t="shared" ref="O13:AT13" si="0">+O10-O9+1</f>
        <v>365</v>
      </c>
      <c r="P13" s="136">
        <f t="shared" si="0"/>
        <v>365</v>
      </c>
      <c r="Q13" s="136">
        <f t="shared" si="0"/>
        <v>365</v>
      </c>
      <c r="R13" s="136">
        <f t="shared" si="0"/>
        <v>366</v>
      </c>
      <c r="S13" s="136">
        <f t="shared" si="0"/>
        <v>365</v>
      </c>
      <c r="T13" s="136">
        <f t="shared" si="0"/>
        <v>365</v>
      </c>
      <c r="U13" s="136">
        <f t="shared" si="0"/>
        <v>365</v>
      </c>
      <c r="V13" s="136">
        <f t="shared" si="0"/>
        <v>366</v>
      </c>
      <c r="W13" s="136">
        <f t="shared" si="0"/>
        <v>365</v>
      </c>
      <c r="X13" s="136">
        <f t="shared" si="0"/>
        <v>365</v>
      </c>
      <c r="Y13" s="136">
        <f t="shared" si="0"/>
        <v>365</v>
      </c>
      <c r="Z13" s="136">
        <f t="shared" si="0"/>
        <v>366</v>
      </c>
      <c r="AA13" s="136">
        <f t="shared" si="0"/>
        <v>365</v>
      </c>
      <c r="AB13" s="136">
        <f t="shared" si="0"/>
        <v>365</v>
      </c>
      <c r="AC13" s="136">
        <f t="shared" si="0"/>
        <v>365</v>
      </c>
      <c r="AD13" s="136">
        <f t="shared" si="0"/>
        <v>366</v>
      </c>
      <c r="AE13" s="136">
        <f t="shared" si="0"/>
        <v>365</v>
      </c>
      <c r="AF13" s="136">
        <f t="shared" si="0"/>
        <v>365</v>
      </c>
      <c r="AG13" s="136">
        <f t="shared" si="0"/>
        <v>365</v>
      </c>
      <c r="AH13" s="136">
        <f t="shared" si="0"/>
        <v>366</v>
      </c>
      <c r="AI13" s="136">
        <f t="shared" si="0"/>
        <v>365</v>
      </c>
      <c r="AJ13" s="136">
        <f t="shared" si="0"/>
        <v>365</v>
      </c>
      <c r="AK13" s="136">
        <f t="shared" si="0"/>
        <v>365</v>
      </c>
      <c r="AL13" s="136">
        <f t="shared" si="0"/>
        <v>366</v>
      </c>
      <c r="AM13" s="136">
        <f t="shared" si="0"/>
        <v>365</v>
      </c>
      <c r="AN13" s="136">
        <f t="shared" si="0"/>
        <v>365</v>
      </c>
      <c r="AO13" s="136">
        <f t="shared" si="0"/>
        <v>365</v>
      </c>
      <c r="AP13" s="136">
        <f t="shared" si="0"/>
        <v>366</v>
      </c>
      <c r="AQ13" s="136">
        <f t="shared" si="0"/>
        <v>365</v>
      </c>
      <c r="AR13" s="136">
        <f t="shared" si="0"/>
        <v>365</v>
      </c>
      <c r="AS13" s="136">
        <f t="shared" si="0"/>
        <v>365</v>
      </c>
      <c r="AT13" s="136">
        <f t="shared" si="0"/>
        <v>366</v>
      </c>
      <c r="AU13" s="136">
        <f t="shared" ref="AU13:BZ13" si="1">+AU10-AU9+1</f>
        <v>365</v>
      </c>
      <c r="AV13" s="136">
        <f t="shared" si="1"/>
        <v>365</v>
      </c>
      <c r="AW13" s="136">
        <f t="shared" si="1"/>
        <v>365</v>
      </c>
      <c r="AX13" s="136">
        <f t="shared" si="1"/>
        <v>366</v>
      </c>
      <c r="AY13" s="136">
        <f t="shared" si="1"/>
        <v>365</v>
      </c>
      <c r="AZ13" s="136">
        <f t="shared" si="1"/>
        <v>365</v>
      </c>
      <c r="BA13" s="136">
        <f t="shared" si="1"/>
        <v>365</v>
      </c>
      <c r="BB13" s="136">
        <f t="shared" si="1"/>
        <v>366</v>
      </c>
      <c r="BC13" s="136">
        <f t="shared" si="1"/>
        <v>365</v>
      </c>
      <c r="BD13" s="136">
        <f t="shared" si="1"/>
        <v>365</v>
      </c>
      <c r="BE13" s="136">
        <f t="shared" si="1"/>
        <v>365</v>
      </c>
      <c r="BF13" s="136">
        <f t="shared" si="1"/>
        <v>366</v>
      </c>
      <c r="BG13" s="136">
        <f t="shared" si="1"/>
        <v>365</v>
      </c>
      <c r="BH13" s="136">
        <f t="shared" si="1"/>
        <v>365</v>
      </c>
      <c r="BI13" s="136">
        <f t="shared" si="1"/>
        <v>365</v>
      </c>
      <c r="BJ13" s="136">
        <f t="shared" si="1"/>
        <v>366</v>
      </c>
      <c r="BK13" s="136">
        <f t="shared" si="1"/>
        <v>365</v>
      </c>
      <c r="BL13" s="136">
        <f t="shared" si="1"/>
        <v>365</v>
      </c>
      <c r="BM13" s="136">
        <f t="shared" si="1"/>
        <v>365</v>
      </c>
      <c r="BN13" s="136">
        <f t="shared" si="1"/>
        <v>366</v>
      </c>
      <c r="BO13" s="136">
        <f t="shared" si="1"/>
        <v>365</v>
      </c>
      <c r="BP13" s="136">
        <f t="shared" si="1"/>
        <v>365</v>
      </c>
      <c r="BQ13" s="136">
        <f t="shared" si="1"/>
        <v>365</v>
      </c>
      <c r="BR13" s="136">
        <f t="shared" si="1"/>
        <v>366</v>
      </c>
      <c r="BS13" s="136">
        <f t="shared" si="1"/>
        <v>365</v>
      </c>
      <c r="BT13" s="136">
        <f t="shared" si="1"/>
        <v>365</v>
      </c>
      <c r="BU13" s="136">
        <f t="shared" si="1"/>
        <v>365</v>
      </c>
      <c r="BV13" s="136">
        <f t="shared" si="1"/>
        <v>366</v>
      </c>
      <c r="BW13" s="136">
        <f t="shared" si="1"/>
        <v>365</v>
      </c>
      <c r="BX13" s="136">
        <f t="shared" si="1"/>
        <v>365</v>
      </c>
      <c r="BY13" s="136">
        <f t="shared" si="1"/>
        <v>365</v>
      </c>
      <c r="BZ13" s="136">
        <f t="shared" si="1"/>
        <v>366</v>
      </c>
      <c r="CA13" s="136">
        <f t="shared" ref="CA13:CR13" si="2">+CA10-CA9+1</f>
        <v>365</v>
      </c>
      <c r="CB13" s="136">
        <f t="shared" si="2"/>
        <v>365</v>
      </c>
      <c r="CC13" s="136">
        <f t="shared" si="2"/>
        <v>365</v>
      </c>
      <c r="CD13" s="136">
        <f t="shared" si="2"/>
        <v>366</v>
      </c>
      <c r="CE13" s="136">
        <f t="shared" si="2"/>
        <v>365</v>
      </c>
      <c r="CF13" s="136">
        <f t="shared" si="2"/>
        <v>365</v>
      </c>
      <c r="CG13" s="136">
        <f t="shared" si="2"/>
        <v>365</v>
      </c>
      <c r="CH13" s="136">
        <f t="shared" si="2"/>
        <v>366</v>
      </c>
      <c r="CI13" s="136">
        <f t="shared" si="2"/>
        <v>365</v>
      </c>
      <c r="CJ13" s="136">
        <f t="shared" si="2"/>
        <v>365</v>
      </c>
      <c r="CK13" s="136">
        <f t="shared" si="2"/>
        <v>365</v>
      </c>
      <c r="CL13" s="136">
        <f t="shared" si="2"/>
        <v>366</v>
      </c>
      <c r="CM13" s="136">
        <f t="shared" si="2"/>
        <v>365</v>
      </c>
      <c r="CN13" s="136">
        <f t="shared" si="2"/>
        <v>365</v>
      </c>
      <c r="CO13" s="136">
        <f t="shared" si="2"/>
        <v>365</v>
      </c>
      <c r="CP13" s="136">
        <f t="shared" si="2"/>
        <v>366</v>
      </c>
      <c r="CQ13" s="136">
        <f t="shared" si="2"/>
        <v>365</v>
      </c>
      <c r="CR13" s="136">
        <f t="shared" si="2"/>
        <v>365</v>
      </c>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row>
    <row r="14" spans="1:193">
      <c r="C14" s="47"/>
      <c r="D14" s="47"/>
      <c r="E14" s="47"/>
      <c r="F14" s="47"/>
      <c r="G14" s="47"/>
      <c r="H14" s="47"/>
      <c r="I14" s="47"/>
      <c r="J14" s="47"/>
      <c r="K14" s="47"/>
      <c r="L14" s="47"/>
      <c r="M14" s="47"/>
      <c r="N14" s="47"/>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FL14" s="71"/>
      <c r="FM14" s="71"/>
      <c r="FN14" s="71"/>
      <c r="FO14" s="71"/>
      <c r="FP14" s="71"/>
      <c r="FQ14" s="71"/>
      <c r="FR14" s="71"/>
      <c r="FS14" s="71"/>
      <c r="FT14" s="71"/>
      <c r="FU14" s="71"/>
      <c r="FV14" s="71"/>
      <c r="FW14" s="71"/>
      <c r="FX14" s="71"/>
      <c r="FY14" s="71"/>
      <c r="FZ14" s="71"/>
      <c r="GA14" s="71"/>
      <c r="GB14" s="71"/>
      <c r="GC14" s="71"/>
      <c r="GD14" s="71"/>
      <c r="GE14" s="71"/>
      <c r="GF14" s="71"/>
      <c r="GG14" s="71"/>
      <c r="GH14" s="71"/>
      <c r="GI14" s="71"/>
      <c r="GJ14" s="71"/>
    </row>
    <row r="15" spans="1:193" s="482" customFormat="1">
      <c r="A15" s="235"/>
      <c r="B15" s="298" t="s">
        <v>92</v>
      </c>
      <c r="C15" s="237"/>
      <c r="D15" s="238"/>
      <c r="E15" s="238"/>
      <c r="F15" s="238"/>
      <c r="G15" s="238"/>
      <c r="H15" s="238"/>
      <c r="I15" s="238"/>
      <c r="J15" s="238"/>
      <c r="K15" s="238"/>
      <c r="L15" s="239"/>
      <c r="M15" s="238"/>
      <c r="N15" s="238"/>
      <c r="O15" s="480"/>
      <c r="P15" s="481"/>
      <c r="Q15" s="481"/>
      <c r="R15" s="481"/>
      <c r="S15" s="481"/>
      <c r="T15" s="481"/>
      <c r="U15" s="481"/>
      <c r="V15" s="481"/>
      <c r="W15" s="481"/>
      <c r="X15" s="481"/>
      <c r="Y15" s="481"/>
      <c r="Z15" s="481"/>
      <c r="AA15" s="481"/>
      <c r="AB15" s="481"/>
      <c r="AC15" s="481"/>
      <c r="AD15" s="481"/>
      <c r="AE15" s="481"/>
      <c r="AF15" s="481"/>
      <c r="AG15" s="481"/>
      <c r="AH15" s="481"/>
      <c r="AI15" s="481"/>
      <c r="AJ15" s="481"/>
      <c r="AK15" s="481"/>
      <c r="AL15" s="481"/>
      <c r="AM15" s="481"/>
      <c r="AN15" s="481"/>
      <c r="AO15" s="481"/>
      <c r="AP15" s="481"/>
      <c r="AQ15" s="481"/>
      <c r="AR15" s="481"/>
      <c r="AS15" s="481"/>
      <c r="AT15" s="481"/>
      <c r="AU15" s="481"/>
      <c r="AV15" s="481"/>
      <c r="AW15" s="481"/>
      <c r="AX15" s="481"/>
      <c r="AY15" s="481"/>
      <c r="AZ15" s="481"/>
      <c r="BA15" s="481"/>
      <c r="BB15" s="481"/>
      <c r="BC15" s="481"/>
      <c r="BD15" s="481"/>
      <c r="BE15" s="481"/>
      <c r="BF15" s="481"/>
      <c r="BG15" s="481"/>
      <c r="BH15" s="481"/>
      <c r="BI15" s="481"/>
      <c r="BJ15" s="481"/>
      <c r="BK15" s="481"/>
      <c r="BL15" s="481"/>
      <c r="BM15" s="481"/>
      <c r="BN15" s="481"/>
      <c r="BO15" s="481"/>
      <c r="BP15" s="481"/>
      <c r="BQ15" s="481"/>
      <c r="BR15" s="481"/>
      <c r="BS15" s="481"/>
      <c r="BT15" s="481"/>
      <c r="BU15" s="481"/>
      <c r="BV15" s="481"/>
      <c r="BW15" s="481"/>
      <c r="BX15" s="481"/>
      <c r="BY15" s="481"/>
      <c r="BZ15" s="481"/>
      <c r="CA15" s="481"/>
      <c r="CB15" s="481"/>
      <c r="CC15" s="481"/>
      <c r="CD15" s="481"/>
      <c r="CE15" s="481"/>
      <c r="CF15" s="481"/>
      <c r="CG15" s="481"/>
      <c r="CH15" s="481"/>
      <c r="CI15" s="481"/>
      <c r="CJ15" s="481"/>
      <c r="CK15" s="481"/>
      <c r="CL15" s="481"/>
      <c r="CM15" s="481"/>
      <c r="CN15" s="481"/>
      <c r="CO15" s="481"/>
      <c r="CP15" s="481"/>
      <c r="CQ15" s="481"/>
      <c r="CR15" s="481"/>
      <c r="CS15" s="481"/>
      <c r="CT15" s="480"/>
      <c r="CU15" s="480"/>
      <c r="CV15" s="480"/>
      <c r="CW15" s="480"/>
      <c r="CX15" s="480"/>
      <c r="CY15" s="480"/>
      <c r="CZ15" s="480"/>
      <c r="DA15" s="480"/>
      <c r="DB15" s="480"/>
      <c r="DC15" s="480"/>
      <c r="DD15" s="480"/>
      <c r="DE15" s="480"/>
      <c r="DF15" s="480"/>
      <c r="DG15" s="480"/>
      <c r="DH15" s="480"/>
      <c r="DI15" s="480"/>
      <c r="DJ15" s="480"/>
      <c r="DK15" s="480"/>
      <c r="DL15" s="480"/>
      <c r="DM15" s="480"/>
      <c r="DN15" s="480"/>
      <c r="DO15" s="480"/>
      <c r="DP15" s="480"/>
      <c r="DQ15" s="480"/>
      <c r="DR15" s="480"/>
      <c r="DS15" s="480"/>
      <c r="DT15" s="480"/>
      <c r="DU15" s="480"/>
      <c r="DV15" s="480"/>
      <c r="DW15" s="480"/>
      <c r="DX15" s="480"/>
      <c r="DY15" s="480"/>
      <c r="DZ15" s="480"/>
      <c r="EA15" s="480"/>
      <c r="EB15" s="480"/>
      <c r="EC15" s="480"/>
      <c r="ED15" s="480"/>
      <c r="EE15" s="480"/>
      <c r="EF15" s="480"/>
      <c r="EG15" s="480"/>
      <c r="EH15" s="480"/>
      <c r="EI15" s="480"/>
      <c r="EJ15" s="480"/>
      <c r="EK15" s="480"/>
      <c r="EL15" s="480"/>
      <c r="EM15" s="480"/>
      <c r="EN15" s="480"/>
      <c r="EO15" s="480"/>
      <c r="EP15" s="480"/>
      <c r="EQ15" s="480"/>
      <c r="ER15" s="480"/>
      <c r="ES15" s="480"/>
      <c r="ET15" s="480"/>
      <c r="EU15" s="480"/>
      <c r="EV15" s="480"/>
      <c r="EW15" s="480"/>
      <c r="EX15" s="480"/>
      <c r="EY15" s="480"/>
      <c r="EZ15" s="480"/>
      <c r="FA15" s="480"/>
      <c r="FB15" s="480"/>
      <c r="FC15" s="480"/>
      <c r="FD15" s="480"/>
      <c r="FE15" s="480"/>
      <c r="FF15" s="480"/>
      <c r="FG15" s="480"/>
      <c r="FH15" s="480"/>
      <c r="FI15" s="480"/>
      <c r="FJ15" s="480"/>
      <c r="FK15" s="480"/>
      <c r="FL15" s="480"/>
      <c r="FM15" s="480"/>
      <c r="FN15" s="480"/>
      <c r="FO15" s="480"/>
      <c r="FP15" s="480"/>
      <c r="FQ15" s="480"/>
      <c r="FR15" s="480"/>
      <c r="FS15" s="480"/>
      <c r="FT15" s="480"/>
      <c r="FU15" s="480"/>
      <c r="FV15" s="480"/>
      <c r="FW15" s="480"/>
      <c r="FX15" s="480"/>
      <c r="FY15" s="480"/>
      <c r="FZ15" s="480"/>
      <c r="GA15" s="480"/>
      <c r="GB15" s="480"/>
      <c r="GC15" s="480"/>
      <c r="GD15" s="480"/>
      <c r="GE15" s="480"/>
      <c r="GF15" s="480"/>
      <c r="GG15" s="480"/>
      <c r="GH15" s="480"/>
      <c r="GI15" s="480"/>
      <c r="GJ15" s="480"/>
      <c r="GK15" s="480"/>
    </row>
    <row r="16" spans="1:193" outlineLevel="1">
      <c r="C16" s="47"/>
      <c r="D16" s="47"/>
      <c r="E16" s="47"/>
      <c r="F16" s="47"/>
      <c r="G16" s="47"/>
      <c r="H16" s="47"/>
      <c r="I16" s="47"/>
      <c r="J16" s="47"/>
      <c r="K16" s="47"/>
      <c r="L16" s="47"/>
      <c r="M16" s="47"/>
      <c r="N16" s="47"/>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71"/>
      <c r="ER16" s="71"/>
      <c r="ES16" s="71"/>
      <c r="ET16" s="71"/>
      <c r="EU16" s="71"/>
      <c r="EV16" s="71"/>
      <c r="EW16" s="71"/>
      <c r="EX16" s="71"/>
      <c r="EY16" s="71"/>
      <c r="EZ16" s="71"/>
      <c r="FA16" s="71"/>
      <c r="FB16" s="71"/>
      <c r="FC16" s="71"/>
      <c r="FD16" s="71"/>
      <c r="FE16" s="71"/>
      <c r="FF16" s="71"/>
      <c r="FG16" s="71"/>
      <c r="FH16" s="71"/>
      <c r="FI16" s="71"/>
      <c r="FJ16" s="71"/>
      <c r="FK16" s="71"/>
      <c r="FL16" s="71"/>
      <c r="FM16" s="71"/>
      <c r="FN16" s="71"/>
      <c r="FO16" s="71"/>
      <c r="FP16" s="71"/>
      <c r="FQ16" s="71"/>
      <c r="FR16" s="71"/>
      <c r="FS16" s="71"/>
      <c r="FT16" s="71"/>
      <c r="FU16" s="71"/>
      <c r="FV16" s="71"/>
      <c r="FW16" s="71"/>
      <c r="FX16" s="71"/>
      <c r="FY16" s="71"/>
      <c r="FZ16" s="71"/>
      <c r="GA16" s="71"/>
      <c r="GB16" s="71"/>
      <c r="GC16" s="71"/>
      <c r="GD16" s="71"/>
      <c r="GE16" s="71"/>
      <c r="GF16" s="71"/>
      <c r="GG16" s="71"/>
      <c r="GH16" s="71"/>
      <c r="GI16" s="71"/>
      <c r="GJ16" s="71"/>
    </row>
    <row r="17" spans="2:192" outlineLevel="1">
      <c r="B17" s="77" t="s">
        <v>307</v>
      </c>
      <c r="C17" s="47"/>
      <c r="D17" s="47"/>
      <c r="E17" s="47"/>
      <c r="F17" s="47"/>
      <c r="G17" s="47"/>
      <c r="H17" s="47"/>
      <c r="I17" s="47"/>
      <c r="J17" s="47"/>
      <c r="K17" s="47"/>
      <c r="L17" s="47"/>
      <c r="M17" s="47"/>
      <c r="N17" s="47"/>
      <c r="O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71"/>
      <c r="ER17" s="71"/>
      <c r="ES17" s="71"/>
      <c r="ET17" s="71"/>
      <c r="EU17" s="71"/>
      <c r="EV17" s="71"/>
      <c r="EW17" s="71"/>
      <c r="EX17" s="71"/>
      <c r="EY17" s="71"/>
      <c r="EZ17" s="71"/>
      <c r="FA17" s="71"/>
      <c r="FB17" s="71"/>
      <c r="FC17" s="71"/>
      <c r="FD17" s="71"/>
      <c r="FE17" s="71"/>
      <c r="FF17" s="71"/>
      <c r="FG17" s="71"/>
      <c r="FH17" s="71"/>
      <c r="FI17" s="71"/>
      <c r="FJ17" s="71"/>
      <c r="FK17" s="71"/>
      <c r="FL17" s="71"/>
      <c r="FM17" s="71"/>
      <c r="FN17" s="71"/>
      <c r="FO17" s="71"/>
      <c r="FP17" s="71"/>
      <c r="FQ17" s="71"/>
      <c r="FR17" s="71"/>
      <c r="FS17" s="71"/>
      <c r="FT17" s="71"/>
      <c r="FU17" s="71"/>
      <c r="FV17" s="71"/>
      <c r="FW17" s="71"/>
      <c r="FX17" s="71"/>
      <c r="FY17" s="71"/>
      <c r="FZ17" s="71"/>
      <c r="GA17" s="71"/>
      <c r="GB17" s="71"/>
      <c r="GC17" s="71"/>
      <c r="GD17" s="71"/>
      <c r="GE17" s="71"/>
      <c r="GF17" s="71"/>
      <c r="GG17" s="71"/>
      <c r="GH17" s="71"/>
      <c r="GI17" s="71"/>
      <c r="GJ17" s="71"/>
    </row>
    <row r="18" spans="2:192" outlineLevel="1">
      <c r="B18" s="47" t="s">
        <v>46</v>
      </c>
      <c r="C18" s="47"/>
      <c r="D18" s="47"/>
      <c r="E18" s="47"/>
      <c r="F18" s="47"/>
      <c r="G18" s="47"/>
      <c r="H18" s="47"/>
      <c r="I18" s="47"/>
      <c r="J18" s="47"/>
      <c r="K18" s="318" t="s">
        <v>200</v>
      </c>
      <c r="L18" s="47"/>
      <c r="M18" s="47"/>
      <c r="N18" s="47"/>
      <c r="O18" s="71"/>
      <c r="P18" s="186">
        <f t="shared" ref="P18:Q18" si="3">+O21</f>
        <v>8340.3004927073871</v>
      </c>
      <c r="Q18" s="186">
        <f t="shared" si="3"/>
        <v>8684.3095931166499</v>
      </c>
      <c r="R18" s="186">
        <f t="shared" ref="R18" si="4">+Q21</f>
        <v>8948.4759500749151</v>
      </c>
      <c r="S18" s="186">
        <f t="shared" ref="S18" si="5">+R21</f>
        <v>9220.6395434659735</v>
      </c>
      <c r="T18" s="186">
        <f t="shared" ref="T18" si="6">+S21</f>
        <v>9501.0424775127049</v>
      </c>
      <c r="U18" s="186">
        <f t="shared" ref="U18" si="7">+T21</f>
        <v>9943.0646504910837</v>
      </c>
      <c r="V18" s="186">
        <f t="shared" ref="V18" si="8">+U21</f>
        <v>10405.561425184043</v>
      </c>
      <c r="W18" s="186">
        <f t="shared" ref="W18" si="9">+V21</f>
        <v>10889.481191380599</v>
      </c>
      <c r="X18" s="186">
        <f t="shared" ref="X18" si="10">+W21</f>
        <v>11395.816268573721</v>
      </c>
      <c r="Y18" s="186">
        <f t="shared" ref="Y18" si="11">+X21</f>
        <v>11925.604940797602</v>
      </c>
      <c r="Z18" s="186">
        <f t="shared" ref="Z18" si="12">+Y21</f>
        <v>12320.368648753079</v>
      </c>
      <c r="AA18" s="186">
        <f t="shared" ref="AA18" si="13">+Z21</f>
        <v>12728.154381713137</v>
      </c>
      <c r="AB18" s="186">
        <f t="shared" ref="AB18" si="14">+AA21</f>
        <v>13149.391695718014</v>
      </c>
      <c r="AC18" s="186">
        <f t="shared" ref="AC18" si="15">+AB21</f>
        <v>13584.524316523617</v>
      </c>
      <c r="AD18" s="186">
        <f t="shared" ref="AD18" si="16">+AC21</f>
        <v>14034.010607016298</v>
      </c>
      <c r="AE18" s="186">
        <f t="shared" ref="AE18" si="17">+AD21</f>
        <v>14330.762017462015</v>
      </c>
      <c r="AF18" s="186">
        <f t="shared" ref="AF18" si="18">+AE21</f>
        <v>14633.76970004045</v>
      </c>
      <c r="AG18" s="186">
        <f t="shared" ref="AG18" si="19">+AF21</f>
        <v>14943.165552830669</v>
      </c>
      <c r="AH18" s="186">
        <f t="shared" ref="AH18" si="20">+AG21</f>
        <v>15259.084254657671</v>
      </c>
      <c r="AI18" s="186">
        <f t="shared" ref="AI18" si="21">+AH21</f>
        <v>15581.663323717563</v>
      </c>
      <c r="AJ18" s="186">
        <f t="shared" ref="AJ18" si="22">+AI21</f>
        <v>15706.637305364207</v>
      </c>
      <c r="AK18" s="186">
        <f t="shared" ref="AK18" si="23">+AJ21</f>
        <v>15832.610976256741</v>
      </c>
      <c r="AL18" s="186">
        <f t="shared" ref="AL18" si="24">+AK21</f>
        <v>15959.592333088358</v>
      </c>
      <c r="AM18" s="186">
        <f t="shared" ref="AM18" si="25">+AL21</f>
        <v>16087.589436519229</v>
      </c>
      <c r="AN18" s="186">
        <f t="shared" ref="AN18" si="26">+AM21</f>
        <v>16216.610411688198</v>
      </c>
      <c r="AO18" s="186">
        <f t="shared" ref="AO18" si="27">+AN21</f>
        <v>16216.610411688198</v>
      </c>
      <c r="AP18" s="186">
        <f t="shared" ref="AP18" si="28">+AO21</f>
        <v>16216.610411688198</v>
      </c>
      <c r="AQ18" s="186">
        <f t="shared" ref="AQ18" si="29">+AP21</f>
        <v>16216.610411688198</v>
      </c>
      <c r="AR18" s="186">
        <f t="shared" ref="AR18" si="30">+AQ21</f>
        <v>16216.610411688198</v>
      </c>
      <c r="AS18" s="186">
        <f t="shared" ref="AS18" si="31">+AR21</f>
        <v>16216.610411688198</v>
      </c>
      <c r="AT18" s="186">
        <f t="shared" ref="AT18" si="32">+AS21</f>
        <v>16216.610411688198</v>
      </c>
      <c r="AU18" s="186">
        <f t="shared" ref="AU18" si="33">+AT21</f>
        <v>16216.610411688198</v>
      </c>
      <c r="AV18" s="186">
        <f t="shared" ref="AV18" si="34">+AU21</f>
        <v>16216.610411688198</v>
      </c>
      <c r="AW18" s="186">
        <f t="shared" ref="AW18" si="35">+AV21</f>
        <v>16216.610411688198</v>
      </c>
      <c r="AX18" s="186">
        <f t="shared" ref="AX18" si="36">+AW21</f>
        <v>16216.610411688198</v>
      </c>
      <c r="AY18" s="186">
        <f t="shared" ref="AY18" si="37">+AX21</f>
        <v>16216.610411688198</v>
      </c>
      <c r="AZ18" s="186">
        <f t="shared" ref="AZ18" si="38">+AY21</f>
        <v>16216.610411688198</v>
      </c>
      <c r="BA18" s="186">
        <f t="shared" ref="BA18" si="39">+AZ21</f>
        <v>16216.610411688198</v>
      </c>
      <c r="BB18" s="186">
        <f t="shared" ref="BB18" si="40">+BA21</f>
        <v>16216.610411688198</v>
      </c>
      <c r="BC18" s="186">
        <f t="shared" ref="BC18" si="41">+BB21</f>
        <v>16216.610411688198</v>
      </c>
      <c r="BD18" s="186">
        <f t="shared" ref="BD18" si="42">+BC21</f>
        <v>16216.610411688198</v>
      </c>
      <c r="BE18" s="186">
        <f t="shared" ref="BE18" si="43">+BD21</f>
        <v>16216.610411688198</v>
      </c>
      <c r="BF18" s="186">
        <f t="shared" ref="BF18" si="44">+BE21</f>
        <v>16216.610411688198</v>
      </c>
      <c r="BG18" s="186">
        <f t="shared" ref="BG18" si="45">+BF21</f>
        <v>16051.663780400762</v>
      </c>
      <c r="BH18" s="186">
        <f t="shared" ref="BH18" si="46">+BG21</f>
        <v>15851.054007145838</v>
      </c>
      <c r="BI18" s="186">
        <f t="shared" ref="BI18" si="47">+BH21</f>
        <v>15610.217361227362</v>
      </c>
      <c r="BJ18" s="186">
        <f t="shared" ref="BJ18" si="48">+BI21</f>
        <v>15326.947068674326</v>
      </c>
      <c r="BK18" s="186">
        <f t="shared" ref="BK18" si="49">+BJ21</f>
        <v>14997.501696256531</v>
      </c>
      <c r="BL18" s="186">
        <f t="shared" ref="BL18" si="50">+BK21</f>
        <v>14620.845262621329</v>
      </c>
      <c r="BM18" s="186">
        <f t="shared" ref="BM18" si="51">+BL21</f>
        <v>14525.363048365069</v>
      </c>
      <c r="BN18" s="186">
        <f t="shared" ref="BN18" si="52">+BM21</f>
        <v>14400.312035000823</v>
      </c>
      <c r="BO18" s="186">
        <f t="shared" ref="BO18" si="53">+BN21</f>
        <v>14242.877722459725</v>
      </c>
      <c r="BP18" s="186">
        <f t="shared" ref="BP18" si="54">+BO21</f>
        <v>14052.499830317858</v>
      </c>
      <c r="BQ18" s="186">
        <f t="shared" ref="BQ18" si="55">+BP21</f>
        <v>13824.985346274716</v>
      </c>
      <c r="BR18" s="186">
        <f t="shared" ref="BR18" si="56">+BQ21</f>
        <v>13558.271609407446</v>
      </c>
      <c r="BS18" s="186">
        <f t="shared" ref="BS18" si="57">+BR21</f>
        <v>13248.900794280356</v>
      </c>
      <c r="BT18" s="186">
        <f t="shared" ref="BT18" si="58">+BS21</f>
        <v>12895.940258568162</v>
      </c>
      <c r="BU18" s="186">
        <f t="shared" ref="BU18" si="59">+BT21</f>
        <v>12494.350708922149</v>
      </c>
      <c r="BV18" s="186">
        <f t="shared" ref="BV18" si="60">+BU21</f>
        <v>12041.477003027418</v>
      </c>
      <c r="BW18" s="186">
        <f t="shared" ref="BW18" si="61">+BV21</f>
        <v>11533.076286463633</v>
      </c>
      <c r="BX18" s="186">
        <f t="shared" ref="BX18" si="62">+BW21</f>
        <v>10967.733189817807</v>
      </c>
      <c r="BY18" s="186">
        <f t="shared" ref="BY18" si="63">+BX21</f>
        <v>10339.388771241991</v>
      </c>
      <c r="BZ18" s="186">
        <f t="shared" ref="BZ18" si="64">+BY21</f>
        <v>9644.6508920458491</v>
      </c>
      <c r="CA18" s="186">
        <f t="shared" ref="CA18" si="65">+BZ21</f>
        <v>8878.3194213660681</v>
      </c>
      <c r="CB18" s="186">
        <f t="shared" ref="CB18" si="66">+CA21</f>
        <v>8038.358704391042</v>
      </c>
      <c r="CC18" s="186">
        <f t="shared" ref="CC18" si="67">+CB21</f>
        <v>7117.4809747060362</v>
      </c>
      <c r="CD18" s="186">
        <f t="shared" ref="CD18" si="68">+CC21</f>
        <v>6111.3797441185416</v>
      </c>
      <c r="CE18" s="186">
        <f t="shared" ref="CE18" si="69">+CD21</f>
        <v>5013.6883016337879</v>
      </c>
      <c r="CF18" s="186">
        <f t="shared" ref="CF18" si="70">+CE21</f>
        <v>3821.579739442644</v>
      </c>
      <c r="CG18" s="186">
        <f t="shared" ref="CG18" si="71">+CF21</f>
        <v>2526.2850404143946</v>
      </c>
      <c r="CH18" s="186">
        <f t="shared" ref="CH18" si="72">+CG21</f>
        <v>1122.366084595677</v>
      </c>
      <c r="CI18" s="186">
        <f t="shared" ref="CI18" si="73">+CH21</f>
        <v>5.5396767493220977E-6</v>
      </c>
      <c r="CJ18" s="186">
        <f t="shared" ref="CJ18" si="74">+CI21</f>
        <v>5.5396767493220977E-6</v>
      </c>
      <c r="CK18" s="186">
        <f t="shared" ref="CK18" si="75">+CJ21</f>
        <v>5.5396767493220977E-6</v>
      </c>
      <c r="CL18" s="186">
        <f t="shared" ref="CL18" si="76">+CK21</f>
        <v>5.5396767493220977E-6</v>
      </c>
      <c r="CM18" s="186">
        <f t="shared" ref="CM18" si="77">+CL21</f>
        <v>5.5396767493220977E-6</v>
      </c>
      <c r="CN18" s="186">
        <f t="shared" ref="CN18" si="78">+CM21</f>
        <v>5.5396767493220977E-6</v>
      </c>
      <c r="CO18" s="186">
        <f t="shared" ref="CO18" si="79">+CN21</f>
        <v>5.5396767493220977E-6</v>
      </c>
      <c r="CP18" s="186">
        <f t="shared" ref="CP18" si="80">+CO21</f>
        <v>5.5396767493220977E-6</v>
      </c>
      <c r="CQ18" s="186">
        <f t="shared" ref="CQ18" si="81">+CP21</f>
        <v>5.5396767493220977E-6</v>
      </c>
      <c r="CR18" s="186">
        <f t="shared" ref="CR18" si="82">+CQ21</f>
        <v>5.5396767493220977E-6</v>
      </c>
      <c r="CS18" s="186"/>
      <c r="CT18" s="186"/>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71"/>
      <c r="GJ18" s="71"/>
    </row>
    <row r="19" spans="2:192" outlineLevel="1">
      <c r="B19" s="108" t="s">
        <v>219</v>
      </c>
      <c r="C19" s="47"/>
      <c r="D19" s="47"/>
      <c r="E19" s="47"/>
      <c r="F19" s="47"/>
      <c r="G19" s="47"/>
      <c r="H19" s="47"/>
      <c r="I19" s="47"/>
      <c r="J19" s="47"/>
      <c r="K19" s="318" t="s">
        <v>200</v>
      </c>
      <c r="L19" s="275"/>
      <c r="M19" s="463">
        <f>+SUM(P19:CS19)</f>
        <v>17016.610406148524</v>
      </c>
      <c r="N19" s="463"/>
      <c r="O19" s="71"/>
      <c r="P19" s="186">
        <f>+P25+P31</f>
        <v>800</v>
      </c>
      <c r="Q19" s="186">
        <f t="shared" ref="Q19" si="83">+Q25+Q31</f>
        <v>282.39332989070459</v>
      </c>
      <c r="R19" s="186">
        <f t="shared" ref="R19:CC19" si="84">+R25+R31</f>
        <v>591.14074473160667</v>
      </c>
      <c r="S19" s="186">
        <f t="shared" si="84"/>
        <v>1019.9780575368204</v>
      </c>
      <c r="T19" s="186">
        <f t="shared" si="84"/>
        <v>762.58799659585679</v>
      </c>
      <c r="U19" s="186">
        <f t="shared" si="84"/>
        <v>483.91040322369167</v>
      </c>
      <c r="V19" s="186">
        <f t="shared" si="84"/>
        <v>756.23288393624762</v>
      </c>
      <c r="W19" s="186">
        <f t="shared" si="84"/>
        <v>529.57784312716171</v>
      </c>
      <c r="X19" s="186">
        <f t="shared" si="84"/>
        <v>907.11993558255392</v>
      </c>
      <c r="Y19" s="186">
        <f t="shared" si="84"/>
        <v>770.00391825002748</v>
      </c>
      <c r="Z19" s="186">
        <f t="shared" si="84"/>
        <v>434.10936531511089</v>
      </c>
      <c r="AA19" s="186">
        <f t="shared" si="84"/>
        <v>848.68162221410603</v>
      </c>
      <c r="AB19" s="186">
        <f t="shared" si="84"/>
        <v>463.75722810902255</v>
      </c>
      <c r="AC19" s="186">
        <f t="shared" si="84"/>
        <v>869.20565124378345</v>
      </c>
      <c r="AD19" s="186">
        <f t="shared" si="84"/>
        <v>327.91923309040533</v>
      </c>
      <c r="AE19" s="186">
        <f t="shared" si="84"/>
        <v>585.53301405113234</v>
      </c>
      <c r="AF19" s="186">
        <f t="shared" si="84"/>
        <v>343.35280889555128</v>
      </c>
      <c r="AG19" s="186">
        <f t="shared" si="84"/>
        <v>691.37177755656251</v>
      </c>
      <c r="AH19" s="186">
        <f t="shared" si="84"/>
        <v>839.62671450143853</v>
      </c>
      <c r="AI19" s="186">
        <f t="shared" si="84"/>
        <v>163.67426140341033</v>
      </c>
      <c r="AJ19" s="186">
        <f t="shared" si="84"/>
        <v>157.14674999928525</v>
      </c>
      <c r="AK19" s="186">
        <f t="shared" si="84"/>
        <v>167.26878829420667</v>
      </c>
      <c r="AL19" s="186">
        <f t="shared" si="84"/>
        <v>292.99710343087099</v>
      </c>
      <c r="AM19" s="186">
        <f t="shared" si="84"/>
        <v>479.02097516896902</v>
      </c>
      <c r="AN19" s="186">
        <f t="shared" si="84"/>
        <v>400</v>
      </c>
      <c r="AO19" s="186">
        <f t="shared" si="84"/>
        <v>0</v>
      </c>
      <c r="AP19" s="186">
        <f t="shared" si="84"/>
        <v>500</v>
      </c>
      <c r="AQ19" s="186">
        <f t="shared" si="84"/>
        <v>150</v>
      </c>
      <c r="AR19" s="186">
        <f t="shared" si="84"/>
        <v>500</v>
      </c>
      <c r="AS19" s="186">
        <f t="shared" si="84"/>
        <v>500</v>
      </c>
      <c r="AT19" s="186">
        <f t="shared" si="84"/>
        <v>0</v>
      </c>
      <c r="AU19" s="186">
        <f t="shared" si="84"/>
        <v>800</v>
      </c>
      <c r="AV19" s="186">
        <f t="shared" si="84"/>
        <v>0</v>
      </c>
      <c r="AW19" s="186">
        <f t="shared" si="84"/>
        <v>0</v>
      </c>
      <c r="AX19" s="186">
        <f t="shared" si="84"/>
        <v>400</v>
      </c>
      <c r="AY19" s="186">
        <f t="shared" si="84"/>
        <v>200</v>
      </c>
      <c r="AZ19" s="186">
        <f t="shared" si="84"/>
        <v>0</v>
      </c>
      <c r="BA19" s="186">
        <f t="shared" si="84"/>
        <v>0</v>
      </c>
      <c r="BB19" s="186">
        <f t="shared" si="84"/>
        <v>0</v>
      </c>
      <c r="BC19" s="186">
        <f t="shared" si="84"/>
        <v>0</v>
      </c>
      <c r="BD19" s="186">
        <f t="shared" si="84"/>
        <v>0</v>
      </c>
      <c r="BE19" s="186">
        <f t="shared" si="84"/>
        <v>0</v>
      </c>
      <c r="BF19" s="186">
        <f t="shared" si="84"/>
        <v>0</v>
      </c>
      <c r="BG19" s="186">
        <f t="shared" si="84"/>
        <v>0</v>
      </c>
      <c r="BH19" s="186">
        <f t="shared" si="84"/>
        <v>0</v>
      </c>
      <c r="BI19" s="186">
        <f t="shared" si="84"/>
        <v>0</v>
      </c>
      <c r="BJ19" s="186">
        <f t="shared" si="84"/>
        <v>0</v>
      </c>
      <c r="BK19" s="186">
        <f t="shared" si="84"/>
        <v>0</v>
      </c>
      <c r="BL19" s="186">
        <f t="shared" si="84"/>
        <v>0</v>
      </c>
      <c r="BM19" s="186">
        <f t="shared" si="84"/>
        <v>0</v>
      </c>
      <c r="BN19" s="186">
        <f t="shared" si="84"/>
        <v>0</v>
      </c>
      <c r="BO19" s="186">
        <f t="shared" si="84"/>
        <v>0</v>
      </c>
      <c r="BP19" s="186">
        <f t="shared" si="84"/>
        <v>0</v>
      </c>
      <c r="BQ19" s="186">
        <f t="shared" si="84"/>
        <v>0</v>
      </c>
      <c r="BR19" s="186">
        <f t="shared" si="84"/>
        <v>0</v>
      </c>
      <c r="BS19" s="186">
        <f t="shared" si="84"/>
        <v>0</v>
      </c>
      <c r="BT19" s="186">
        <f t="shared" si="84"/>
        <v>0</v>
      </c>
      <c r="BU19" s="186">
        <f t="shared" si="84"/>
        <v>0</v>
      </c>
      <c r="BV19" s="186">
        <f t="shared" si="84"/>
        <v>0</v>
      </c>
      <c r="BW19" s="186">
        <f t="shared" si="84"/>
        <v>0</v>
      </c>
      <c r="BX19" s="186">
        <f t="shared" si="84"/>
        <v>0</v>
      </c>
      <c r="BY19" s="186">
        <f t="shared" si="84"/>
        <v>0</v>
      </c>
      <c r="BZ19" s="186">
        <f t="shared" si="84"/>
        <v>0</v>
      </c>
      <c r="CA19" s="186">
        <f t="shared" si="84"/>
        <v>0</v>
      </c>
      <c r="CB19" s="186">
        <f t="shared" si="84"/>
        <v>0</v>
      </c>
      <c r="CC19" s="186">
        <f t="shared" si="84"/>
        <v>0</v>
      </c>
      <c r="CD19" s="186">
        <f t="shared" ref="CD19:CR19" si="85">+CD25+CD31</f>
        <v>0</v>
      </c>
      <c r="CE19" s="186">
        <f t="shared" si="85"/>
        <v>0</v>
      </c>
      <c r="CF19" s="186">
        <f t="shared" si="85"/>
        <v>0</v>
      </c>
      <c r="CG19" s="186">
        <f t="shared" si="85"/>
        <v>0</v>
      </c>
      <c r="CH19" s="186">
        <f t="shared" si="85"/>
        <v>0</v>
      </c>
      <c r="CI19" s="186">
        <f t="shared" si="85"/>
        <v>0</v>
      </c>
      <c r="CJ19" s="186">
        <f t="shared" si="85"/>
        <v>0</v>
      </c>
      <c r="CK19" s="186">
        <f t="shared" si="85"/>
        <v>0</v>
      </c>
      <c r="CL19" s="186">
        <f t="shared" si="85"/>
        <v>0</v>
      </c>
      <c r="CM19" s="186">
        <f t="shared" si="85"/>
        <v>0</v>
      </c>
      <c r="CN19" s="186">
        <f t="shared" si="85"/>
        <v>0</v>
      </c>
      <c r="CO19" s="186">
        <f t="shared" si="85"/>
        <v>0</v>
      </c>
      <c r="CP19" s="186">
        <f t="shared" si="85"/>
        <v>0</v>
      </c>
      <c r="CQ19" s="186">
        <f t="shared" si="85"/>
        <v>0</v>
      </c>
      <c r="CR19" s="186">
        <f t="shared" si="85"/>
        <v>0</v>
      </c>
      <c r="CS19" s="186"/>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row>
    <row r="20" spans="2:192" outlineLevel="1">
      <c r="B20" s="357" t="s">
        <v>220</v>
      </c>
      <c r="C20" s="58"/>
      <c r="D20" s="58"/>
      <c r="E20" s="58"/>
      <c r="F20" s="58"/>
      <c r="G20" s="58"/>
      <c r="H20" s="58"/>
      <c r="I20" s="58"/>
      <c r="J20" s="58"/>
      <c r="K20" s="440" t="s">
        <v>200</v>
      </c>
      <c r="L20" s="58"/>
      <c r="M20" s="464">
        <f>+SUM(P20:CS20)</f>
        <v>-25356.910893316232</v>
      </c>
      <c r="N20" s="464"/>
      <c r="O20" s="358"/>
      <c r="P20" s="359">
        <f t="shared" ref="P20:Q20" si="86">+P26+P32</f>
        <v>-455.99089959073666</v>
      </c>
      <c r="Q20" s="359">
        <f t="shared" si="86"/>
        <v>-18.226972932439399</v>
      </c>
      <c r="R20" s="359">
        <f t="shared" ref="R20:CC20" si="87">+R26+R32</f>
        <v>-318.97715134054835</v>
      </c>
      <c r="S20" s="359">
        <f t="shared" si="87"/>
        <v>-739.57512349008903</v>
      </c>
      <c r="T20" s="359">
        <f t="shared" si="87"/>
        <v>-320.56582361747786</v>
      </c>
      <c r="U20" s="359">
        <f t="shared" si="87"/>
        <v>-21.413628530732019</v>
      </c>
      <c r="V20" s="359">
        <f t="shared" si="87"/>
        <v>-272.31311773969225</v>
      </c>
      <c r="W20" s="359">
        <f t="shared" si="87"/>
        <v>-23.242765934039909</v>
      </c>
      <c r="X20" s="359">
        <f t="shared" si="87"/>
        <v>-377.33126335867212</v>
      </c>
      <c r="Y20" s="359">
        <f t="shared" si="87"/>
        <v>-375.24021029455042</v>
      </c>
      <c r="Z20" s="359">
        <f t="shared" si="87"/>
        <v>-26.323632355053459</v>
      </c>
      <c r="AA20" s="359">
        <f t="shared" si="87"/>
        <v>-427.44430820922935</v>
      </c>
      <c r="AB20" s="359">
        <f t="shared" si="87"/>
        <v>-28.624607303419108</v>
      </c>
      <c r="AC20" s="359">
        <f t="shared" si="87"/>
        <v>-419.71936075110222</v>
      </c>
      <c r="AD20" s="359">
        <f t="shared" si="87"/>
        <v>-31.167822644688513</v>
      </c>
      <c r="AE20" s="359">
        <f t="shared" si="87"/>
        <v>-282.52533147269781</v>
      </c>
      <c r="AF20" s="359">
        <f t="shared" si="87"/>
        <v>-33.95695610533172</v>
      </c>
      <c r="AG20" s="359">
        <f t="shared" si="87"/>
        <v>-375.45307572956028</v>
      </c>
      <c r="AH20" s="359">
        <f t="shared" si="87"/>
        <v>-517.04764544154705</v>
      </c>
      <c r="AI20" s="359">
        <f t="shared" si="87"/>
        <v>-38.700279756765859</v>
      </c>
      <c r="AJ20" s="359">
        <f t="shared" si="87"/>
        <v>-31.173079106751391</v>
      </c>
      <c r="AK20" s="359">
        <f t="shared" si="87"/>
        <v>-40.287431462589964</v>
      </c>
      <c r="AL20" s="359">
        <f t="shared" si="87"/>
        <v>-165</v>
      </c>
      <c r="AM20" s="359">
        <f t="shared" si="87"/>
        <v>-350</v>
      </c>
      <c r="AN20" s="359">
        <f t="shared" si="87"/>
        <v>-400</v>
      </c>
      <c r="AO20" s="359">
        <f t="shared" si="87"/>
        <v>0</v>
      </c>
      <c r="AP20" s="359">
        <f t="shared" si="87"/>
        <v>-500</v>
      </c>
      <c r="AQ20" s="359">
        <f t="shared" si="87"/>
        <v>-150</v>
      </c>
      <c r="AR20" s="359">
        <f t="shared" si="87"/>
        <v>-500</v>
      </c>
      <c r="AS20" s="359">
        <f t="shared" si="87"/>
        <v>-500</v>
      </c>
      <c r="AT20" s="359">
        <f t="shared" si="87"/>
        <v>0</v>
      </c>
      <c r="AU20" s="359">
        <f t="shared" si="87"/>
        <v>-800</v>
      </c>
      <c r="AV20" s="359">
        <f t="shared" si="87"/>
        <v>0</v>
      </c>
      <c r="AW20" s="359">
        <f t="shared" si="87"/>
        <v>0</v>
      </c>
      <c r="AX20" s="359">
        <f t="shared" si="87"/>
        <v>-400</v>
      </c>
      <c r="AY20" s="359">
        <f t="shared" si="87"/>
        <v>-200</v>
      </c>
      <c r="AZ20" s="359">
        <f t="shared" si="87"/>
        <v>0</v>
      </c>
      <c r="BA20" s="359">
        <f t="shared" si="87"/>
        <v>0</v>
      </c>
      <c r="BB20" s="359">
        <f t="shared" si="87"/>
        <v>0</v>
      </c>
      <c r="BC20" s="359">
        <f t="shared" si="87"/>
        <v>0</v>
      </c>
      <c r="BD20" s="359">
        <f t="shared" si="87"/>
        <v>0</v>
      </c>
      <c r="BE20" s="359">
        <f t="shared" si="87"/>
        <v>0</v>
      </c>
      <c r="BF20" s="359">
        <f t="shared" si="87"/>
        <v>-164.94663128743468</v>
      </c>
      <c r="BG20" s="359">
        <f t="shared" si="87"/>
        <v>-200.60977325492465</v>
      </c>
      <c r="BH20" s="359">
        <f t="shared" si="87"/>
        <v>-240.83664591847713</v>
      </c>
      <c r="BI20" s="359">
        <f t="shared" si="87"/>
        <v>-283.27029255303518</v>
      </c>
      <c r="BJ20" s="359">
        <f t="shared" si="87"/>
        <v>-329.44537241779381</v>
      </c>
      <c r="BK20" s="359">
        <f t="shared" si="87"/>
        <v>-376.65643363520286</v>
      </c>
      <c r="BL20" s="359">
        <f t="shared" si="87"/>
        <v>-95.482214256260264</v>
      </c>
      <c r="BM20" s="359">
        <f t="shared" si="87"/>
        <v>-125.05101336424551</v>
      </c>
      <c r="BN20" s="359">
        <f t="shared" si="87"/>
        <v>-157.43431254109854</v>
      </c>
      <c r="BO20" s="359">
        <f t="shared" si="87"/>
        <v>-190.37789214186745</v>
      </c>
      <c r="BP20" s="359">
        <f t="shared" si="87"/>
        <v>-227.51448404314212</v>
      </c>
      <c r="BQ20" s="359">
        <f t="shared" si="87"/>
        <v>-266.71373686727037</v>
      </c>
      <c r="BR20" s="359">
        <f t="shared" si="87"/>
        <v>-309.37081512708909</v>
      </c>
      <c r="BS20" s="359">
        <f t="shared" si="87"/>
        <v>-352.96053571219448</v>
      </c>
      <c r="BT20" s="359">
        <f t="shared" si="87"/>
        <v>-401.58954964601327</v>
      </c>
      <c r="BU20" s="359">
        <f t="shared" si="87"/>
        <v>-452.87370589473102</v>
      </c>
      <c r="BV20" s="359">
        <f t="shared" si="87"/>
        <v>-508.4007165637841</v>
      </c>
      <c r="BW20" s="359">
        <f t="shared" si="87"/>
        <v>-565.34309664582497</v>
      </c>
      <c r="BX20" s="359">
        <f t="shared" si="87"/>
        <v>-628.34441857581589</v>
      </c>
      <c r="BY20" s="359">
        <f t="shared" si="87"/>
        <v>-694.7378791961421</v>
      </c>
      <c r="BZ20" s="359">
        <f t="shared" si="87"/>
        <v>-766.33147067978132</v>
      </c>
      <c r="CA20" s="359">
        <f t="shared" si="87"/>
        <v>-839.96071697502634</v>
      </c>
      <c r="CB20" s="359">
        <f t="shared" si="87"/>
        <v>-920.8777296850061</v>
      </c>
      <c r="CC20" s="359">
        <f t="shared" si="87"/>
        <v>-1006.1012305874948</v>
      </c>
      <c r="CD20" s="359">
        <f t="shared" ref="CD20:CR20" si="88">+CD26+CD32</f>
        <v>-1097.6914424847539</v>
      </c>
      <c r="CE20" s="359">
        <f t="shared" si="88"/>
        <v>-1192.1085621911438</v>
      </c>
      <c r="CF20" s="359">
        <f t="shared" si="88"/>
        <v>-1295.2946990282492</v>
      </c>
      <c r="CG20" s="359">
        <f t="shared" si="88"/>
        <v>-1403.9189558187177</v>
      </c>
      <c r="CH20" s="359">
        <f t="shared" si="88"/>
        <v>-1122.3660790560002</v>
      </c>
      <c r="CI20" s="359">
        <f t="shared" si="88"/>
        <v>0</v>
      </c>
      <c r="CJ20" s="359">
        <f t="shared" si="88"/>
        <v>0</v>
      </c>
      <c r="CK20" s="359">
        <f t="shared" si="88"/>
        <v>0</v>
      </c>
      <c r="CL20" s="359">
        <f t="shared" si="88"/>
        <v>0</v>
      </c>
      <c r="CM20" s="359">
        <f t="shared" si="88"/>
        <v>0</v>
      </c>
      <c r="CN20" s="359">
        <f t="shared" si="88"/>
        <v>0</v>
      </c>
      <c r="CO20" s="359">
        <f t="shared" si="88"/>
        <v>0</v>
      </c>
      <c r="CP20" s="359">
        <f t="shared" si="88"/>
        <v>0</v>
      </c>
      <c r="CQ20" s="359">
        <f t="shared" si="88"/>
        <v>0</v>
      </c>
      <c r="CR20" s="359">
        <f t="shared" si="88"/>
        <v>0</v>
      </c>
      <c r="CS20" s="359"/>
      <c r="CT20" s="71"/>
      <c r="CU20" s="71"/>
      <c r="CV20" s="71"/>
      <c r="CW20" s="71"/>
      <c r="CX20" s="71"/>
      <c r="CY20" s="71"/>
      <c r="CZ20" s="71"/>
      <c r="DA20" s="71"/>
      <c r="DB20" s="71"/>
      <c r="DC20" s="71"/>
      <c r="DD20" s="71"/>
      <c r="DE20" s="71"/>
      <c r="DF20" s="71"/>
      <c r="DG20" s="71"/>
      <c r="DH20" s="71"/>
      <c r="DI20" s="71"/>
      <c r="DJ20" s="71"/>
      <c r="DK20" s="71"/>
      <c r="DL20" s="71"/>
      <c r="DM20" s="71"/>
      <c r="DN20" s="71"/>
      <c r="DO20" s="71"/>
      <c r="DP20" s="71"/>
      <c r="DQ20" s="71"/>
      <c r="DR20" s="71"/>
      <c r="DS20" s="71"/>
      <c r="DT20" s="71"/>
      <c r="DU20" s="71"/>
      <c r="DV20" s="71"/>
      <c r="DW20" s="71"/>
      <c r="DX20" s="71"/>
      <c r="DY20" s="71"/>
      <c r="DZ20" s="71"/>
      <c r="EA20" s="71"/>
      <c r="EB20" s="71"/>
      <c r="EC20" s="71"/>
      <c r="ED20" s="71"/>
      <c r="EE20" s="71"/>
      <c r="EF20" s="71"/>
      <c r="EG20" s="71"/>
      <c r="EH20" s="71"/>
      <c r="EI20" s="71"/>
      <c r="EJ20" s="71"/>
      <c r="EK20" s="71"/>
      <c r="EL20" s="71"/>
      <c r="EM20" s="71"/>
      <c r="EN20" s="71"/>
      <c r="EO20" s="71"/>
      <c r="EP20" s="71"/>
      <c r="EQ20" s="71"/>
      <c r="ER20" s="71"/>
      <c r="ES20" s="71"/>
      <c r="ET20" s="71"/>
      <c r="EU20" s="71"/>
      <c r="EV20" s="71"/>
      <c r="EW20" s="71"/>
      <c r="EX20" s="71"/>
      <c r="EY20" s="71"/>
      <c r="EZ20" s="71"/>
      <c r="FA20" s="71"/>
      <c r="FB20" s="71"/>
      <c r="FC20" s="71"/>
      <c r="FD20" s="71"/>
      <c r="FE20" s="71"/>
      <c r="FF20" s="71"/>
      <c r="FG20" s="71"/>
      <c r="FH20" s="71"/>
      <c r="FI20" s="71"/>
      <c r="FJ20" s="71"/>
      <c r="FK20" s="71"/>
      <c r="FL20" s="71"/>
      <c r="FM20" s="71"/>
      <c r="FN20" s="71"/>
      <c r="FO20" s="71"/>
      <c r="FP20" s="71"/>
      <c r="FQ20" s="71"/>
      <c r="FR20" s="71"/>
      <c r="FS20" s="71"/>
      <c r="FT20" s="71"/>
      <c r="FU20" s="71"/>
      <c r="FV20" s="71"/>
      <c r="FW20" s="71"/>
      <c r="FX20" s="71"/>
      <c r="FY20" s="71"/>
      <c r="FZ20" s="71"/>
      <c r="GA20" s="71"/>
      <c r="GB20" s="71"/>
      <c r="GC20" s="71"/>
      <c r="GD20" s="71"/>
      <c r="GE20" s="71"/>
      <c r="GF20" s="71"/>
      <c r="GG20" s="71"/>
      <c r="GH20" s="71"/>
      <c r="GI20" s="71"/>
      <c r="GJ20" s="71"/>
    </row>
    <row r="21" spans="2:192" outlineLevel="1">
      <c r="B21" s="77" t="s">
        <v>47</v>
      </c>
      <c r="C21" s="47"/>
      <c r="D21" s="47"/>
      <c r="E21" s="47"/>
      <c r="F21" s="47"/>
      <c r="G21" s="47"/>
      <c r="H21" s="47"/>
      <c r="I21" s="47"/>
      <c r="J21" s="47"/>
      <c r="K21" s="441" t="s">
        <v>200</v>
      </c>
      <c r="L21" s="47"/>
      <c r="M21" s="465"/>
      <c r="N21" s="465"/>
      <c r="O21" s="185">
        <f>+O27+O33</f>
        <v>8340.3004927073871</v>
      </c>
      <c r="P21" s="185">
        <f t="shared" ref="P21:Q21" si="89">+SUM(P18:P20)</f>
        <v>8684.3095931166499</v>
      </c>
      <c r="Q21" s="185">
        <f t="shared" si="89"/>
        <v>8948.4759500749151</v>
      </c>
      <c r="R21" s="185">
        <f t="shared" ref="R21:CC21" si="90">+SUM(R18:R20)</f>
        <v>9220.6395434659735</v>
      </c>
      <c r="S21" s="185">
        <f t="shared" si="90"/>
        <v>9501.0424775127049</v>
      </c>
      <c r="T21" s="185">
        <f t="shared" si="90"/>
        <v>9943.0646504910837</v>
      </c>
      <c r="U21" s="185">
        <f t="shared" si="90"/>
        <v>10405.561425184043</v>
      </c>
      <c r="V21" s="185">
        <f t="shared" si="90"/>
        <v>10889.481191380599</v>
      </c>
      <c r="W21" s="185">
        <f t="shared" si="90"/>
        <v>11395.816268573721</v>
      </c>
      <c r="X21" s="185">
        <f t="shared" si="90"/>
        <v>11925.604940797602</v>
      </c>
      <c r="Y21" s="185">
        <f t="shared" si="90"/>
        <v>12320.368648753079</v>
      </c>
      <c r="Z21" s="185">
        <f t="shared" si="90"/>
        <v>12728.154381713137</v>
      </c>
      <c r="AA21" s="185">
        <f t="shared" si="90"/>
        <v>13149.391695718014</v>
      </c>
      <c r="AB21" s="185">
        <f t="shared" si="90"/>
        <v>13584.524316523617</v>
      </c>
      <c r="AC21" s="185">
        <f t="shared" si="90"/>
        <v>14034.010607016298</v>
      </c>
      <c r="AD21" s="185">
        <f t="shared" si="90"/>
        <v>14330.762017462015</v>
      </c>
      <c r="AE21" s="185">
        <f t="shared" si="90"/>
        <v>14633.76970004045</v>
      </c>
      <c r="AF21" s="185">
        <f t="shared" si="90"/>
        <v>14943.165552830669</v>
      </c>
      <c r="AG21" s="185">
        <f t="shared" si="90"/>
        <v>15259.084254657671</v>
      </c>
      <c r="AH21" s="185">
        <f t="shared" si="90"/>
        <v>15581.663323717563</v>
      </c>
      <c r="AI21" s="185">
        <f t="shared" si="90"/>
        <v>15706.637305364207</v>
      </c>
      <c r="AJ21" s="185">
        <f t="shared" si="90"/>
        <v>15832.610976256741</v>
      </c>
      <c r="AK21" s="185">
        <f t="shared" si="90"/>
        <v>15959.592333088358</v>
      </c>
      <c r="AL21" s="185">
        <f t="shared" si="90"/>
        <v>16087.589436519229</v>
      </c>
      <c r="AM21" s="185">
        <f t="shared" si="90"/>
        <v>16216.610411688198</v>
      </c>
      <c r="AN21" s="185">
        <f t="shared" si="90"/>
        <v>16216.610411688198</v>
      </c>
      <c r="AO21" s="185">
        <f t="shared" si="90"/>
        <v>16216.610411688198</v>
      </c>
      <c r="AP21" s="185">
        <f t="shared" si="90"/>
        <v>16216.610411688198</v>
      </c>
      <c r="AQ21" s="185">
        <f t="shared" si="90"/>
        <v>16216.610411688198</v>
      </c>
      <c r="AR21" s="185">
        <f t="shared" si="90"/>
        <v>16216.610411688198</v>
      </c>
      <c r="AS21" s="185">
        <f t="shared" si="90"/>
        <v>16216.610411688198</v>
      </c>
      <c r="AT21" s="185">
        <f t="shared" si="90"/>
        <v>16216.610411688198</v>
      </c>
      <c r="AU21" s="185">
        <f t="shared" si="90"/>
        <v>16216.610411688198</v>
      </c>
      <c r="AV21" s="185">
        <f t="shared" si="90"/>
        <v>16216.610411688198</v>
      </c>
      <c r="AW21" s="185">
        <f t="shared" si="90"/>
        <v>16216.610411688198</v>
      </c>
      <c r="AX21" s="185">
        <f t="shared" si="90"/>
        <v>16216.610411688198</v>
      </c>
      <c r="AY21" s="185">
        <f t="shared" si="90"/>
        <v>16216.610411688198</v>
      </c>
      <c r="AZ21" s="185">
        <f t="shared" si="90"/>
        <v>16216.610411688198</v>
      </c>
      <c r="BA21" s="185">
        <f t="shared" si="90"/>
        <v>16216.610411688198</v>
      </c>
      <c r="BB21" s="185">
        <f t="shared" si="90"/>
        <v>16216.610411688198</v>
      </c>
      <c r="BC21" s="185">
        <f t="shared" si="90"/>
        <v>16216.610411688198</v>
      </c>
      <c r="BD21" s="185">
        <f t="shared" si="90"/>
        <v>16216.610411688198</v>
      </c>
      <c r="BE21" s="185">
        <f t="shared" si="90"/>
        <v>16216.610411688198</v>
      </c>
      <c r="BF21" s="185">
        <f t="shared" si="90"/>
        <v>16051.663780400762</v>
      </c>
      <c r="BG21" s="185">
        <f t="shared" si="90"/>
        <v>15851.054007145838</v>
      </c>
      <c r="BH21" s="185">
        <f t="shared" si="90"/>
        <v>15610.217361227362</v>
      </c>
      <c r="BI21" s="185">
        <f t="shared" si="90"/>
        <v>15326.947068674326</v>
      </c>
      <c r="BJ21" s="185">
        <f t="shared" si="90"/>
        <v>14997.501696256531</v>
      </c>
      <c r="BK21" s="185">
        <f t="shared" si="90"/>
        <v>14620.845262621329</v>
      </c>
      <c r="BL21" s="185">
        <f t="shared" si="90"/>
        <v>14525.363048365069</v>
      </c>
      <c r="BM21" s="185">
        <f t="shared" si="90"/>
        <v>14400.312035000823</v>
      </c>
      <c r="BN21" s="185">
        <f t="shared" si="90"/>
        <v>14242.877722459725</v>
      </c>
      <c r="BO21" s="185">
        <f t="shared" si="90"/>
        <v>14052.499830317858</v>
      </c>
      <c r="BP21" s="185">
        <f t="shared" si="90"/>
        <v>13824.985346274716</v>
      </c>
      <c r="BQ21" s="185">
        <f t="shared" si="90"/>
        <v>13558.271609407446</v>
      </c>
      <c r="BR21" s="185">
        <f t="shared" si="90"/>
        <v>13248.900794280356</v>
      </c>
      <c r="BS21" s="185">
        <f t="shared" si="90"/>
        <v>12895.940258568162</v>
      </c>
      <c r="BT21" s="185">
        <f t="shared" si="90"/>
        <v>12494.350708922149</v>
      </c>
      <c r="BU21" s="185">
        <f t="shared" si="90"/>
        <v>12041.477003027418</v>
      </c>
      <c r="BV21" s="185">
        <f t="shared" si="90"/>
        <v>11533.076286463633</v>
      </c>
      <c r="BW21" s="185">
        <f t="shared" si="90"/>
        <v>10967.733189817807</v>
      </c>
      <c r="BX21" s="185">
        <f t="shared" si="90"/>
        <v>10339.388771241991</v>
      </c>
      <c r="BY21" s="185">
        <f t="shared" si="90"/>
        <v>9644.6508920458491</v>
      </c>
      <c r="BZ21" s="185">
        <f t="shared" si="90"/>
        <v>8878.3194213660681</v>
      </c>
      <c r="CA21" s="185">
        <f t="shared" si="90"/>
        <v>8038.358704391042</v>
      </c>
      <c r="CB21" s="185">
        <f t="shared" si="90"/>
        <v>7117.4809747060362</v>
      </c>
      <c r="CC21" s="185">
        <f t="shared" si="90"/>
        <v>6111.3797441185416</v>
      </c>
      <c r="CD21" s="185">
        <f t="shared" ref="CD21:CR21" si="91">+SUM(CD18:CD20)</f>
        <v>5013.6883016337879</v>
      </c>
      <c r="CE21" s="185">
        <f t="shared" si="91"/>
        <v>3821.579739442644</v>
      </c>
      <c r="CF21" s="185">
        <f t="shared" si="91"/>
        <v>2526.2850404143946</v>
      </c>
      <c r="CG21" s="185">
        <f t="shared" si="91"/>
        <v>1122.366084595677</v>
      </c>
      <c r="CH21" s="185">
        <f t="shared" si="91"/>
        <v>5.5396767493220977E-6</v>
      </c>
      <c r="CI21" s="185">
        <f t="shared" si="91"/>
        <v>5.5396767493220977E-6</v>
      </c>
      <c r="CJ21" s="185">
        <f t="shared" si="91"/>
        <v>5.5396767493220977E-6</v>
      </c>
      <c r="CK21" s="185">
        <f t="shared" si="91"/>
        <v>5.5396767493220977E-6</v>
      </c>
      <c r="CL21" s="185">
        <f t="shared" si="91"/>
        <v>5.5396767493220977E-6</v>
      </c>
      <c r="CM21" s="185">
        <f t="shared" si="91"/>
        <v>5.5396767493220977E-6</v>
      </c>
      <c r="CN21" s="185">
        <f t="shared" si="91"/>
        <v>5.5396767493220977E-6</v>
      </c>
      <c r="CO21" s="185">
        <f t="shared" si="91"/>
        <v>5.5396767493220977E-6</v>
      </c>
      <c r="CP21" s="185">
        <f t="shared" si="91"/>
        <v>5.5396767493220977E-6</v>
      </c>
      <c r="CQ21" s="185">
        <f t="shared" si="91"/>
        <v>5.5396767493220977E-6</v>
      </c>
      <c r="CR21" s="185">
        <f t="shared" si="91"/>
        <v>5.5396767493220977E-6</v>
      </c>
      <c r="CS21" s="185"/>
      <c r="CT21" s="71"/>
      <c r="CU21" s="71"/>
      <c r="CV21" s="71"/>
      <c r="CW21" s="71"/>
      <c r="CX21" s="71"/>
      <c r="CY21" s="71"/>
      <c r="CZ21" s="71"/>
      <c r="DA21" s="71"/>
      <c r="DB21" s="71"/>
      <c r="DC21" s="71"/>
      <c r="DD21" s="71"/>
      <c r="DE21" s="71"/>
      <c r="DF21" s="71"/>
      <c r="DG21" s="71"/>
      <c r="DH21" s="71"/>
      <c r="DI21" s="71"/>
      <c r="DJ21" s="71"/>
      <c r="DK21" s="71"/>
      <c r="DL21" s="71"/>
      <c r="DM21" s="71"/>
      <c r="DN21" s="71"/>
      <c r="DO21" s="71"/>
      <c r="DP21" s="71"/>
      <c r="DQ21" s="71"/>
      <c r="DR21" s="71"/>
      <c r="DS21" s="71"/>
      <c r="DT21" s="71"/>
      <c r="DU21" s="71"/>
      <c r="DV21" s="71"/>
      <c r="DW21" s="71"/>
      <c r="DX21" s="71"/>
      <c r="DY21" s="71"/>
      <c r="DZ21" s="71"/>
      <c r="EA21" s="71"/>
      <c r="EB21" s="71"/>
      <c r="EC21" s="71"/>
      <c r="ED21" s="71"/>
      <c r="EE21" s="71"/>
      <c r="EF21" s="71"/>
      <c r="EG21" s="71"/>
      <c r="EH21" s="71"/>
      <c r="EI21" s="71"/>
      <c r="EJ21" s="71"/>
      <c r="EK21" s="71"/>
      <c r="EL21" s="71"/>
      <c r="EM21" s="71"/>
      <c r="EN21" s="71"/>
      <c r="EO21" s="71"/>
      <c r="EP21" s="71"/>
      <c r="EQ21" s="71"/>
      <c r="ER21" s="71"/>
      <c r="ES21" s="71"/>
      <c r="ET21" s="71"/>
      <c r="EU21" s="71"/>
      <c r="EV21" s="71"/>
      <c r="EW21" s="71"/>
      <c r="EX21" s="71"/>
      <c r="EY21" s="71"/>
      <c r="EZ21" s="71"/>
      <c r="FA21" s="71"/>
      <c r="FB21" s="71"/>
      <c r="FC21" s="71"/>
      <c r="FD21" s="71"/>
      <c r="FE21" s="71"/>
      <c r="FF21" s="71"/>
      <c r="FG21" s="71"/>
      <c r="FH21" s="71"/>
      <c r="FI21" s="71"/>
      <c r="FJ21" s="71"/>
      <c r="FK21" s="71"/>
      <c r="FL21" s="71"/>
      <c r="FM21" s="71"/>
      <c r="FN21" s="71"/>
      <c r="FO21" s="71"/>
      <c r="FP21" s="71"/>
      <c r="FQ21" s="71"/>
      <c r="FR21" s="71"/>
      <c r="FS21" s="71"/>
      <c r="FT21" s="71"/>
      <c r="FU21" s="71"/>
      <c r="FV21" s="71"/>
      <c r="FW21" s="71"/>
      <c r="FX21" s="71"/>
      <c r="FY21" s="71"/>
      <c r="FZ21" s="71"/>
      <c r="GA21" s="71"/>
      <c r="GB21" s="71"/>
      <c r="GC21" s="71"/>
      <c r="GD21" s="71"/>
      <c r="GE21" s="71"/>
      <c r="GF21" s="71"/>
      <c r="GG21" s="71"/>
      <c r="GH21" s="71"/>
      <c r="GI21" s="71"/>
      <c r="GJ21" s="71"/>
    </row>
    <row r="22" spans="2:192" outlineLevel="1">
      <c r="B22" s="77"/>
      <c r="C22" s="47"/>
      <c r="D22" s="47"/>
      <c r="E22" s="47"/>
      <c r="F22" s="47"/>
      <c r="G22" s="47"/>
      <c r="H22" s="47"/>
      <c r="I22" s="47"/>
      <c r="J22" s="47"/>
      <c r="K22" s="441"/>
      <c r="L22" s="47"/>
      <c r="M22" s="465"/>
      <c r="N22" s="465"/>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2"/>
      <c r="CQ22" s="192"/>
      <c r="CR22" s="192"/>
      <c r="CS22" s="192"/>
      <c r="CT22" s="71"/>
      <c r="CU22" s="71"/>
      <c r="CV22" s="71"/>
      <c r="CW22" s="71"/>
      <c r="CX22" s="71"/>
      <c r="CY22" s="71"/>
      <c r="CZ22" s="71"/>
      <c r="DA22" s="71"/>
      <c r="DB22" s="71"/>
      <c r="DC22" s="71"/>
      <c r="DD22" s="71"/>
      <c r="DE22" s="71"/>
      <c r="DF22" s="71"/>
      <c r="DG22" s="71"/>
      <c r="DH22" s="71"/>
      <c r="DI22" s="71"/>
      <c r="DJ22" s="71"/>
      <c r="DK22" s="71"/>
      <c r="DL22" s="71"/>
      <c r="DM22" s="71"/>
      <c r="DN22" s="71"/>
      <c r="DO22" s="71"/>
      <c r="DP22" s="71"/>
      <c r="DQ22" s="71"/>
      <c r="DR22" s="71"/>
      <c r="DS22" s="71"/>
      <c r="DT22" s="71"/>
      <c r="DU22" s="71"/>
      <c r="DV22" s="71"/>
      <c r="DW22" s="71"/>
      <c r="DX22" s="71"/>
      <c r="DY22" s="71"/>
      <c r="DZ22" s="71"/>
      <c r="EA22" s="71"/>
      <c r="EB22" s="71"/>
      <c r="EC22" s="71"/>
      <c r="ED22" s="71"/>
      <c r="EE22" s="71"/>
      <c r="EF22" s="71"/>
      <c r="EG22" s="71"/>
      <c r="EH22" s="71"/>
      <c r="EI22" s="71"/>
      <c r="EJ22" s="71"/>
      <c r="EK22" s="71"/>
      <c r="EL22" s="71"/>
      <c r="EM22" s="71"/>
      <c r="EN22" s="71"/>
      <c r="EO22" s="71"/>
      <c r="EP22" s="71"/>
      <c r="EQ22" s="71"/>
      <c r="ER22" s="71"/>
      <c r="ES22" s="71"/>
      <c r="ET22" s="71"/>
      <c r="EU22" s="71"/>
      <c r="EV22" s="71"/>
      <c r="EW22" s="71"/>
      <c r="EX22" s="71"/>
      <c r="EY22" s="71"/>
      <c r="EZ22" s="71"/>
      <c r="FA22" s="71"/>
      <c r="FB22" s="71"/>
      <c r="FC22" s="71"/>
      <c r="FD22" s="71"/>
      <c r="FE22" s="71"/>
      <c r="FF22" s="71"/>
      <c r="FG22" s="71"/>
      <c r="FH22" s="71"/>
      <c r="FI22" s="71"/>
      <c r="FJ22" s="71"/>
      <c r="FK22" s="71"/>
      <c r="FL22" s="71"/>
      <c r="FM22" s="71"/>
      <c r="FN22" s="71"/>
      <c r="FO22" s="71"/>
      <c r="FP22" s="71"/>
      <c r="FQ22" s="71"/>
      <c r="FR22" s="71"/>
      <c r="FS22" s="71"/>
      <c r="FT22" s="71"/>
      <c r="FU22" s="71"/>
      <c r="FV22" s="71"/>
      <c r="FW22" s="71"/>
      <c r="FX22" s="71"/>
      <c r="FY22" s="71"/>
      <c r="FZ22" s="71"/>
      <c r="GA22" s="71"/>
      <c r="GB22" s="71"/>
      <c r="GC22" s="71"/>
      <c r="GD22" s="71"/>
      <c r="GE22" s="71"/>
      <c r="GF22" s="71"/>
      <c r="GG22" s="71"/>
      <c r="GH22" s="71"/>
      <c r="GI22" s="71"/>
      <c r="GJ22" s="71"/>
    </row>
    <row r="23" spans="2:192" outlineLevel="1">
      <c r="B23" s="77" t="s">
        <v>204</v>
      </c>
      <c r="C23" s="47"/>
      <c r="D23" s="47"/>
      <c r="E23" s="47"/>
      <c r="F23" s="47"/>
      <c r="G23" s="47"/>
      <c r="H23" s="47"/>
      <c r="I23" s="47"/>
      <c r="J23" s="47"/>
      <c r="K23" s="47"/>
      <c r="L23" s="47"/>
      <c r="M23" s="47"/>
      <c r="N23" s="47"/>
      <c r="O23" s="71"/>
      <c r="CU23" s="71"/>
      <c r="CV23" s="71"/>
      <c r="CW23" s="71"/>
      <c r="CX23" s="71"/>
      <c r="CY23" s="71"/>
      <c r="CZ23" s="71"/>
      <c r="DA23" s="71"/>
      <c r="DB23" s="71"/>
      <c r="DC23" s="71"/>
      <c r="DD23" s="71"/>
      <c r="DE23" s="71"/>
      <c r="DF23" s="71"/>
      <c r="DG23" s="71"/>
      <c r="DH23" s="71"/>
      <c r="DI23" s="71"/>
      <c r="DJ23" s="71"/>
      <c r="DK23" s="71"/>
      <c r="DL23" s="71"/>
      <c r="DM23" s="71"/>
      <c r="DN23" s="71"/>
      <c r="DO23" s="71"/>
      <c r="DP23" s="71"/>
      <c r="DQ23" s="71"/>
      <c r="DR23" s="71"/>
      <c r="DS23" s="71"/>
      <c r="DT23" s="71"/>
      <c r="DU23" s="71"/>
      <c r="DV23" s="71"/>
      <c r="DW23" s="71"/>
      <c r="DX23" s="71"/>
      <c r="DY23" s="71"/>
      <c r="DZ23" s="71"/>
      <c r="EA23" s="71"/>
      <c r="EB23" s="71"/>
      <c r="EC23" s="71"/>
      <c r="ED23" s="71"/>
      <c r="EE23" s="71"/>
      <c r="EF23" s="71"/>
      <c r="EG23" s="71"/>
      <c r="EH23" s="71"/>
      <c r="EI23" s="71"/>
      <c r="EJ23" s="71"/>
      <c r="EK23" s="71"/>
      <c r="EL23" s="71"/>
      <c r="EM23" s="71"/>
      <c r="EN23" s="71"/>
      <c r="EO23" s="71"/>
      <c r="EP23" s="71"/>
      <c r="EQ23" s="71"/>
      <c r="ER23" s="71"/>
      <c r="ES23" s="71"/>
      <c r="ET23" s="71"/>
      <c r="EU23" s="71"/>
      <c r="EV23" s="71"/>
      <c r="EW23" s="71"/>
      <c r="EX23" s="71"/>
      <c r="EY23" s="71"/>
      <c r="EZ23" s="71"/>
      <c r="FA23" s="71"/>
      <c r="FB23" s="71"/>
      <c r="FC23" s="71"/>
      <c r="FD23" s="71"/>
      <c r="FE23" s="71"/>
      <c r="FF23" s="71"/>
      <c r="FG23" s="71"/>
      <c r="FH23" s="71"/>
      <c r="FI23" s="71"/>
      <c r="FJ23" s="71"/>
      <c r="FK23" s="71"/>
      <c r="FL23" s="71"/>
      <c r="FM23" s="71"/>
      <c r="FN23" s="71"/>
      <c r="FO23" s="71"/>
      <c r="FP23" s="71"/>
      <c r="FQ23" s="71"/>
      <c r="FR23" s="71"/>
      <c r="FS23" s="71"/>
      <c r="FT23" s="71"/>
      <c r="FU23" s="71"/>
      <c r="FV23" s="71"/>
      <c r="FW23" s="71"/>
      <c r="FX23" s="71"/>
      <c r="FY23" s="71"/>
      <c r="FZ23" s="71"/>
      <c r="GA23" s="71"/>
      <c r="GB23" s="71"/>
      <c r="GC23" s="71"/>
      <c r="GD23" s="71"/>
      <c r="GE23" s="71"/>
      <c r="GF23" s="71"/>
      <c r="GG23" s="71"/>
      <c r="GH23" s="71"/>
      <c r="GI23" s="71"/>
      <c r="GJ23" s="71"/>
    </row>
    <row r="24" spans="2:192" outlineLevel="1">
      <c r="B24" s="47" t="s">
        <v>46</v>
      </c>
      <c r="C24" s="47"/>
      <c r="D24" s="47"/>
      <c r="E24" s="47"/>
      <c r="F24" s="47"/>
      <c r="G24" s="47"/>
      <c r="H24" s="47"/>
      <c r="I24" s="47"/>
      <c r="J24" s="47"/>
      <c r="K24" s="318" t="s">
        <v>200</v>
      </c>
      <c r="L24" s="47"/>
      <c r="M24" s="47"/>
      <c r="N24" s="47"/>
      <c r="O24" s="71"/>
      <c r="P24" s="186">
        <f t="shared" ref="P24:Q24" si="92">+O27</f>
        <v>8340.3004927073871</v>
      </c>
      <c r="Q24" s="186">
        <f t="shared" si="92"/>
        <v>8684.3095931166499</v>
      </c>
      <c r="R24" s="186">
        <f t="shared" ref="R24" si="93">+Q27</f>
        <v>8666.0826201842101</v>
      </c>
      <c r="S24" s="186">
        <f t="shared" ref="S24" si="94">+R27</f>
        <v>8347.1054688436616</v>
      </c>
      <c r="T24" s="186">
        <f t="shared" ref="T24" si="95">+S27</f>
        <v>7607.5303453535726</v>
      </c>
      <c r="U24" s="186">
        <f t="shared" ref="U24" si="96">+T27</f>
        <v>7286.9645217360949</v>
      </c>
      <c r="V24" s="186">
        <f t="shared" ref="V24" si="97">+U27</f>
        <v>7265.5508932053626</v>
      </c>
      <c r="W24" s="186">
        <f t="shared" ref="W24" si="98">+V27</f>
        <v>6993.23777546567</v>
      </c>
      <c r="X24" s="186">
        <f t="shared" ref="X24" si="99">+W27</f>
        <v>6969.9950095316299</v>
      </c>
      <c r="Y24" s="186">
        <f t="shared" ref="Y24" si="100">+X27</f>
        <v>6592.6637461729579</v>
      </c>
      <c r="Z24" s="186">
        <f t="shared" ref="Z24" si="101">+Y27</f>
        <v>6217.4235358784072</v>
      </c>
      <c r="AA24" s="186">
        <f t="shared" ref="AA24" si="102">+Z27</f>
        <v>6191.0999035233535</v>
      </c>
      <c r="AB24" s="186">
        <f t="shared" ref="AB24" si="103">+AA27</f>
        <v>5763.6555953141242</v>
      </c>
      <c r="AC24" s="186">
        <f t="shared" ref="AC24" si="104">+AB27</f>
        <v>5735.0309880107052</v>
      </c>
      <c r="AD24" s="186">
        <f t="shared" ref="AD24" si="105">+AC27</f>
        <v>5315.3116272596026</v>
      </c>
      <c r="AE24" s="186">
        <f t="shared" ref="AE24" si="106">+AD27</f>
        <v>5284.1438046149142</v>
      </c>
      <c r="AF24" s="186">
        <f t="shared" ref="AF24" si="107">+AE27</f>
        <v>5001.6184731422163</v>
      </c>
      <c r="AG24" s="186">
        <f t="shared" ref="AG24" si="108">+AF27</f>
        <v>4967.661517036885</v>
      </c>
      <c r="AH24" s="186">
        <f t="shared" ref="AH24" si="109">+AG27</f>
        <v>4592.2084413073244</v>
      </c>
      <c r="AI24" s="186">
        <f t="shared" ref="AI24" si="110">+AH27</f>
        <v>4075.1607958657773</v>
      </c>
      <c r="AJ24" s="186">
        <f t="shared" ref="AJ24" si="111">+AI27</f>
        <v>4036.4605161090117</v>
      </c>
      <c r="AK24" s="186">
        <f t="shared" ref="AK24" si="112">+AJ27</f>
        <v>4005.2874370022605</v>
      </c>
      <c r="AL24" s="186">
        <f t="shared" ref="AL24" si="113">+AK27</f>
        <v>3965.0000055396704</v>
      </c>
      <c r="AM24" s="186">
        <f t="shared" ref="AM24" si="114">+AL27</f>
        <v>3800.0000055396704</v>
      </c>
      <c r="AN24" s="186">
        <f t="shared" ref="AN24" si="115">+AM27</f>
        <v>3450.0000055396704</v>
      </c>
      <c r="AO24" s="186">
        <f t="shared" ref="AO24" si="116">+AN27</f>
        <v>3050.0000055396704</v>
      </c>
      <c r="AP24" s="186">
        <f t="shared" ref="AP24" si="117">+AO27</f>
        <v>3050.0000055396704</v>
      </c>
      <c r="AQ24" s="186">
        <f t="shared" ref="AQ24" si="118">+AP27</f>
        <v>2550.0000055396704</v>
      </c>
      <c r="AR24" s="186">
        <f t="shared" ref="AR24" si="119">+AQ27</f>
        <v>2400.0000055396704</v>
      </c>
      <c r="AS24" s="186">
        <f t="shared" ref="AS24" si="120">+AR27</f>
        <v>1900.0000055396704</v>
      </c>
      <c r="AT24" s="186">
        <f t="shared" ref="AT24" si="121">+AS27</f>
        <v>1400.0000055396704</v>
      </c>
      <c r="AU24" s="186">
        <f t="shared" ref="AU24" si="122">+AT27</f>
        <v>1400.0000055396704</v>
      </c>
      <c r="AV24" s="186">
        <f t="shared" ref="AV24" si="123">+AU27</f>
        <v>600.00000553967038</v>
      </c>
      <c r="AW24" s="186">
        <f t="shared" ref="AW24" si="124">+AV27</f>
        <v>600.00000553967038</v>
      </c>
      <c r="AX24" s="186">
        <f t="shared" ref="AX24" si="125">+AW27</f>
        <v>600.00000553967038</v>
      </c>
      <c r="AY24" s="186">
        <f t="shared" ref="AY24" si="126">+AX27</f>
        <v>200.00000553967038</v>
      </c>
      <c r="AZ24" s="186">
        <f t="shared" ref="AZ24" si="127">+AY27</f>
        <v>5.5396703828591853E-6</v>
      </c>
      <c r="BA24" s="186">
        <f t="shared" ref="BA24" si="128">+AZ27</f>
        <v>5.5396703828591853E-6</v>
      </c>
      <c r="BB24" s="186">
        <f t="shared" ref="BB24" si="129">+BA27</f>
        <v>5.5396703828591853E-6</v>
      </c>
      <c r="BC24" s="186">
        <f t="shared" ref="BC24" si="130">+BB27</f>
        <v>5.5396703828591853E-6</v>
      </c>
      <c r="BD24" s="186">
        <f t="shared" ref="BD24" si="131">+BC27</f>
        <v>5.5396703828591853E-6</v>
      </c>
      <c r="BE24" s="186">
        <f t="shared" ref="BE24" si="132">+BD27</f>
        <v>5.5396703828591853E-6</v>
      </c>
      <c r="BF24" s="186">
        <f t="shared" ref="BF24" si="133">+BE27</f>
        <v>5.5396703828591853E-6</v>
      </c>
      <c r="BG24" s="186">
        <f t="shared" ref="BG24" si="134">+BF27</f>
        <v>5.5396703828591853E-6</v>
      </c>
      <c r="BH24" s="186">
        <f t="shared" ref="BH24" si="135">+BG27</f>
        <v>5.5396703828591853E-6</v>
      </c>
      <c r="BI24" s="186">
        <f t="shared" ref="BI24" si="136">+BH27</f>
        <v>5.5396703828591853E-6</v>
      </c>
      <c r="BJ24" s="186">
        <f t="shared" ref="BJ24" si="137">+BI27</f>
        <v>5.5396703828591853E-6</v>
      </c>
      <c r="BK24" s="186">
        <f t="shared" ref="BK24" si="138">+BJ27</f>
        <v>5.5396703828591853E-6</v>
      </c>
      <c r="BL24" s="186">
        <f t="shared" ref="BL24" si="139">+BK27</f>
        <v>5.5396703828591853E-6</v>
      </c>
      <c r="BM24" s="186">
        <f t="shared" ref="BM24" si="140">+BL27</f>
        <v>5.5396703828591853E-6</v>
      </c>
      <c r="BN24" s="186">
        <f t="shared" ref="BN24" si="141">+BM27</f>
        <v>5.5396703828591853E-6</v>
      </c>
      <c r="BO24" s="186">
        <f t="shared" ref="BO24" si="142">+BN27</f>
        <v>5.5396703828591853E-6</v>
      </c>
      <c r="BP24" s="186">
        <f t="shared" ref="BP24" si="143">+BO27</f>
        <v>5.5396703828591853E-6</v>
      </c>
      <c r="BQ24" s="186">
        <f t="shared" ref="BQ24" si="144">+BP27</f>
        <v>5.5396703828591853E-6</v>
      </c>
      <c r="BR24" s="186">
        <f t="shared" ref="BR24" si="145">+BQ27</f>
        <v>5.5396703828591853E-6</v>
      </c>
      <c r="BS24" s="186">
        <f t="shared" ref="BS24" si="146">+BR27</f>
        <v>5.5396703828591853E-6</v>
      </c>
      <c r="BT24" s="186">
        <f t="shared" ref="BT24" si="147">+BS27</f>
        <v>5.5396703828591853E-6</v>
      </c>
      <c r="BU24" s="186">
        <f t="shared" ref="BU24" si="148">+BT27</f>
        <v>5.5396703828591853E-6</v>
      </c>
      <c r="BV24" s="186">
        <f t="shared" ref="BV24" si="149">+BU27</f>
        <v>5.5396703828591853E-6</v>
      </c>
      <c r="BW24" s="186">
        <f t="shared" ref="BW24" si="150">+BV27</f>
        <v>5.5396703828591853E-6</v>
      </c>
      <c r="BX24" s="186">
        <f t="shared" ref="BX24" si="151">+BW27</f>
        <v>5.5396703828591853E-6</v>
      </c>
      <c r="BY24" s="186">
        <f t="shared" ref="BY24" si="152">+BX27</f>
        <v>5.5396703828591853E-6</v>
      </c>
      <c r="BZ24" s="186">
        <f t="shared" ref="BZ24" si="153">+BY27</f>
        <v>5.5396703828591853E-6</v>
      </c>
      <c r="CA24" s="186">
        <f t="shared" ref="CA24" si="154">+BZ27</f>
        <v>5.5396703828591853E-6</v>
      </c>
      <c r="CB24" s="186">
        <f t="shared" ref="CB24" si="155">+CA27</f>
        <v>5.5396703828591853E-6</v>
      </c>
      <c r="CC24" s="186">
        <f t="shared" ref="CC24" si="156">+CB27</f>
        <v>5.5396703828591853E-6</v>
      </c>
      <c r="CD24" s="186">
        <f t="shared" ref="CD24" si="157">+CC27</f>
        <v>5.5396703828591853E-6</v>
      </c>
      <c r="CE24" s="186">
        <f t="shared" ref="CE24" si="158">+CD27</f>
        <v>5.5396703828591853E-6</v>
      </c>
      <c r="CF24" s="186">
        <f t="shared" ref="CF24" si="159">+CE27</f>
        <v>5.5396703828591853E-6</v>
      </c>
      <c r="CG24" s="186">
        <f t="shared" ref="CG24" si="160">+CF27</f>
        <v>5.5396703828591853E-6</v>
      </c>
      <c r="CH24" s="186">
        <f t="shared" ref="CH24" si="161">+CG27</f>
        <v>5.5396703828591853E-6</v>
      </c>
      <c r="CI24" s="186">
        <f t="shared" ref="CI24" si="162">+CH27</f>
        <v>5.5396703828591853E-6</v>
      </c>
      <c r="CJ24" s="186">
        <f t="shared" ref="CJ24" si="163">+CI27</f>
        <v>5.5396703828591853E-6</v>
      </c>
      <c r="CK24" s="186">
        <f t="shared" ref="CK24" si="164">+CJ27</f>
        <v>5.5396703828591853E-6</v>
      </c>
      <c r="CL24" s="186">
        <f t="shared" ref="CL24" si="165">+CK27</f>
        <v>5.5396703828591853E-6</v>
      </c>
      <c r="CM24" s="186">
        <f t="shared" ref="CM24" si="166">+CL27</f>
        <v>5.5396703828591853E-6</v>
      </c>
      <c r="CN24" s="186">
        <f t="shared" ref="CN24" si="167">+CM27</f>
        <v>5.5396703828591853E-6</v>
      </c>
      <c r="CO24" s="186">
        <f t="shared" ref="CO24" si="168">+CN27</f>
        <v>5.5396703828591853E-6</v>
      </c>
      <c r="CP24" s="186">
        <f t="shared" ref="CP24" si="169">+CO27</f>
        <v>5.5396703828591853E-6</v>
      </c>
      <c r="CQ24" s="186">
        <f t="shared" ref="CQ24" si="170">+CP27</f>
        <v>5.5396703828591853E-6</v>
      </c>
      <c r="CR24" s="186">
        <f t="shared" ref="CR24" si="171">+CQ27</f>
        <v>5.5396703828591853E-6</v>
      </c>
      <c r="CS24" s="186"/>
      <c r="CT24" s="186"/>
      <c r="CU24" s="71"/>
      <c r="CV24" s="71"/>
      <c r="CW24" s="71"/>
      <c r="CX24" s="71"/>
      <c r="CY24" s="71"/>
      <c r="CZ24" s="71"/>
      <c r="DA24" s="71"/>
      <c r="DB24" s="71"/>
      <c r="DC24" s="71"/>
      <c r="DD24" s="71"/>
      <c r="DE24" s="71"/>
      <c r="DF24" s="71"/>
      <c r="DG24" s="71"/>
      <c r="DH24" s="71"/>
      <c r="DI24" s="71"/>
      <c r="DJ24" s="71"/>
      <c r="DK24" s="71"/>
      <c r="DL24" s="71"/>
      <c r="DM24" s="71"/>
      <c r="DN24" s="71"/>
      <c r="DO24" s="71"/>
      <c r="DP24" s="71"/>
      <c r="DQ24" s="71"/>
      <c r="DR24" s="71"/>
      <c r="DS24" s="71"/>
      <c r="DT24" s="71"/>
      <c r="DU24" s="71"/>
      <c r="DV24" s="71"/>
      <c r="DW24" s="71"/>
      <c r="DX24" s="71"/>
      <c r="DY24" s="71"/>
      <c r="DZ24" s="71"/>
      <c r="EA24" s="71"/>
      <c r="EB24" s="71"/>
      <c r="EC24" s="71"/>
      <c r="ED24" s="71"/>
      <c r="EE24" s="71"/>
      <c r="EF24" s="71"/>
      <c r="EG24" s="71"/>
      <c r="EH24" s="71"/>
      <c r="EI24" s="71"/>
      <c r="EJ24" s="71"/>
      <c r="EK24" s="71"/>
      <c r="EL24" s="71"/>
      <c r="EM24" s="71"/>
      <c r="EN24" s="71"/>
      <c r="EO24" s="71"/>
      <c r="EP24" s="71"/>
      <c r="EQ24" s="71"/>
      <c r="ER24" s="71"/>
      <c r="ES24" s="71"/>
      <c r="ET24" s="71"/>
      <c r="EU24" s="71"/>
      <c r="EV24" s="71"/>
      <c r="EW24" s="71"/>
      <c r="EX24" s="71"/>
      <c r="EY24" s="71"/>
      <c r="EZ24" s="71"/>
      <c r="FA24" s="71"/>
      <c r="FB24" s="71"/>
      <c r="FC24" s="71"/>
      <c r="FD24" s="71"/>
      <c r="FE24" s="71"/>
      <c r="FF24" s="71"/>
      <c r="FG24" s="71"/>
      <c r="FH24" s="71"/>
      <c r="FI24" s="71"/>
      <c r="FJ24" s="71"/>
      <c r="FK24" s="71"/>
      <c r="FL24" s="71"/>
      <c r="FM24" s="71"/>
      <c r="FN24" s="71"/>
      <c r="FO24" s="71"/>
      <c r="FP24" s="71"/>
      <c r="FQ24" s="71"/>
      <c r="FR24" s="71"/>
      <c r="FS24" s="71"/>
      <c r="FT24" s="71"/>
      <c r="FU24" s="71"/>
      <c r="FV24" s="71"/>
      <c r="FW24" s="71"/>
      <c r="FX24" s="71"/>
      <c r="FY24" s="71"/>
      <c r="FZ24" s="71"/>
      <c r="GA24" s="71"/>
      <c r="GB24" s="71"/>
      <c r="GC24" s="71"/>
      <c r="GD24" s="71"/>
      <c r="GE24" s="71"/>
      <c r="GF24" s="71"/>
      <c r="GG24" s="71"/>
      <c r="GH24" s="71"/>
      <c r="GI24" s="71"/>
      <c r="GJ24" s="71"/>
    </row>
    <row r="25" spans="2:192" outlineLevel="1">
      <c r="B25" s="108" t="s">
        <v>219</v>
      </c>
      <c r="C25" s="47"/>
      <c r="D25" s="47"/>
      <c r="E25" s="47"/>
      <c r="F25" s="47"/>
      <c r="G25" s="47"/>
      <c r="H25" s="47"/>
      <c r="I25" s="47"/>
      <c r="J25" s="47"/>
      <c r="K25" s="318" t="s">
        <v>200</v>
      </c>
      <c r="L25" s="275"/>
      <c r="M25" s="463">
        <f>+SUM(P25:CS25)</f>
        <v>800</v>
      </c>
      <c r="N25" s="463"/>
      <c r="O25" s="71"/>
      <c r="P25" s="186">
        <f>+P53</f>
        <v>800</v>
      </c>
      <c r="Q25" s="186">
        <f t="shared" ref="Q25:Q26" si="172">+Q53</f>
        <v>0</v>
      </c>
      <c r="R25" s="186">
        <f t="shared" ref="R25:CC25" si="173">+R53</f>
        <v>0</v>
      </c>
      <c r="S25" s="186">
        <f t="shared" si="173"/>
        <v>0</v>
      </c>
      <c r="T25" s="186">
        <f t="shared" si="173"/>
        <v>0</v>
      </c>
      <c r="U25" s="186">
        <f t="shared" si="173"/>
        <v>0</v>
      </c>
      <c r="V25" s="186">
        <f t="shared" si="173"/>
        <v>0</v>
      </c>
      <c r="W25" s="186">
        <f t="shared" si="173"/>
        <v>0</v>
      </c>
      <c r="X25" s="186">
        <f t="shared" si="173"/>
        <v>0</v>
      </c>
      <c r="Y25" s="186">
        <f t="shared" si="173"/>
        <v>0</v>
      </c>
      <c r="Z25" s="186">
        <f t="shared" si="173"/>
        <v>0</v>
      </c>
      <c r="AA25" s="186">
        <f t="shared" si="173"/>
        <v>0</v>
      </c>
      <c r="AB25" s="186">
        <f t="shared" si="173"/>
        <v>0</v>
      </c>
      <c r="AC25" s="186">
        <f t="shared" si="173"/>
        <v>0</v>
      </c>
      <c r="AD25" s="186">
        <f t="shared" si="173"/>
        <v>0</v>
      </c>
      <c r="AE25" s="186">
        <f t="shared" si="173"/>
        <v>0</v>
      </c>
      <c r="AF25" s="186">
        <f t="shared" si="173"/>
        <v>0</v>
      </c>
      <c r="AG25" s="186">
        <f t="shared" si="173"/>
        <v>0</v>
      </c>
      <c r="AH25" s="186">
        <f t="shared" si="173"/>
        <v>0</v>
      </c>
      <c r="AI25" s="186">
        <f t="shared" si="173"/>
        <v>0</v>
      </c>
      <c r="AJ25" s="186">
        <f t="shared" si="173"/>
        <v>0</v>
      </c>
      <c r="AK25" s="186">
        <f t="shared" si="173"/>
        <v>0</v>
      </c>
      <c r="AL25" s="186">
        <f t="shared" si="173"/>
        <v>0</v>
      </c>
      <c r="AM25" s="186">
        <f t="shared" si="173"/>
        <v>0</v>
      </c>
      <c r="AN25" s="186">
        <f t="shared" si="173"/>
        <v>0</v>
      </c>
      <c r="AO25" s="186">
        <f t="shared" si="173"/>
        <v>0</v>
      </c>
      <c r="AP25" s="186">
        <f t="shared" si="173"/>
        <v>0</v>
      </c>
      <c r="AQ25" s="186">
        <f t="shared" si="173"/>
        <v>0</v>
      </c>
      <c r="AR25" s="186">
        <f t="shared" si="173"/>
        <v>0</v>
      </c>
      <c r="AS25" s="186">
        <f t="shared" si="173"/>
        <v>0</v>
      </c>
      <c r="AT25" s="186">
        <f t="shared" si="173"/>
        <v>0</v>
      </c>
      <c r="AU25" s="186">
        <f t="shared" si="173"/>
        <v>0</v>
      </c>
      <c r="AV25" s="186">
        <f t="shared" si="173"/>
        <v>0</v>
      </c>
      <c r="AW25" s="186">
        <f t="shared" si="173"/>
        <v>0</v>
      </c>
      <c r="AX25" s="186">
        <f t="shared" si="173"/>
        <v>0</v>
      </c>
      <c r="AY25" s="186">
        <f t="shared" si="173"/>
        <v>0</v>
      </c>
      <c r="AZ25" s="186">
        <f t="shared" si="173"/>
        <v>0</v>
      </c>
      <c r="BA25" s="186">
        <f t="shared" si="173"/>
        <v>0</v>
      </c>
      <c r="BB25" s="186">
        <f t="shared" si="173"/>
        <v>0</v>
      </c>
      <c r="BC25" s="186">
        <f t="shared" si="173"/>
        <v>0</v>
      </c>
      <c r="BD25" s="186">
        <f t="shared" si="173"/>
        <v>0</v>
      </c>
      <c r="BE25" s="186">
        <f t="shared" si="173"/>
        <v>0</v>
      </c>
      <c r="BF25" s="186">
        <f t="shared" si="173"/>
        <v>0</v>
      </c>
      <c r="BG25" s="186">
        <f t="shared" si="173"/>
        <v>0</v>
      </c>
      <c r="BH25" s="186">
        <f t="shared" si="173"/>
        <v>0</v>
      </c>
      <c r="BI25" s="186">
        <f t="shared" si="173"/>
        <v>0</v>
      </c>
      <c r="BJ25" s="186">
        <f t="shared" si="173"/>
        <v>0</v>
      </c>
      <c r="BK25" s="186">
        <f t="shared" si="173"/>
        <v>0</v>
      </c>
      <c r="BL25" s="186">
        <f t="shared" si="173"/>
        <v>0</v>
      </c>
      <c r="BM25" s="186">
        <f t="shared" si="173"/>
        <v>0</v>
      </c>
      <c r="BN25" s="186">
        <f t="shared" si="173"/>
        <v>0</v>
      </c>
      <c r="BO25" s="186">
        <f t="shared" si="173"/>
        <v>0</v>
      </c>
      <c r="BP25" s="186">
        <f t="shared" si="173"/>
        <v>0</v>
      </c>
      <c r="BQ25" s="186">
        <f t="shared" si="173"/>
        <v>0</v>
      </c>
      <c r="BR25" s="186">
        <f t="shared" si="173"/>
        <v>0</v>
      </c>
      <c r="BS25" s="186">
        <f t="shared" si="173"/>
        <v>0</v>
      </c>
      <c r="BT25" s="186">
        <f t="shared" si="173"/>
        <v>0</v>
      </c>
      <c r="BU25" s="186">
        <f t="shared" si="173"/>
        <v>0</v>
      </c>
      <c r="BV25" s="186">
        <f t="shared" si="173"/>
        <v>0</v>
      </c>
      <c r="BW25" s="186">
        <f t="shared" si="173"/>
        <v>0</v>
      </c>
      <c r="BX25" s="186">
        <f t="shared" si="173"/>
        <v>0</v>
      </c>
      <c r="BY25" s="186">
        <f t="shared" si="173"/>
        <v>0</v>
      </c>
      <c r="BZ25" s="186">
        <f t="shared" si="173"/>
        <v>0</v>
      </c>
      <c r="CA25" s="186">
        <f t="shared" si="173"/>
        <v>0</v>
      </c>
      <c r="CB25" s="186">
        <f t="shared" si="173"/>
        <v>0</v>
      </c>
      <c r="CC25" s="186">
        <f t="shared" si="173"/>
        <v>0</v>
      </c>
      <c r="CD25" s="186">
        <f t="shared" ref="CD25:CR25" si="174">+CD53</f>
        <v>0</v>
      </c>
      <c r="CE25" s="186">
        <f t="shared" si="174"/>
        <v>0</v>
      </c>
      <c r="CF25" s="186">
        <f t="shared" si="174"/>
        <v>0</v>
      </c>
      <c r="CG25" s="186">
        <f t="shared" si="174"/>
        <v>0</v>
      </c>
      <c r="CH25" s="186">
        <f t="shared" si="174"/>
        <v>0</v>
      </c>
      <c r="CI25" s="186">
        <f t="shared" si="174"/>
        <v>0</v>
      </c>
      <c r="CJ25" s="186">
        <f t="shared" si="174"/>
        <v>0</v>
      </c>
      <c r="CK25" s="186">
        <f t="shared" si="174"/>
        <v>0</v>
      </c>
      <c r="CL25" s="186">
        <f t="shared" si="174"/>
        <v>0</v>
      </c>
      <c r="CM25" s="186">
        <f t="shared" si="174"/>
        <v>0</v>
      </c>
      <c r="CN25" s="186">
        <f t="shared" si="174"/>
        <v>0</v>
      </c>
      <c r="CO25" s="186">
        <f t="shared" si="174"/>
        <v>0</v>
      </c>
      <c r="CP25" s="186">
        <f t="shared" si="174"/>
        <v>0</v>
      </c>
      <c r="CQ25" s="186">
        <f t="shared" si="174"/>
        <v>0</v>
      </c>
      <c r="CR25" s="186">
        <f t="shared" si="174"/>
        <v>0</v>
      </c>
      <c r="CS25" s="186"/>
      <c r="CT25" s="71"/>
      <c r="CU25" s="71"/>
      <c r="CV25" s="71"/>
      <c r="CW25" s="71"/>
      <c r="CX25" s="71"/>
      <c r="CY25" s="71"/>
      <c r="CZ25" s="71"/>
      <c r="DA25" s="71"/>
      <c r="DB25" s="71"/>
      <c r="DC25" s="71"/>
      <c r="DD25" s="71"/>
      <c r="DE25" s="71"/>
      <c r="DF25" s="71"/>
      <c r="DG25" s="71"/>
      <c r="DH25" s="71"/>
      <c r="DI25" s="71"/>
      <c r="DJ25" s="71"/>
      <c r="DK25" s="71"/>
      <c r="DL25" s="71"/>
      <c r="DM25" s="71"/>
      <c r="DN25" s="71"/>
      <c r="DO25" s="71"/>
      <c r="DP25" s="71"/>
      <c r="DQ25" s="71"/>
      <c r="DR25" s="71"/>
      <c r="DS25" s="71"/>
      <c r="DT25" s="71"/>
      <c r="DU25" s="71"/>
      <c r="DV25" s="71"/>
      <c r="DW25" s="71"/>
      <c r="DX25" s="71"/>
      <c r="DY25" s="71"/>
      <c r="DZ25" s="71"/>
      <c r="EA25" s="71"/>
      <c r="EB25" s="71"/>
      <c r="EC25" s="71"/>
      <c r="ED25" s="71"/>
      <c r="EE25" s="71"/>
      <c r="EF25" s="71"/>
      <c r="EG25" s="71"/>
      <c r="EH25" s="71"/>
      <c r="EI25" s="71"/>
      <c r="EJ25" s="71"/>
      <c r="EK25" s="71"/>
      <c r="EL25" s="71"/>
      <c r="EM25" s="71"/>
      <c r="EN25" s="71"/>
      <c r="EO25" s="71"/>
      <c r="EP25" s="71"/>
      <c r="EQ25" s="71"/>
      <c r="ER25" s="71"/>
      <c r="ES25" s="71"/>
      <c r="ET25" s="71"/>
      <c r="EU25" s="71"/>
      <c r="EV25" s="71"/>
      <c r="EW25" s="71"/>
      <c r="EX25" s="71"/>
      <c r="EY25" s="71"/>
      <c r="EZ25" s="71"/>
      <c r="FA25" s="71"/>
      <c r="FB25" s="71"/>
      <c r="FC25" s="71"/>
      <c r="FD25" s="71"/>
      <c r="FE25" s="71"/>
      <c r="FF25" s="71"/>
      <c r="FG25" s="71"/>
      <c r="FH25" s="71"/>
      <c r="FI25" s="71"/>
      <c r="FJ25" s="71"/>
      <c r="FK25" s="71"/>
      <c r="FL25" s="71"/>
      <c r="FM25" s="71"/>
      <c r="FN25" s="71"/>
      <c r="FO25" s="71"/>
      <c r="FP25" s="71"/>
      <c r="FQ25" s="71"/>
      <c r="FR25" s="71"/>
      <c r="FS25" s="71"/>
      <c r="FT25" s="71"/>
      <c r="FU25" s="71"/>
      <c r="FV25" s="71"/>
      <c r="FW25" s="71"/>
      <c r="FX25" s="71"/>
      <c r="FY25" s="71"/>
      <c r="FZ25" s="71"/>
      <c r="GA25" s="71"/>
      <c r="GB25" s="71"/>
      <c r="GC25" s="71"/>
      <c r="GD25" s="71"/>
      <c r="GE25" s="71"/>
      <c r="GF25" s="71"/>
      <c r="GG25" s="71"/>
      <c r="GH25" s="71"/>
      <c r="GI25" s="71"/>
      <c r="GJ25" s="71"/>
    </row>
    <row r="26" spans="2:192" outlineLevel="1">
      <c r="B26" s="357" t="s">
        <v>220</v>
      </c>
      <c r="C26" s="58"/>
      <c r="D26" s="58"/>
      <c r="E26" s="58"/>
      <c r="F26" s="58"/>
      <c r="G26" s="58"/>
      <c r="H26" s="58"/>
      <c r="I26" s="58"/>
      <c r="J26" s="58"/>
      <c r="K26" s="440" t="s">
        <v>200</v>
      </c>
      <c r="L26" s="58"/>
      <c r="M26" s="464">
        <f>+SUM(P26:CS26)</f>
        <v>-9140.3004871677131</v>
      </c>
      <c r="N26" s="464"/>
      <c r="O26" s="358"/>
      <c r="P26" s="359">
        <f>+P54</f>
        <v>-455.99089959073666</v>
      </c>
      <c r="Q26" s="359">
        <f t="shared" si="172"/>
        <v>-18.226972932439399</v>
      </c>
      <c r="R26" s="359">
        <f t="shared" ref="R26:CC26" si="175">+R54</f>
        <v>-318.97715134054835</v>
      </c>
      <c r="S26" s="359">
        <f t="shared" si="175"/>
        <v>-739.57512349008903</v>
      </c>
      <c r="T26" s="359">
        <f t="shared" si="175"/>
        <v>-320.56582361747786</v>
      </c>
      <c r="U26" s="359">
        <f t="shared" si="175"/>
        <v>-21.413628530732019</v>
      </c>
      <c r="V26" s="359">
        <f t="shared" si="175"/>
        <v>-272.31311773969225</v>
      </c>
      <c r="W26" s="359">
        <f t="shared" si="175"/>
        <v>-23.242765934039909</v>
      </c>
      <c r="X26" s="359">
        <f t="shared" si="175"/>
        <v>-377.33126335867212</v>
      </c>
      <c r="Y26" s="359">
        <f t="shared" si="175"/>
        <v>-375.24021029455042</v>
      </c>
      <c r="Z26" s="359">
        <f t="shared" si="175"/>
        <v>-26.323632355053459</v>
      </c>
      <c r="AA26" s="359">
        <f t="shared" si="175"/>
        <v>-427.44430820922935</v>
      </c>
      <c r="AB26" s="359">
        <f t="shared" si="175"/>
        <v>-28.624607303419108</v>
      </c>
      <c r="AC26" s="359">
        <f t="shared" si="175"/>
        <v>-419.71936075110222</v>
      </c>
      <c r="AD26" s="359">
        <f t="shared" si="175"/>
        <v>-31.167822644688513</v>
      </c>
      <c r="AE26" s="359">
        <f t="shared" si="175"/>
        <v>-282.52533147269781</v>
      </c>
      <c r="AF26" s="359">
        <f t="shared" si="175"/>
        <v>-33.95695610533172</v>
      </c>
      <c r="AG26" s="359">
        <f t="shared" si="175"/>
        <v>-375.45307572956028</v>
      </c>
      <c r="AH26" s="359">
        <f t="shared" si="175"/>
        <v>-517.04764544154705</v>
      </c>
      <c r="AI26" s="359">
        <f t="shared" si="175"/>
        <v>-38.700279756765859</v>
      </c>
      <c r="AJ26" s="359">
        <f t="shared" si="175"/>
        <v>-31.173079106751391</v>
      </c>
      <c r="AK26" s="359">
        <f t="shared" si="175"/>
        <v>-40.287431462589964</v>
      </c>
      <c r="AL26" s="359">
        <f t="shared" si="175"/>
        <v>-165</v>
      </c>
      <c r="AM26" s="359">
        <f t="shared" si="175"/>
        <v>-350</v>
      </c>
      <c r="AN26" s="359">
        <f t="shared" si="175"/>
        <v>-400</v>
      </c>
      <c r="AO26" s="359">
        <f t="shared" si="175"/>
        <v>0</v>
      </c>
      <c r="AP26" s="359">
        <f t="shared" si="175"/>
        <v>-500</v>
      </c>
      <c r="AQ26" s="359">
        <f t="shared" si="175"/>
        <v>-150</v>
      </c>
      <c r="AR26" s="359">
        <f t="shared" si="175"/>
        <v>-500</v>
      </c>
      <c r="AS26" s="359">
        <f t="shared" si="175"/>
        <v>-500</v>
      </c>
      <c r="AT26" s="359">
        <f t="shared" si="175"/>
        <v>0</v>
      </c>
      <c r="AU26" s="359">
        <f t="shared" si="175"/>
        <v>-800</v>
      </c>
      <c r="AV26" s="359">
        <f t="shared" si="175"/>
        <v>0</v>
      </c>
      <c r="AW26" s="359">
        <f t="shared" si="175"/>
        <v>0</v>
      </c>
      <c r="AX26" s="359">
        <f t="shared" si="175"/>
        <v>-400</v>
      </c>
      <c r="AY26" s="359">
        <f t="shared" si="175"/>
        <v>-200</v>
      </c>
      <c r="AZ26" s="359">
        <f t="shared" si="175"/>
        <v>0</v>
      </c>
      <c r="BA26" s="359">
        <f t="shared" si="175"/>
        <v>0</v>
      </c>
      <c r="BB26" s="359">
        <f t="shared" si="175"/>
        <v>0</v>
      </c>
      <c r="BC26" s="359">
        <f t="shared" si="175"/>
        <v>0</v>
      </c>
      <c r="BD26" s="359">
        <f t="shared" si="175"/>
        <v>0</v>
      </c>
      <c r="BE26" s="359">
        <f t="shared" si="175"/>
        <v>0</v>
      </c>
      <c r="BF26" s="359">
        <f t="shared" si="175"/>
        <v>0</v>
      </c>
      <c r="BG26" s="359">
        <f t="shared" si="175"/>
        <v>0</v>
      </c>
      <c r="BH26" s="359">
        <f t="shared" si="175"/>
        <v>0</v>
      </c>
      <c r="BI26" s="359">
        <f t="shared" si="175"/>
        <v>0</v>
      </c>
      <c r="BJ26" s="359">
        <f t="shared" si="175"/>
        <v>0</v>
      </c>
      <c r="BK26" s="359">
        <f t="shared" si="175"/>
        <v>0</v>
      </c>
      <c r="BL26" s="359">
        <f t="shared" si="175"/>
        <v>0</v>
      </c>
      <c r="BM26" s="359">
        <f t="shared" si="175"/>
        <v>0</v>
      </c>
      <c r="BN26" s="359">
        <f t="shared" si="175"/>
        <v>0</v>
      </c>
      <c r="BO26" s="359">
        <f t="shared" si="175"/>
        <v>0</v>
      </c>
      <c r="BP26" s="359">
        <f t="shared" si="175"/>
        <v>0</v>
      </c>
      <c r="BQ26" s="359">
        <f t="shared" si="175"/>
        <v>0</v>
      </c>
      <c r="BR26" s="359">
        <f t="shared" si="175"/>
        <v>0</v>
      </c>
      <c r="BS26" s="359">
        <f t="shared" si="175"/>
        <v>0</v>
      </c>
      <c r="BT26" s="359">
        <f t="shared" si="175"/>
        <v>0</v>
      </c>
      <c r="BU26" s="359">
        <f t="shared" si="175"/>
        <v>0</v>
      </c>
      <c r="BV26" s="359">
        <f t="shared" si="175"/>
        <v>0</v>
      </c>
      <c r="BW26" s="359">
        <f t="shared" si="175"/>
        <v>0</v>
      </c>
      <c r="BX26" s="359">
        <f t="shared" si="175"/>
        <v>0</v>
      </c>
      <c r="BY26" s="359">
        <f t="shared" si="175"/>
        <v>0</v>
      </c>
      <c r="BZ26" s="359">
        <f t="shared" si="175"/>
        <v>0</v>
      </c>
      <c r="CA26" s="359">
        <f t="shared" si="175"/>
        <v>0</v>
      </c>
      <c r="CB26" s="359">
        <f t="shared" si="175"/>
        <v>0</v>
      </c>
      <c r="CC26" s="359">
        <f t="shared" si="175"/>
        <v>0</v>
      </c>
      <c r="CD26" s="359">
        <f t="shared" ref="CD26:CR26" si="176">+CD54</f>
        <v>0</v>
      </c>
      <c r="CE26" s="359">
        <f t="shared" si="176"/>
        <v>0</v>
      </c>
      <c r="CF26" s="359">
        <f t="shared" si="176"/>
        <v>0</v>
      </c>
      <c r="CG26" s="359">
        <f t="shared" si="176"/>
        <v>0</v>
      </c>
      <c r="CH26" s="359">
        <f t="shared" si="176"/>
        <v>0</v>
      </c>
      <c r="CI26" s="359">
        <f t="shared" si="176"/>
        <v>0</v>
      </c>
      <c r="CJ26" s="359">
        <f t="shared" si="176"/>
        <v>0</v>
      </c>
      <c r="CK26" s="359">
        <f t="shared" si="176"/>
        <v>0</v>
      </c>
      <c r="CL26" s="359">
        <f t="shared" si="176"/>
        <v>0</v>
      </c>
      <c r="CM26" s="359">
        <f t="shared" si="176"/>
        <v>0</v>
      </c>
      <c r="CN26" s="359">
        <f t="shared" si="176"/>
        <v>0</v>
      </c>
      <c r="CO26" s="359">
        <f t="shared" si="176"/>
        <v>0</v>
      </c>
      <c r="CP26" s="359">
        <f t="shared" si="176"/>
        <v>0</v>
      </c>
      <c r="CQ26" s="359">
        <f t="shared" si="176"/>
        <v>0</v>
      </c>
      <c r="CR26" s="359">
        <f t="shared" si="176"/>
        <v>0</v>
      </c>
      <c r="CS26" s="359"/>
      <c r="CT26" s="71"/>
      <c r="CU26" s="71"/>
      <c r="CV26" s="71"/>
      <c r="CW26" s="71"/>
      <c r="CX26" s="71"/>
      <c r="CY26" s="71"/>
      <c r="CZ26" s="71"/>
      <c r="DA26" s="71"/>
      <c r="DB26" s="71"/>
      <c r="DC26" s="71"/>
      <c r="DD26" s="71"/>
      <c r="DE26" s="71"/>
      <c r="DF26" s="71"/>
      <c r="DG26" s="71"/>
      <c r="DH26" s="71"/>
      <c r="DI26" s="71"/>
      <c r="DJ26" s="71"/>
      <c r="DK26" s="71"/>
      <c r="DL26" s="71"/>
      <c r="DM26" s="71"/>
      <c r="DN26" s="71"/>
      <c r="DO26" s="71"/>
      <c r="DP26" s="71"/>
      <c r="DQ26" s="71"/>
      <c r="DR26" s="71"/>
      <c r="DS26" s="71"/>
      <c r="DT26" s="71"/>
      <c r="DU26" s="71"/>
      <c r="DV26" s="71"/>
      <c r="DW26" s="71"/>
      <c r="DX26" s="71"/>
      <c r="DY26" s="71"/>
      <c r="DZ26" s="71"/>
      <c r="EA26" s="71"/>
      <c r="EB26" s="71"/>
      <c r="EC26" s="71"/>
      <c r="ED26" s="71"/>
      <c r="EE26" s="71"/>
      <c r="EF26" s="71"/>
      <c r="EG26" s="71"/>
      <c r="EH26" s="71"/>
      <c r="EI26" s="71"/>
      <c r="EJ26" s="71"/>
      <c r="EK26" s="71"/>
      <c r="EL26" s="71"/>
      <c r="EM26" s="71"/>
      <c r="EN26" s="71"/>
      <c r="EO26" s="71"/>
      <c r="EP26" s="71"/>
      <c r="EQ26" s="71"/>
      <c r="ER26" s="71"/>
      <c r="ES26" s="71"/>
      <c r="ET26" s="71"/>
      <c r="EU26" s="71"/>
      <c r="EV26" s="71"/>
      <c r="EW26" s="71"/>
      <c r="EX26" s="71"/>
      <c r="EY26" s="71"/>
      <c r="EZ26" s="71"/>
      <c r="FA26" s="71"/>
      <c r="FB26" s="71"/>
      <c r="FC26" s="71"/>
      <c r="FD26" s="71"/>
      <c r="FE26" s="71"/>
      <c r="FF26" s="71"/>
      <c r="FG26" s="71"/>
      <c r="FH26" s="71"/>
      <c r="FI26" s="71"/>
      <c r="FJ26" s="71"/>
      <c r="FK26" s="71"/>
      <c r="FL26" s="71"/>
      <c r="FM26" s="71"/>
      <c r="FN26" s="71"/>
      <c r="FO26" s="71"/>
      <c r="FP26" s="71"/>
      <c r="FQ26" s="71"/>
      <c r="FR26" s="71"/>
      <c r="FS26" s="71"/>
      <c r="FT26" s="71"/>
      <c r="FU26" s="71"/>
      <c r="FV26" s="71"/>
      <c r="FW26" s="71"/>
      <c r="FX26" s="71"/>
      <c r="FY26" s="71"/>
      <c r="FZ26" s="71"/>
      <c r="GA26" s="71"/>
      <c r="GB26" s="71"/>
      <c r="GC26" s="71"/>
      <c r="GD26" s="71"/>
      <c r="GE26" s="71"/>
      <c r="GF26" s="71"/>
      <c r="GG26" s="71"/>
      <c r="GH26" s="71"/>
      <c r="GI26" s="71"/>
      <c r="GJ26" s="71"/>
    </row>
    <row r="27" spans="2:192" outlineLevel="1">
      <c r="B27" s="77" t="s">
        <v>47</v>
      </c>
      <c r="C27" s="47"/>
      <c r="D27" s="47"/>
      <c r="E27" s="47"/>
      <c r="F27" s="47"/>
      <c r="G27" s="47"/>
      <c r="H27" s="47"/>
      <c r="I27" s="47"/>
      <c r="J27" s="47"/>
      <c r="K27" s="441" t="s">
        <v>200</v>
      </c>
      <c r="L27" s="47"/>
      <c r="M27" s="465"/>
      <c r="N27" s="465"/>
      <c r="O27" s="185">
        <f>+O55</f>
        <v>8340.3004927073871</v>
      </c>
      <c r="P27" s="185">
        <f t="shared" ref="P27:Q27" si="177">+SUM(P24:P26)</f>
        <v>8684.3095931166499</v>
      </c>
      <c r="Q27" s="185">
        <f t="shared" si="177"/>
        <v>8666.0826201842101</v>
      </c>
      <c r="R27" s="185">
        <f t="shared" ref="R27:CC27" si="178">+SUM(R24:R26)</f>
        <v>8347.1054688436616</v>
      </c>
      <c r="S27" s="185">
        <f t="shared" si="178"/>
        <v>7607.5303453535726</v>
      </c>
      <c r="T27" s="185">
        <f t="shared" si="178"/>
        <v>7286.9645217360949</v>
      </c>
      <c r="U27" s="185">
        <f t="shared" si="178"/>
        <v>7265.5508932053626</v>
      </c>
      <c r="V27" s="185">
        <f t="shared" si="178"/>
        <v>6993.23777546567</v>
      </c>
      <c r="W27" s="185">
        <f t="shared" si="178"/>
        <v>6969.9950095316299</v>
      </c>
      <c r="X27" s="185">
        <f t="shared" si="178"/>
        <v>6592.6637461729579</v>
      </c>
      <c r="Y27" s="185">
        <f t="shared" si="178"/>
        <v>6217.4235358784072</v>
      </c>
      <c r="Z27" s="185">
        <f t="shared" si="178"/>
        <v>6191.0999035233535</v>
      </c>
      <c r="AA27" s="185">
        <f t="shared" si="178"/>
        <v>5763.6555953141242</v>
      </c>
      <c r="AB27" s="185">
        <f t="shared" si="178"/>
        <v>5735.0309880107052</v>
      </c>
      <c r="AC27" s="185">
        <f t="shared" si="178"/>
        <v>5315.3116272596026</v>
      </c>
      <c r="AD27" s="185">
        <f t="shared" si="178"/>
        <v>5284.1438046149142</v>
      </c>
      <c r="AE27" s="185">
        <f t="shared" si="178"/>
        <v>5001.6184731422163</v>
      </c>
      <c r="AF27" s="185">
        <f t="shared" si="178"/>
        <v>4967.661517036885</v>
      </c>
      <c r="AG27" s="185">
        <f t="shared" si="178"/>
        <v>4592.2084413073244</v>
      </c>
      <c r="AH27" s="185">
        <f t="shared" si="178"/>
        <v>4075.1607958657773</v>
      </c>
      <c r="AI27" s="185">
        <f t="shared" si="178"/>
        <v>4036.4605161090117</v>
      </c>
      <c r="AJ27" s="185">
        <f t="shared" si="178"/>
        <v>4005.2874370022605</v>
      </c>
      <c r="AK27" s="185">
        <f t="shared" si="178"/>
        <v>3965.0000055396704</v>
      </c>
      <c r="AL27" s="185">
        <f t="shared" si="178"/>
        <v>3800.0000055396704</v>
      </c>
      <c r="AM27" s="185">
        <f t="shared" si="178"/>
        <v>3450.0000055396704</v>
      </c>
      <c r="AN27" s="185">
        <f t="shared" si="178"/>
        <v>3050.0000055396704</v>
      </c>
      <c r="AO27" s="185">
        <f t="shared" si="178"/>
        <v>3050.0000055396704</v>
      </c>
      <c r="AP27" s="185">
        <f t="shared" si="178"/>
        <v>2550.0000055396704</v>
      </c>
      <c r="AQ27" s="185">
        <f t="shared" si="178"/>
        <v>2400.0000055396704</v>
      </c>
      <c r="AR27" s="185">
        <f t="shared" si="178"/>
        <v>1900.0000055396704</v>
      </c>
      <c r="AS27" s="185">
        <f t="shared" si="178"/>
        <v>1400.0000055396704</v>
      </c>
      <c r="AT27" s="185">
        <f t="shared" si="178"/>
        <v>1400.0000055396704</v>
      </c>
      <c r="AU27" s="185">
        <f t="shared" si="178"/>
        <v>600.00000553967038</v>
      </c>
      <c r="AV27" s="185">
        <f t="shared" si="178"/>
        <v>600.00000553967038</v>
      </c>
      <c r="AW27" s="185">
        <f t="shared" si="178"/>
        <v>600.00000553967038</v>
      </c>
      <c r="AX27" s="185">
        <f t="shared" si="178"/>
        <v>200.00000553967038</v>
      </c>
      <c r="AY27" s="185">
        <f t="shared" si="178"/>
        <v>5.5396703828591853E-6</v>
      </c>
      <c r="AZ27" s="185">
        <f t="shared" si="178"/>
        <v>5.5396703828591853E-6</v>
      </c>
      <c r="BA27" s="185">
        <f t="shared" si="178"/>
        <v>5.5396703828591853E-6</v>
      </c>
      <c r="BB27" s="185">
        <f t="shared" si="178"/>
        <v>5.5396703828591853E-6</v>
      </c>
      <c r="BC27" s="185">
        <f t="shared" si="178"/>
        <v>5.5396703828591853E-6</v>
      </c>
      <c r="BD27" s="185">
        <f t="shared" si="178"/>
        <v>5.5396703828591853E-6</v>
      </c>
      <c r="BE27" s="185">
        <f t="shared" si="178"/>
        <v>5.5396703828591853E-6</v>
      </c>
      <c r="BF27" s="185">
        <f t="shared" si="178"/>
        <v>5.5396703828591853E-6</v>
      </c>
      <c r="BG27" s="185">
        <f t="shared" si="178"/>
        <v>5.5396703828591853E-6</v>
      </c>
      <c r="BH27" s="185">
        <f t="shared" si="178"/>
        <v>5.5396703828591853E-6</v>
      </c>
      <c r="BI27" s="185">
        <f t="shared" si="178"/>
        <v>5.5396703828591853E-6</v>
      </c>
      <c r="BJ27" s="185">
        <f t="shared" si="178"/>
        <v>5.5396703828591853E-6</v>
      </c>
      <c r="BK27" s="185">
        <f t="shared" si="178"/>
        <v>5.5396703828591853E-6</v>
      </c>
      <c r="BL27" s="185">
        <f t="shared" si="178"/>
        <v>5.5396703828591853E-6</v>
      </c>
      <c r="BM27" s="185">
        <f t="shared" si="178"/>
        <v>5.5396703828591853E-6</v>
      </c>
      <c r="BN27" s="185">
        <f t="shared" si="178"/>
        <v>5.5396703828591853E-6</v>
      </c>
      <c r="BO27" s="185">
        <f t="shared" si="178"/>
        <v>5.5396703828591853E-6</v>
      </c>
      <c r="BP27" s="185">
        <f t="shared" si="178"/>
        <v>5.5396703828591853E-6</v>
      </c>
      <c r="BQ27" s="185">
        <f t="shared" si="178"/>
        <v>5.5396703828591853E-6</v>
      </c>
      <c r="BR27" s="185">
        <f t="shared" si="178"/>
        <v>5.5396703828591853E-6</v>
      </c>
      <c r="BS27" s="185">
        <f t="shared" si="178"/>
        <v>5.5396703828591853E-6</v>
      </c>
      <c r="BT27" s="185">
        <f t="shared" si="178"/>
        <v>5.5396703828591853E-6</v>
      </c>
      <c r="BU27" s="185">
        <f t="shared" si="178"/>
        <v>5.5396703828591853E-6</v>
      </c>
      <c r="BV27" s="185">
        <f t="shared" si="178"/>
        <v>5.5396703828591853E-6</v>
      </c>
      <c r="BW27" s="185">
        <f t="shared" si="178"/>
        <v>5.5396703828591853E-6</v>
      </c>
      <c r="BX27" s="185">
        <f t="shared" si="178"/>
        <v>5.5396703828591853E-6</v>
      </c>
      <c r="BY27" s="185">
        <f t="shared" si="178"/>
        <v>5.5396703828591853E-6</v>
      </c>
      <c r="BZ27" s="185">
        <f t="shared" si="178"/>
        <v>5.5396703828591853E-6</v>
      </c>
      <c r="CA27" s="185">
        <f t="shared" si="178"/>
        <v>5.5396703828591853E-6</v>
      </c>
      <c r="CB27" s="185">
        <f t="shared" si="178"/>
        <v>5.5396703828591853E-6</v>
      </c>
      <c r="CC27" s="185">
        <f t="shared" si="178"/>
        <v>5.5396703828591853E-6</v>
      </c>
      <c r="CD27" s="185">
        <f t="shared" ref="CD27:CR27" si="179">+SUM(CD24:CD26)</f>
        <v>5.5396703828591853E-6</v>
      </c>
      <c r="CE27" s="185">
        <f t="shared" si="179"/>
        <v>5.5396703828591853E-6</v>
      </c>
      <c r="CF27" s="185">
        <f t="shared" si="179"/>
        <v>5.5396703828591853E-6</v>
      </c>
      <c r="CG27" s="185">
        <f t="shared" si="179"/>
        <v>5.5396703828591853E-6</v>
      </c>
      <c r="CH27" s="185">
        <f t="shared" si="179"/>
        <v>5.5396703828591853E-6</v>
      </c>
      <c r="CI27" s="185">
        <f t="shared" si="179"/>
        <v>5.5396703828591853E-6</v>
      </c>
      <c r="CJ27" s="185">
        <f t="shared" si="179"/>
        <v>5.5396703828591853E-6</v>
      </c>
      <c r="CK27" s="185">
        <f t="shared" si="179"/>
        <v>5.5396703828591853E-6</v>
      </c>
      <c r="CL27" s="185">
        <f t="shared" si="179"/>
        <v>5.5396703828591853E-6</v>
      </c>
      <c r="CM27" s="185">
        <f t="shared" si="179"/>
        <v>5.5396703828591853E-6</v>
      </c>
      <c r="CN27" s="185">
        <f t="shared" si="179"/>
        <v>5.5396703828591853E-6</v>
      </c>
      <c r="CO27" s="185">
        <f t="shared" si="179"/>
        <v>5.5396703828591853E-6</v>
      </c>
      <c r="CP27" s="185">
        <f t="shared" si="179"/>
        <v>5.5396703828591853E-6</v>
      </c>
      <c r="CQ27" s="185">
        <f t="shared" si="179"/>
        <v>5.5396703828591853E-6</v>
      </c>
      <c r="CR27" s="185">
        <f t="shared" si="179"/>
        <v>5.5396703828591853E-6</v>
      </c>
      <c r="CS27" s="185"/>
      <c r="CT27" s="71"/>
      <c r="CU27" s="71"/>
      <c r="CV27" s="71"/>
      <c r="CW27" s="71"/>
      <c r="CX27" s="71"/>
      <c r="CY27" s="71"/>
      <c r="CZ27" s="71"/>
      <c r="DA27" s="71"/>
      <c r="DB27" s="71"/>
      <c r="DC27" s="71"/>
      <c r="DD27" s="71"/>
      <c r="DE27" s="71"/>
      <c r="DF27" s="71"/>
      <c r="DG27" s="71"/>
      <c r="DH27" s="71"/>
      <c r="DI27" s="71"/>
      <c r="DJ27" s="71"/>
      <c r="DK27" s="71"/>
      <c r="DL27" s="71"/>
      <c r="DM27" s="71"/>
      <c r="DN27" s="71"/>
      <c r="DO27" s="71"/>
      <c r="DP27" s="71"/>
      <c r="DQ27" s="71"/>
      <c r="DR27" s="71"/>
      <c r="DS27" s="71"/>
      <c r="DT27" s="71"/>
      <c r="DU27" s="71"/>
      <c r="DV27" s="71"/>
      <c r="DW27" s="71"/>
      <c r="DX27" s="71"/>
      <c r="DY27" s="71"/>
      <c r="DZ27" s="71"/>
      <c r="EA27" s="71"/>
      <c r="EB27" s="71"/>
      <c r="EC27" s="71"/>
      <c r="ED27" s="71"/>
      <c r="EE27" s="71"/>
      <c r="EF27" s="71"/>
      <c r="EG27" s="71"/>
      <c r="EH27" s="71"/>
      <c r="EI27" s="71"/>
      <c r="EJ27" s="71"/>
      <c r="EK27" s="71"/>
      <c r="EL27" s="71"/>
      <c r="EM27" s="71"/>
      <c r="EN27" s="71"/>
      <c r="EO27" s="71"/>
      <c r="EP27" s="71"/>
      <c r="EQ27" s="71"/>
      <c r="ER27" s="71"/>
      <c r="ES27" s="71"/>
      <c r="ET27" s="71"/>
      <c r="EU27" s="71"/>
      <c r="EV27" s="71"/>
      <c r="EW27" s="71"/>
      <c r="EX27" s="71"/>
      <c r="EY27" s="71"/>
      <c r="EZ27" s="71"/>
      <c r="FA27" s="71"/>
      <c r="FB27" s="71"/>
      <c r="FC27" s="71"/>
      <c r="FD27" s="71"/>
      <c r="FE27" s="71"/>
      <c r="FF27" s="71"/>
      <c r="FG27" s="71"/>
      <c r="FH27" s="71"/>
      <c r="FI27" s="71"/>
      <c r="FJ27" s="71"/>
      <c r="FK27" s="71"/>
      <c r="FL27" s="71"/>
      <c r="FM27" s="71"/>
      <c r="FN27" s="71"/>
      <c r="FO27" s="71"/>
      <c r="FP27" s="71"/>
      <c r="FQ27" s="71"/>
      <c r="FR27" s="71"/>
      <c r="FS27" s="71"/>
      <c r="FT27" s="71"/>
      <c r="FU27" s="71"/>
      <c r="FV27" s="71"/>
      <c r="FW27" s="71"/>
      <c r="FX27" s="71"/>
      <c r="FY27" s="71"/>
      <c r="FZ27" s="71"/>
      <c r="GA27" s="71"/>
      <c r="GB27" s="71"/>
      <c r="GC27" s="71"/>
      <c r="GD27" s="71"/>
      <c r="GE27" s="71"/>
      <c r="GF27" s="71"/>
      <c r="GG27" s="71"/>
      <c r="GH27" s="71"/>
      <c r="GI27" s="71"/>
      <c r="GJ27" s="71"/>
    </row>
    <row r="28" spans="2:192" outlineLevel="1">
      <c r="B28" s="47"/>
      <c r="C28" s="47"/>
      <c r="D28" s="47"/>
      <c r="E28" s="47"/>
      <c r="F28" s="47"/>
      <c r="G28" s="47"/>
      <c r="H28" s="47"/>
      <c r="I28" s="47"/>
      <c r="J28" s="47"/>
      <c r="K28" s="53"/>
      <c r="L28" s="47"/>
      <c r="M28" s="465"/>
      <c r="N28" s="465"/>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c r="CW28" s="71"/>
      <c r="CX28" s="71"/>
      <c r="CY28" s="71"/>
      <c r="CZ28" s="71"/>
      <c r="DA28" s="71"/>
      <c r="DB28" s="71"/>
      <c r="DC28" s="71"/>
      <c r="DD28" s="71"/>
      <c r="DE28" s="71"/>
      <c r="DF28" s="71"/>
      <c r="DG28" s="71"/>
      <c r="DH28" s="71"/>
      <c r="DI28" s="71"/>
      <c r="DJ28" s="71"/>
      <c r="DK28" s="71"/>
      <c r="DL28" s="71"/>
      <c r="DM28" s="71"/>
      <c r="DN28" s="71"/>
      <c r="DO28" s="71"/>
      <c r="DP28" s="71"/>
      <c r="DQ28" s="71"/>
      <c r="DR28" s="71"/>
      <c r="DS28" s="71"/>
      <c r="DT28" s="71"/>
      <c r="DU28" s="71"/>
      <c r="DV28" s="71"/>
      <c r="DW28" s="71"/>
      <c r="DX28" s="71"/>
      <c r="DY28" s="71"/>
      <c r="DZ28" s="71"/>
      <c r="EA28" s="71"/>
      <c r="EB28" s="71"/>
      <c r="EC28" s="71"/>
      <c r="ED28" s="71"/>
      <c r="EE28" s="71"/>
      <c r="EF28" s="71"/>
      <c r="EG28" s="71"/>
      <c r="EH28" s="71"/>
      <c r="EI28" s="71"/>
      <c r="EJ28" s="71"/>
      <c r="EK28" s="71"/>
      <c r="EL28" s="71"/>
      <c r="EM28" s="71"/>
      <c r="EN28" s="71"/>
      <c r="EO28" s="71"/>
      <c r="EP28" s="71"/>
      <c r="EQ28" s="71"/>
      <c r="ER28" s="71"/>
      <c r="ES28" s="71"/>
      <c r="ET28" s="71"/>
      <c r="EU28" s="71"/>
      <c r="EV28" s="71"/>
      <c r="EW28" s="71"/>
      <c r="EX28" s="71"/>
      <c r="EY28" s="71"/>
      <c r="EZ28" s="71"/>
      <c r="FA28" s="71"/>
      <c r="FB28" s="71"/>
      <c r="FC28" s="71"/>
      <c r="FD28" s="71"/>
      <c r="FE28" s="71"/>
      <c r="FF28" s="71"/>
      <c r="FG28" s="71"/>
      <c r="FH28" s="71"/>
      <c r="FI28" s="71"/>
      <c r="FJ28" s="71"/>
      <c r="FK28" s="71"/>
      <c r="FL28" s="71"/>
      <c r="FM28" s="71"/>
      <c r="FN28" s="71"/>
      <c r="FO28" s="71"/>
      <c r="FP28" s="71"/>
      <c r="FQ28" s="71"/>
      <c r="FR28" s="71"/>
      <c r="FS28" s="71"/>
      <c r="FT28" s="71"/>
      <c r="FU28" s="71"/>
      <c r="FV28" s="71"/>
      <c r="FW28" s="71"/>
      <c r="FX28" s="71"/>
      <c r="FY28" s="71"/>
      <c r="FZ28" s="71"/>
      <c r="GA28" s="71"/>
      <c r="GB28" s="71"/>
      <c r="GC28" s="71"/>
      <c r="GD28" s="71"/>
      <c r="GE28" s="71"/>
      <c r="GF28" s="71"/>
      <c r="GG28" s="71"/>
      <c r="GH28" s="71"/>
      <c r="GI28" s="71"/>
      <c r="GJ28" s="71"/>
    </row>
    <row r="29" spans="2:192" outlineLevel="1">
      <c r="B29" s="77" t="s">
        <v>286</v>
      </c>
      <c r="C29" s="47"/>
      <c r="D29" s="47"/>
      <c r="E29" s="47"/>
      <c r="F29" s="47"/>
      <c r="G29" s="47"/>
      <c r="H29" s="47"/>
      <c r="I29" s="47"/>
      <c r="J29" s="47"/>
      <c r="K29" s="53"/>
      <c r="L29" s="47"/>
      <c r="M29" s="465"/>
      <c r="N29" s="465"/>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c r="CW29" s="71"/>
      <c r="CX29" s="71"/>
      <c r="CY29" s="71"/>
      <c r="CZ29" s="71"/>
      <c r="DA29" s="71"/>
      <c r="DB29" s="71"/>
      <c r="DC29" s="71"/>
      <c r="DD29" s="71"/>
      <c r="DE29" s="71"/>
      <c r="DF29" s="71"/>
      <c r="DG29" s="71"/>
      <c r="DH29" s="71"/>
      <c r="DI29" s="71"/>
      <c r="DJ29" s="71"/>
      <c r="DK29" s="71"/>
      <c r="DL29" s="71"/>
      <c r="DM29" s="71"/>
      <c r="DN29" s="71"/>
      <c r="DO29" s="71"/>
      <c r="DP29" s="71"/>
      <c r="DQ29" s="71"/>
      <c r="DR29" s="71"/>
      <c r="DS29" s="71"/>
      <c r="DT29" s="71"/>
      <c r="DU29" s="71"/>
      <c r="DV29" s="71"/>
      <c r="DW29" s="71"/>
      <c r="DX29" s="71"/>
      <c r="DY29" s="71"/>
      <c r="DZ29" s="71"/>
      <c r="EA29" s="71"/>
      <c r="EB29" s="71"/>
      <c r="EC29" s="71"/>
      <c r="ED29" s="71"/>
      <c r="EE29" s="71"/>
      <c r="EF29" s="71"/>
      <c r="EG29" s="71"/>
      <c r="EH29" s="71"/>
      <c r="EI29" s="71"/>
      <c r="EJ29" s="71"/>
      <c r="EK29" s="71"/>
      <c r="EL29" s="71"/>
      <c r="EM29" s="71"/>
      <c r="EN29" s="71"/>
      <c r="EO29" s="71"/>
      <c r="EP29" s="71"/>
      <c r="EQ29" s="71"/>
      <c r="ER29" s="71"/>
      <c r="ES29" s="71"/>
      <c r="ET29" s="71"/>
      <c r="EU29" s="71"/>
      <c r="EV29" s="71"/>
      <c r="EW29" s="71"/>
      <c r="EX29" s="71"/>
      <c r="EY29" s="71"/>
      <c r="EZ29" s="71"/>
      <c r="FA29" s="71"/>
      <c r="FB29" s="71"/>
      <c r="FC29" s="71"/>
      <c r="FD29" s="71"/>
      <c r="FE29" s="71"/>
      <c r="FF29" s="71"/>
      <c r="FG29" s="71"/>
      <c r="FH29" s="71"/>
      <c r="FI29" s="71"/>
      <c r="FJ29" s="71"/>
      <c r="FK29" s="71"/>
      <c r="FL29" s="71"/>
      <c r="FM29" s="71"/>
      <c r="FN29" s="71"/>
      <c r="FO29" s="71"/>
      <c r="FP29" s="71"/>
      <c r="FQ29" s="71"/>
      <c r="FR29" s="71"/>
      <c r="FS29" s="71"/>
      <c r="FT29" s="71"/>
      <c r="FU29" s="71"/>
      <c r="FV29" s="71"/>
      <c r="FW29" s="71"/>
      <c r="FX29" s="71"/>
      <c r="FY29" s="71"/>
      <c r="FZ29" s="71"/>
      <c r="GA29" s="71"/>
      <c r="GB29" s="71"/>
      <c r="GC29" s="71"/>
      <c r="GD29" s="71"/>
      <c r="GE29" s="71"/>
      <c r="GF29" s="71"/>
      <c r="GG29" s="71"/>
      <c r="GH29" s="71"/>
      <c r="GI29" s="71"/>
      <c r="GJ29" s="71"/>
    </row>
    <row r="30" spans="2:192" outlineLevel="1">
      <c r="B30" s="47" t="s">
        <v>46</v>
      </c>
      <c r="C30" s="47"/>
      <c r="D30" s="47"/>
      <c r="E30" s="47"/>
      <c r="F30" s="47"/>
      <c r="G30" s="47"/>
      <c r="H30" s="47"/>
      <c r="I30" s="47"/>
      <c r="J30" s="47"/>
      <c r="K30" s="318" t="s">
        <v>200</v>
      </c>
      <c r="L30" s="47"/>
      <c r="M30" s="465"/>
      <c r="N30" s="465"/>
      <c r="O30" s="71"/>
      <c r="P30" s="186">
        <f t="shared" ref="P30:Q30" si="180">+O33</f>
        <v>0</v>
      </c>
      <c r="Q30" s="186">
        <f t="shared" si="180"/>
        <v>0</v>
      </c>
      <c r="R30" s="186">
        <f t="shared" ref="R30" si="181">+Q33</f>
        <v>282.39332989070459</v>
      </c>
      <c r="S30" s="186">
        <f t="shared" ref="S30" si="182">+R33</f>
        <v>873.53407462231121</v>
      </c>
      <c r="T30" s="186">
        <f t="shared" ref="T30" si="183">+S33</f>
        <v>1893.5121321591316</v>
      </c>
      <c r="U30" s="186">
        <f t="shared" ref="U30" si="184">+T33</f>
        <v>2656.1001287549884</v>
      </c>
      <c r="V30" s="186">
        <f t="shared" ref="V30" si="185">+U33</f>
        <v>3140.0105319786799</v>
      </c>
      <c r="W30" s="186">
        <f t="shared" ref="W30" si="186">+V33</f>
        <v>3896.2434159149275</v>
      </c>
      <c r="X30" s="186">
        <f t="shared" ref="X30" si="187">+W33</f>
        <v>4425.821259042089</v>
      </c>
      <c r="Y30" s="186">
        <f t="shared" ref="Y30" si="188">+X33</f>
        <v>5332.9411946246428</v>
      </c>
      <c r="Z30" s="186">
        <f t="shared" ref="Z30" si="189">+Y33</f>
        <v>6102.9451128746705</v>
      </c>
      <c r="AA30" s="186">
        <f t="shared" ref="AA30" si="190">+Z33</f>
        <v>6537.0544781897815</v>
      </c>
      <c r="AB30" s="186">
        <f t="shared" ref="AB30" si="191">+AA33</f>
        <v>7385.7361004038876</v>
      </c>
      <c r="AC30" s="186">
        <f t="shared" ref="AC30" si="192">+AB33</f>
        <v>7849.49332851291</v>
      </c>
      <c r="AD30" s="186">
        <f t="shared" ref="AD30" si="193">+AC33</f>
        <v>8718.698979756693</v>
      </c>
      <c r="AE30" s="186">
        <f t="shared" ref="AE30" si="194">+AD33</f>
        <v>9046.6182128470991</v>
      </c>
      <c r="AF30" s="186">
        <f t="shared" ref="AF30" si="195">+AE33</f>
        <v>9632.1512268982315</v>
      </c>
      <c r="AG30" s="186">
        <f t="shared" ref="AG30" si="196">+AF33</f>
        <v>9975.5040357937833</v>
      </c>
      <c r="AH30" s="186">
        <f t="shared" ref="AH30" si="197">+AG33</f>
        <v>10666.875813350345</v>
      </c>
      <c r="AI30" s="186">
        <f t="shared" ref="AI30" si="198">+AH33</f>
        <v>11506.502527851784</v>
      </c>
      <c r="AJ30" s="186">
        <f t="shared" ref="AJ30" si="199">+AI33</f>
        <v>11670.176789255194</v>
      </c>
      <c r="AK30" s="186">
        <f t="shared" ref="AK30" si="200">+AJ33</f>
        <v>11827.323539254479</v>
      </c>
      <c r="AL30" s="186">
        <f t="shared" ref="AL30" si="201">+AK33</f>
        <v>11994.592327548686</v>
      </c>
      <c r="AM30" s="186">
        <f t="shared" ref="AM30" si="202">+AL33</f>
        <v>12287.589430979557</v>
      </c>
      <c r="AN30" s="186">
        <f t="shared" ref="AN30" si="203">+AM33</f>
        <v>12766.610406148526</v>
      </c>
      <c r="AO30" s="186">
        <f t="shared" ref="AO30" si="204">+AN33</f>
        <v>13166.610406148526</v>
      </c>
      <c r="AP30" s="186">
        <f t="shared" ref="AP30" si="205">+AO33</f>
        <v>13166.610406148526</v>
      </c>
      <c r="AQ30" s="186">
        <f t="shared" ref="AQ30" si="206">+AP33</f>
        <v>13666.610406148526</v>
      </c>
      <c r="AR30" s="186">
        <f t="shared" ref="AR30" si="207">+AQ33</f>
        <v>13816.610406148526</v>
      </c>
      <c r="AS30" s="186">
        <f t="shared" ref="AS30" si="208">+AR33</f>
        <v>14316.610406148526</v>
      </c>
      <c r="AT30" s="186">
        <f t="shared" ref="AT30" si="209">+AS33</f>
        <v>14816.610406148526</v>
      </c>
      <c r="AU30" s="186">
        <f t="shared" ref="AU30" si="210">+AT33</f>
        <v>14816.610406148526</v>
      </c>
      <c r="AV30" s="186">
        <f t="shared" ref="AV30" si="211">+AU33</f>
        <v>15616.610406148526</v>
      </c>
      <c r="AW30" s="186">
        <f t="shared" ref="AW30" si="212">+AV33</f>
        <v>15616.610406148526</v>
      </c>
      <c r="AX30" s="186">
        <f t="shared" ref="AX30" si="213">+AW33</f>
        <v>15616.610406148526</v>
      </c>
      <c r="AY30" s="186">
        <f t="shared" ref="AY30" si="214">+AX33</f>
        <v>16016.610406148526</v>
      </c>
      <c r="AZ30" s="186">
        <f t="shared" ref="AZ30" si="215">+AY33</f>
        <v>16216.610406148526</v>
      </c>
      <c r="BA30" s="186">
        <f t="shared" ref="BA30" si="216">+AZ33</f>
        <v>16216.610406148526</v>
      </c>
      <c r="BB30" s="186">
        <f t="shared" ref="BB30" si="217">+BA33</f>
        <v>16216.610406148526</v>
      </c>
      <c r="BC30" s="186">
        <f t="shared" ref="BC30" si="218">+BB33</f>
        <v>16216.610406148526</v>
      </c>
      <c r="BD30" s="186">
        <f t="shared" ref="BD30" si="219">+BC33</f>
        <v>16216.610406148526</v>
      </c>
      <c r="BE30" s="186">
        <f t="shared" ref="BE30" si="220">+BD33</f>
        <v>16216.610406148526</v>
      </c>
      <c r="BF30" s="186">
        <f t="shared" ref="BF30" si="221">+BE33</f>
        <v>16216.610406148526</v>
      </c>
      <c r="BG30" s="186">
        <f t="shared" ref="BG30" si="222">+BF33</f>
        <v>16051.663774861092</v>
      </c>
      <c r="BH30" s="186">
        <f t="shared" ref="BH30" si="223">+BG33</f>
        <v>15851.054001606168</v>
      </c>
      <c r="BI30" s="186">
        <f t="shared" ref="BI30" si="224">+BH33</f>
        <v>15610.217355687691</v>
      </c>
      <c r="BJ30" s="186">
        <f t="shared" ref="BJ30" si="225">+BI33</f>
        <v>15326.947063134656</v>
      </c>
      <c r="BK30" s="186">
        <f t="shared" ref="BK30" si="226">+BJ33</f>
        <v>14997.501690716861</v>
      </c>
      <c r="BL30" s="186">
        <f t="shared" ref="BL30" si="227">+BK33</f>
        <v>14620.845257081659</v>
      </c>
      <c r="BM30" s="186">
        <f t="shared" ref="BM30" si="228">+BL33</f>
        <v>14525.363042825398</v>
      </c>
      <c r="BN30" s="186">
        <f t="shared" ref="BN30" si="229">+BM33</f>
        <v>14400.312029461153</v>
      </c>
      <c r="BO30" s="186">
        <f t="shared" ref="BO30" si="230">+BN33</f>
        <v>14242.877716920055</v>
      </c>
      <c r="BP30" s="186">
        <f t="shared" ref="BP30" si="231">+BO33</f>
        <v>14052.499824778188</v>
      </c>
      <c r="BQ30" s="186">
        <f t="shared" ref="BQ30" si="232">+BP33</f>
        <v>13824.985340735046</v>
      </c>
      <c r="BR30" s="186">
        <f t="shared" ref="BR30" si="233">+BQ33</f>
        <v>13558.271603867775</v>
      </c>
      <c r="BS30" s="186">
        <f t="shared" ref="BS30" si="234">+BR33</f>
        <v>13248.900788740686</v>
      </c>
      <c r="BT30" s="186">
        <f t="shared" ref="BT30" si="235">+BS33</f>
        <v>12895.940253028491</v>
      </c>
      <c r="BU30" s="186">
        <f t="shared" ref="BU30" si="236">+BT33</f>
        <v>12494.350703382479</v>
      </c>
      <c r="BV30" s="186">
        <f t="shared" ref="BV30" si="237">+BU33</f>
        <v>12041.476997487747</v>
      </c>
      <c r="BW30" s="186">
        <f t="shared" ref="BW30" si="238">+BV33</f>
        <v>11533.076280923962</v>
      </c>
      <c r="BX30" s="186">
        <f t="shared" ref="BX30" si="239">+BW33</f>
        <v>10967.733184278137</v>
      </c>
      <c r="BY30" s="186">
        <f t="shared" ref="BY30" si="240">+BX33</f>
        <v>10339.388765702321</v>
      </c>
      <c r="BZ30" s="186">
        <f t="shared" ref="BZ30" si="241">+BY33</f>
        <v>9644.6508865061787</v>
      </c>
      <c r="CA30" s="186">
        <f t="shared" ref="CA30" si="242">+BZ33</f>
        <v>8878.3194158263977</v>
      </c>
      <c r="CB30" s="186">
        <f t="shared" ref="CB30" si="243">+CA33</f>
        <v>8038.3586988513716</v>
      </c>
      <c r="CC30" s="186">
        <f t="shared" ref="CC30" si="244">+CB33</f>
        <v>7117.4809691663659</v>
      </c>
      <c r="CD30" s="186">
        <f t="shared" ref="CD30" si="245">+CC33</f>
        <v>6111.3797385788712</v>
      </c>
      <c r="CE30" s="186">
        <f t="shared" ref="CE30" si="246">+CD33</f>
        <v>5013.6882960941175</v>
      </c>
      <c r="CF30" s="186">
        <f t="shared" ref="CF30" si="247">+CE33</f>
        <v>3821.5797339029737</v>
      </c>
      <c r="CG30" s="186">
        <f t="shared" ref="CG30" si="248">+CF33</f>
        <v>2526.2850348747243</v>
      </c>
      <c r="CH30" s="186">
        <f t="shared" ref="CH30" si="249">+CG33</f>
        <v>1122.3660790560066</v>
      </c>
      <c r="CI30" s="186">
        <f t="shared" ref="CI30" si="250">+CH33</f>
        <v>6.3664629124104977E-12</v>
      </c>
      <c r="CJ30" s="186">
        <f t="shared" ref="CJ30" si="251">+CI33</f>
        <v>6.3664629124104977E-12</v>
      </c>
      <c r="CK30" s="186">
        <f t="shared" ref="CK30" si="252">+CJ33</f>
        <v>6.3664629124104977E-12</v>
      </c>
      <c r="CL30" s="186">
        <f t="shared" ref="CL30" si="253">+CK33</f>
        <v>6.3664629124104977E-12</v>
      </c>
      <c r="CM30" s="186">
        <f t="shared" ref="CM30" si="254">+CL33</f>
        <v>6.3664629124104977E-12</v>
      </c>
      <c r="CN30" s="186">
        <f t="shared" ref="CN30" si="255">+CM33</f>
        <v>6.3664629124104977E-12</v>
      </c>
      <c r="CO30" s="186">
        <f t="shared" ref="CO30" si="256">+CN33</f>
        <v>6.3664629124104977E-12</v>
      </c>
      <c r="CP30" s="186">
        <f t="shared" ref="CP30" si="257">+CO33</f>
        <v>6.3664629124104977E-12</v>
      </c>
      <c r="CQ30" s="186">
        <f t="shared" ref="CQ30" si="258">+CP33</f>
        <v>6.3664629124104977E-12</v>
      </c>
      <c r="CR30" s="186">
        <f t="shared" ref="CR30" si="259">+CQ33</f>
        <v>6.3664629124104977E-12</v>
      </c>
      <c r="CS30" s="186"/>
      <c r="CT30" s="71"/>
      <c r="CU30" s="71"/>
      <c r="CV30" s="71"/>
      <c r="CW30" s="71"/>
      <c r="CX30" s="71"/>
      <c r="CY30" s="71"/>
      <c r="CZ30" s="71"/>
      <c r="DA30" s="71"/>
      <c r="DB30" s="71"/>
      <c r="DC30" s="71"/>
      <c r="DD30" s="71"/>
      <c r="DE30" s="71"/>
      <c r="DF30" s="71"/>
      <c r="DG30" s="71"/>
      <c r="DH30" s="71"/>
      <c r="DI30" s="71"/>
      <c r="DJ30" s="71"/>
      <c r="DK30" s="71"/>
      <c r="DL30" s="71"/>
      <c r="DM30" s="71"/>
      <c r="DN30" s="71"/>
      <c r="DO30" s="71"/>
      <c r="DP30" s="71"/>
      <c r="DQ30" s="71"/>
      <c r="DR30" s="71"/>
      <c r="DS30" s="71"/>
      <c r="DT30" s="71"/>
      <c r="DU30" s="71"/>
      <c r="DV30" s="71"/>
      <c r="DW30" s="71"/>
      <c r="DX30" s="71"/>
      <c r="DY30" s="71"/>
      <c r="DZ30" s="71"/>
      <c r="EA30" s="71"/>
      <c r="EB30" s="71"/>
      <c r="EC30" s="71"/>
      <c r="ED30" s="71"/>
      <c r="EE30" s="71"/>
      <c r="EF30" s="71"/>
      <c r="EG30" s="71"/>
      <c r="EH30" s="71"/>
      <c r="EI30" s="71"/>
      <c r="EJ30" s="71"/>
      <c r="EK30" s="71"/>
      <c r="EL30" s="71"/>
      <c r="EM30" s="71"/>
      <c r="EN30" s="71"/>
      <c r="EO30" s="71"/>
      <c r="EP30" s="71"/>
      <c r="EQ30" s="71"/>
      <c r="ER30" s="71"/>
      <c r="ES30" s="71"/>
      <c r="ET30" s="71"/>
      <c r="EU30" s="71"/>
      <c r="EV30" s="71"/>
      <c r="EW30" s="71"/>
      <c r="EX30" s="71"/>
      <c r="EY30" s="71"/>
      <c r="EZ30" s="71"/>
      <c r="FA30" s="71"/>
      <c r="FB30" s="71"/>
      <c r="FC30" s="71"/>
      <c r="FD30" s="71"/>
      <c r="FE30" s="71"/>
      <c r="FF30" s="71"/>
      <c r="FG30" s="71"/>
      <c r="FH30" s="71"/>
      <c r="FI30" s="71"/>
      <c r="FJ30" s="71"/>
      <c r="FK30" s="71"/>
      <c r="FL30" s="71"/>
      <c r="FM30" s="71"/>
      <c r="FN30" s="71"/>
      <c r="FO30" s="71"/>
      <c r="FP30" s="71"/>
      <c r="FQ30" s="71"/>
      <c r="FR30" s="71"/>
      <c r="FS30" s="71"/>
      <c r="FT30" s="71"/>
      <c r="FU30" s="71"/>
      <c r="FV30" s="71"/>
      <c r="FW30" s="71"/>
      <c r="FX30" s="71"/>
      <c r="FY30" s="71"/>
      <c r="FZ30" s="71"/>
      <c r="GA30" s="71"/>
      <c r="GB30" s="71"/>
      <c r="GC30" s="71"/>
      <c r="GD30" s="71"/>
      <c r="GE30" s="71"/>
      <c r="GF30" s="71"/>
      <c r="GG30" s="71"/>
      <c r="GH30" s="71"/>
      <c r="GI30" s="71"/>
      <c r="GJ30" s="71"/>
    </row>
    <row r="31" spans="2:192" outlineLevel="1">
      <c r="B31" s="108" t="s">
        <v>219</v>
      </c>
      <c r="C31" s="47"/>
      <c r="D31" s="47"/>
      <c r="E31" s="47"/>
      <c r="F31" s="47"/>
      <c r="G31" s="47"/>
      <c r="H31" s="47"/>
      <c r="I31" s="47"/>
      <c r="J31" s="47"/>
      <c r="K31" s="318" t="s">
        <v>200</v>
      </c>
      <c r="L31" s="47"/>
      <c r="M31" s="463">
        <f>+SUM(P31:CS31)</f>
        <v>16216.610406148526</v>
      </c>
      <c r="N31" s="463"/>
      <c r="O31" s="71"/>
      <c r="P31" s="186">
        <f>+SUM(P71:P73)</f>
        <v>0</v>
      </c>
      <c r="Q31" s="186">
        <f t="shared" ref="Q31" si="260">+SUM(Q71:Q73)</f>
        <v>282.39332989070459</v>
      </c>
      <c r="R31" s="186">
        <f t="shared" ref="R31:CC31" si="261">+SUM(R71:R73)</f>
        <v>591.14074473160667</v>
      </c>
      <c r="S31" s="186">
        <f t="shared" si="261"/>
        <v>1019.9780575368204</v>
      </c>
      <c r="T31" s="186">
        <f t="shared" si="261"/>
        <v>762.58799659585679</v>
      </c>
      <c r="U31" s="186">
        <f t="shared" si="261"/>
        <v>483.91040322369167</v>
      </c>
      <c r="V31" s="186">
        <f t="shared" si="261"/>
        <v>756.23288393624762</v>
      </c>
      <c r="W31" s="186">
        <f t="shared" si="261"/>
        <v>529.57784312716171</v>
      </c>
      <c r="X31" s="186">
        <f t="shared" si="261"/>
        <v>907.11993558255392</v>
      </c>
      <c r="Y31" s="186">
        <f t="shared" si="261"/>
        <v>770.00391825002748</v>
      </c>
      <c r="Z31" s="186">
        <f t="shared" si="261"/>
        <v>434.10936531511089</v>
      </c>
      <c r="AA31" s="186">
        <f t="shared" si="261"/>
        <v>848.68162221410603</v>
      </c>
      <c r="AB31" s="186">
        <f t="shared" si="261"/>
        <v>463.75722810902255</v>
      </c>
      <c r="AC31" s="186">
        <f t="shared" si="261"/>
        <v>869.20565124378345</v>
      </c>
      <c r="AD31" s="186">
        <f t="shared" si="261"/>
        <v>327.91923309040533</v>
      </c>
      <c r="AE31" s="186">
        <f t="shared" si="261"/>
        <v>585.53301405113234</v>
      </c>
      <c r="AF31" s="186">
        <f t="shared" si="261"/>
        <v>343.35280889555128</v>
      </c>
      <c r="AG31" s="186">
        <f t="shared" si="261"/>
        <v>691.37177755656251</v>
      </c>
      <c r="AH31" s="186">
        <f t="shared" si="261"/>
        <v>839.62671450143853</v>
      </c>
      <c r="AI31" s="186">
        <f t="shared" si="261"/>
        <v>163.67426140341033</v>
      </c>
      <c r="AJ31" s="186">
        <f t="shared" si="261"/>
        <v>157.14674999928525</v>
      </c>
      <c r="AK31" s="186">
        <f t="shared" si="261"/>
        <v>167.26878829420667</v>
      </c>
      <c r="AL31" s="186">
        <f t="shared" si="261"/>
        <v>292.99710343087099</v>
      </c>
      <c r="AM31" s="186">
        <f t="shared" si="261"/>
        <v>479.02097516896902</v>
      </c>
      <c r="AN31" s="186">
        <f t="shared" si="261"/>
        <v>400</v>
      </c>
      <c r="AO31" s="186">
        <f t="shared" si="261"/>
        <v>0</v>
      </c>
      <c r="AP31" s="186">
        <f t="shared" si="261"/>
        <v>500</v>
      </c>
      <c r="AQ31" s="186">
        <f t="shared" si="261"/>
        <v>150</v>
      </c>
      <c r="AR31" s="186">
        <f t="shared" si="261"/>
        <v>500</v>
      </c>
      <c r="AS31" s="186">
        <f t="shared" si="261"/>
        <v>500</v>
      </c>
      <c r="AT31" s="186">
        <f t="shared" si="261"/>
        <v>0</v>
      </c>
      <c r="AU31" s="186">
        <f t="shared" si="261"/>
        <v>800</v>
      </c>
      <c r="AV31" s="186">
        <f t="shared" si="261"/>
        <v>0</v>
      </c>
      <c r="AW31" s="186">
        <f t="shared" si="261"/>
        <v>0</v>
      </c>
      <c r="AX31" s="186">
        <f t="shared" si="261"/>
        <v>400</v>
      </c>
      <c r="AY31" s="186">
        <f t="shared" si="261"/>
        <v>200</v>
      </c>
      <c r="AZ31" s="186">
        <f t="shared" si="261"/>
        <v>0</v>
      </c>
      <c r="BA31" s="186">
        <f t="shared" si="261"/>
        <v>0</v>
      </c>
      <c r="BB31" s="186">
        <f t="shared" si="261"/>
        <v>0</v>
      </c>
      <c r="BC31" s="186">
        <f t="shared" si="261"/>
        <v>0</v>
      </c>
      <c r="BD31" s="186">
        <f t="shared" si="261"/>
        <v>0</v>
      </c>
      <c r="BE31" s="186">
        <f t="shared" si="261"/>
        <v>0</v>
      </c>
      <c r="BF31" s="186">
        <f t="shared" si="261"/>
        <v>0</v>
      </c>
      <c r="BG31" s="186">
        <f t="shared" si="261"/>
        <v>0</v>
      </c>
      <c r="BH31" s="186">
        <f t="shared" si="261"/>
        <v>0</v>
      </c>
      <c r="BI31" s="186">
        <f t="shared" si="261"/>
        <v>0</v>
      </c>
      <c r="BJ31" s="186">
        <f t="shared" si="261"/>
        <v>0</v>
      </c>
      <c r="BK31" s="186">
        <f t="shared" si="261"/>
        <v>0</v>
      </c>
      <c r="BL31" s="186">
        <f t="shared" si="261"/>
        <v>0</v>
      </c>
      <c r="BM31" s="186">
        <f t="shared" si="261"/>
        <v>0</v>
      </c>
      <c r="BN31" s="186">
        <f t="shared" si="261"/>
        <v>0</v>
      </c>
      <c r="BO31" s="186">
        <f t="shared" si="261"/>
        <v>0</v>
      </c>
      <c r="BP31" s="186">
        <f t="shared" si="261"/>
        <v>0</v>
      </c>
      <c r="BQ31" s="186">
        <f t="shared" si="261"/>
        <v>0</v>
      </c>
      <c r="BR31" s="186">
        <f t="shared" si="261"/>
        <v>0</v>
      </c>
      <c r="BS31" s="186">
        <f t="shared" si="261"/>
        <v>0</v>
      </c>
      <c r="BT31" s="186">
        <f t="shared" si="261"/>
        <v>0</v>
      </c>
      <c r="BU31" s="186">
        <f t="shared" si="261"/>
        <v>0</v>
      </c>
      <c r="BV31" s="186">
        <f t="shared" si="261"/>
        <v>0</v>
      </c>
      <c r="BW31" s="186">
        <f t="shared" si="261"/>
        <v>0</v>
      </c>
      <c r="BX31" s="186">
        <f t="shared" si="261"/>
        <v>0</v>
      </c>
      <c r="BY31" s="186">
        <f t="shared" si="261"/>
        <v>0</v>
      </c>
      <c r="BZ31" s="186">
        <f t="shared" si="261"/>
        <v>0</v>
      </c>
      <c r="CA31" s="186">
        <f t="shared" si="261"/>
        <v>0</v>
      </c>
      <c r="CB31" s="186">
        <f t="shared" si="261"/>
        <v>0</v>
      </c>
      <c r="CC31" s="186">
        <f t="shared" si="261"/>
        <v>0</v>
      </c>
      <c r="CD31" s="186">
        <f t="shared" ref="CD31:CR31" si="262">+SUM(CD71:CD73)</f>
        <v>0</v>
      </c>
      <c r="CE31" s="186">
        <f t="shared" si="262"/>
        <v>0</v>
      </c>
      <c r="CF31" s="186">
        <f t="shared" si="262"/>
        <v>0</v>
      </c>
      <c r="CG31" s="186">
        <f t="shared" si="262"/>
        <v>0</v>
      </c>
      <c r="CH31" s="186">
        <f t="shared" si="262"/>
        <v>0</v>
      </c>
      <c r="CI31" s="186">
        <f t="shared" si="262"/>
        <v>0</v>
      </c>
      <c r="CJ31" s="186">
        <f t="shared" si="262"/>
        <v>0</v>
      </c>
      <c r="CK31" s="186">
        <f t="shared" si="262"/>
        <v>0</v>
      </c>
      <c r="CL31" s="186">
        <f t="shared" si="262"/>
        <v>0</v>
      </c>
      <c r="CM31" s="186">
        <f t="shared" si="262"/>
        <v>0</v>
      </c>
      <c r="CN31" s="186">
        <f t="shared" si="262"/>
        <v>0</v>
      </c>
      <c r="CO31" s="186">
        <f t="shared" si="262"/>
        <v>0</v>
      </c>
      <c r="CP31" s="186">
        <f t="shared" si="262"/>
        <v>0</v>
      </c>
      <c r="CQ31" s="186">
        <f t="shared" si="262"/>
        <v>0</v>
      </c>
      <c r="CR31" s="186">
        <f t="shared" si="262"/>
        <v>0</v>
      </c>
      <c r="CS31" s="186"/>
      <c r="CT31" s="71"/>
      <c r="CU31" s="71"/>
      <c r="CV31" s="71"/>
      <c r="CW31" s="71"/>
      <c r="CX31" s="71"/>
      <c r="CY31" s="71"/>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71"/>
      <c r="ER31" s="71"/>
      <c r="ES31" s="71"/>
      <c r="ET31" s="71"/>
      <c r="EU31" s="71"/>
      <c r="EV31" s="71"/>
      <c r="EW31" s="71"/>
      <c r="EX31" s="71"/>
      <c r="EY31" s="71"/>
      <c r="EZ31" s="71"/>
      <c r="FA31" s="71"/>
      <c r="FB31" s="71"/>
      <c r="FC31" s="71"/>
      <c r="FD31" s="71"/>
      <c r="FE31" s="71"/>
      <c r="FF31" s="71"/>
      <c r="FG31" s="71"/>
      <c r="FH31" s="71"/>
      <c r="FI31" s="71"/>
      <c r="FJ31" s="71"/>
      <c r="FK31" s="71"/>
      <c r="FL31" s="71"/>
      <c r="FM31" s="71"/>
      <c r="FN31" s="71"/>
      <c r="FO31" s="71"/>
      <c r="FP31" s="71"/>
      <c r="FQ31" s="71"/>
      <c r="FR31" s="71"/>
      <c r="FS31" s="71"/>
      <c r="FT31" s="71"/>
      <c r="FU31" s="71"/>
      <c r="FV31" s="71"/>
      <c r="FW31" s="71"/>
      <c r="FX31" s="71"/>
      <c r="FY31" s="71"/>
      <c r="FZ31" s="71"/>
      <c r="GA31" s="71"/>
      <c r="GB31" s="71"/>
      <c r="GC31" s="71"/>
      <c r="GD31" s="71"/>
      <c r="GE31" s="71"/>
      <c r="GF31" s="71"/>
      <c r="GG31" s="71"/>
      <c r="GH31" s="71"/>
      <c r="GI31" s="71"/>
      <c r="GJ31" s="71"/>
    </row>
    <row r="32" spans="2:192" outlineLevel="1">
      <c r="B32" s="357" t="s">
        <v>220</v>
      </c>
      <c r="C32" s="58"/>
      <c r="D32" s="58"/>
      <c r="E32" s="58"/>
      <c r="F32" s="58"/>
      <c r="G32" s="58"/>
      <c r="H32" s="58"/>
      <c r="I32" s="58"/>
      <c r="J32" s="58"/>
      <c r="K32" s="440" t="s">
        <v>200</v>
      </c>
      <c r="L32" s="58"/>
      <c r="M32" s="464">
        <f>+SUM(P32:CS32)</f>
        <v>-16216.610406148522</v>
      </c>
      <c r="N32" s="464"/>
      <c r="O32" s="358"/>
      <c r="P32" s="359">
        <f t="shared" ref="P32:Q32" si="263">+P74</f>
        <v>0</v>
      </c>
      <c r="Q32" s="359">
        <f t="shared" si="263"/>
        <v>0</v>
      </c>
      <c r="R32" s="359">
        <f t="shared" ref="R32:CC32" si="264">+R74</f>
        <v>0</v>
      </c>
      <c r="S32" s="359">
        <f t="shared" si="264"/>
        <v>0</v>
      </c>
      <c r="T32" s="359">
        <f t="shared" si="264"/>
        <v>0</v>
      </c>
      <c r="U32" s="359">
        <f t="shared" si="264"/>
        <v>0</v>
      </c>
      <c r="V32" s="359">
        <f t="shared" si="264"/>
        <v>0</v>
      </c>
      <c r="W32" s="359">
        <f t="shared" si="264"/>
        <v>0</v>
      </c>
      <c r="X32" s="359">
        <f t="shared" si="264"/>
        <v>0</v>
      </c>
      <c r="Y32" s="359">
        <f t="shared" si="264"/>
        <v>0</v>
      </c>
      <c r="Z32" s="359">
        <f t="shared" si="264"/>
        <v>0</v>
      </c>
      <c r="AA32" s="359">
        <f t="shared" si="264"/>
        <v>0</v>
      </c>
      <c r="AB32" s="359">
        <f t="shared" si="264"/>
        <v>0</v>
      </c>
      <c r="AC32" s="359">
        <f t="shared" si="264"/>
        <v>0</v>
      </c>
      <c r="AD32" s="359">
        <f t="shared" si="264"/>
        <v>0</v>
      </c>
      <c r="AE32" s="359">
        <f t="shared" si="264"/>
        <v>0</v>
      </c>
      <c r="AF32" s="359">
        <f t="shared" si="264"/>
        <v>0</v>
      </c>
      <c r="AG32" s="359">
        <f t="shared" si="264"/>
        <v>0</v>
      </c>
      <c r="AH32" s="359">
        <f t="shared" si="264"/>
        <v>0</v>
      </c>
      <c r="AI32" s="359">
        <f t="shared" si="264"/>
        <v>0</v>
      </c>
      <c r="AJ32" s="359">
        <f t="shared" si="264"/>
        <v>0</v>
      </c>
      <c r="AK32" s="359">
        <f t="shared" si="264"/>
        <v>0</v>
      </c>
      <c r="AL32" s="359">
        <f t="shared" si="264"/>
        <v>0</v>
      </c>
      <c r="AM32" s="359">
        <f t="shared" si="264"/>
        <v>0</v>
      </c>
      <c r="AN32" s="359">
        <f t="shared" si="264"/>
        <v>0</v>
      </c>
      <c r="AO32" s="359">
        <f t="shared" si="264"/>
        <v>0</v>
      </c>
      <c r="AP32" s="359">
        <f t="shared" si="264"/>
        <v>0</v>
      </c>
      <c r="AQ32" s="359">
        <f t="shared" si="264"/>
        <v>0</v>
      </c>
      <c r="AR32" s="359">
        <f t="shared" si="264"/>
        <v>0</v>
      </c>
      <c r="AS32" s="359">
        <f t="shared" si="264"/>
        <v>0</v>
      </c>
      <c r="AT32" s="359">
        <f t="shared" si="264"/>
        <v>0</v>
      </c>
      <c r="AU32" s="359">
        <f t="shared" si="264"/>
        <v>0</v>
      </c>
      <c r="AV32" s="359">
        <f t="shared" si="264"/>
        <v>0</v>
      </c>
      <c r="AW32" s="359">
        <f t="shared" si="264"/>
        <v>0</v>
      </c>
      <c r="AX32" s="359">
        <f t="shared" si="264"/>
        <v>0</v>
      </c>
      <c r="AY32" s="359">
        <f t="shared" si="264"/>
        <v>0</v>
      </c>
      <c r="AZ32" s="359">
        <f t="shared" si="264"/>
        <v>0</v>
      </c>
      <c r="BA32" s="359">
        <f t="shared" si="264"/>
        <v>0</v>
      </c>
      <c r="BB32" s="359">
        <f t="shared" si="264"/>
        <v>0</v>
      </c>
      <c r="BC32" s="359">
        <f t="shared" si="264"/>
        <v>0</v>
      </c>
      <c r="BD32" s="359">
        <f t="shared" si="264"/>
        <v>0</v>
      </c>
      <c r="BE32" s="359">
        <f t="shared" si="264"/>
        <v>0</v>
      </c>
      <c r="BF32" s="359">
        <f t="shared" si="264"/>
        <v>-164.94663128743468</v>
      </c>
      <c r="BG32" s="359">
        <f t="shared" si="264"/>
        <v>-200.60977325492465</v>
      </c>
      <c r="BH32" s="359">
        <f t="shared" si="264"/>
        <v>-240.83664591847713</v>
      </c>
      <c r="BI32" s="359">
        <f t="shared" si="264"/>
        <v>-283.27029255303518</v>
      </c>
      <c r="BJ32" s="359">
        <f t="shared" si="264"/>
        <v>-329.44537241779381</v>
      </c>
      <c r="BK32" s="359">
        <f t="shared" si="264"/>
        <v>-376.65643363520286</v>
      </c>
      <c r="BL32" s="359">
        <f t="shared" si="264"/>
        <v>-95.482214256260264</v>
      </c>
      <c r="BM32" s="359">
        <f t="shared" si="264"/>
        <v>-125.05101336424551</v>
      </c>
      <c r="BN32" s="359">
        <f t="shared" si="264"/>
        <v>-157.43431254109854</v>
      </c>
      <c r="BO32" s="359">
        <f t="shared" si="264"/>
        <v>-190.37789214186745</v>
      </c>
      <c r="BP32" s="359">
        <f t="shared" si="264"/>
        <v>-227.51448404314212</v>
      </c>
      <c r="BQ32" s="359">
        <f t="shared" si="264"/>
        <v>-266.71373686727037</v>
      </c>
      <c r="BR32" s="359">
        <f t="shared" si="264"/>
        <v>-309.37081512708909</v>
      </c>
      <c r="BS32" s="359">
        <f t="shared" si="264"/>
        <v>-352.96053571219448</v>
      </c>
      <c r="BT32" s="359">
        <f t="shared" si="264"/>
        <v>-401.58954964601327</v>
      </c>
      <c r="BU32" s="359">
        <f t="shared" si="264"/>
        <v>-452.87370589473102</v>
      </c>
      <c r="BV32" s="359">
        <f t="shared" si="264"/>
        <v>-508.4007165637841</v>
      </c>
      <c r="BW32" s="359">
        <f t="shared" si="264"/>
        <v>-565.34309664582497</v>
      </c>
      <c r="BX32" s="359">
        <f t="shared" si="264"/>
        <v>-628.34441857581589</v>
      </c>
      <c r="BY32" s="359">
        <f t="shared" si="264"/>
        <v>-694.7378791961421</v>
      </c>
      <c r="BZ32" s="359">
        <f t="shared" si="264"/>
        <v>-766.33147067978132</v>
      </c>
      <c r="CA32" s="359">
        <f t="shared" si="264"/>
        <v>-839.96071697502634</v>
      </c>
      <c r="CB32" s="359">
        <f t="shared" si="264"/>
        <v>-920.8777296850061</v>
      </c>
      <c r="CC32" s="359">
        <f t="shared" si="264"/>
        <v>-1006.1012305874948</v>
      </c>
      <c r="CD32" s="359">
        <f t="shared" ref="CD32:CR32" si="265">+CD74</f>
        <v>-1097.6914424847539</v>
      </c>
      <c r="CE32" s="359">
        <f t="shared" si="265"/>
        <v>-1192.1085621911438</v>
      </c>
      <c r="CF32" s="359">
        <f t="shared" si="265"/>
        <v>-1295.2946990282492</v>
      </c>
      <c r="CG32" s="359">
        <f t="shared" si="265"/>
        <v>-1403.9189558187177</v>
      </c>
      <c r="CH32" s="359">
        <f t="shared" si="265"/>
        <v>-1122.3660790560002</v>
      </c>
      <c r="CI32" s="359">
        <f t="shared" si="265"/>
        <v>0</v>
      </c>
      <c r="CJ32" s="359">
        <f t="shared" si="265"/>
        <v>0</v>
      </c>
      <c r="CK32" s="359">
        <f t="shared" si="265"/>
        <v>0</v>
      </c>
      <c r="CL32" s="359">
        <f t="shared" si="265"/>
        <v>0</v>
      </c>
      <c r="CM32" s="359">
        <f t="shared" si="265"/>
        <v>0</v>
      </c>
      <c r="CN32" s="359">
        <f t="shared" si="265"/>
        <v>0</v>
      </c>
      <c r="CO32" s="359">
        <f t="shared" si="265"/>
        <v>0</v>
      </c>
      <c r="CP32" s="359">
        <f t="shared" si="265"/>
        <v>0</v>
      </c>
      <c r="CQ32" s="359">
        <f t="shared" si="265"/>
        <v>0</v>
      </c>
      <c r="CR32" s="359">
        <f t="shared" si="265"/>
        <v>0</v>
      </c>
      <c r="CS32" s="359"/>
      <c r="CT32" s="71"/>
      <c r="CU32" s="71"/>
      <c r="CV32" s="71"/>
      <c r="CW32" s="71"/>
      <c r="CX32" s="71"/>
      <c r="CY32" s="71"/>
      <c r="CZ32" s="71"/>
      <c r="DA32" s="71"/>
      <c r="DB32" s="71"/>
      <c r="DC32" s="71"/>
      <c r="DD32" s="71"/>
      <c r="DE32" s="71"/>
      <c r="DF32" s="71"/>
      <c r="DG32" s="71"/>
      <c r="DH32" s="71"/>
      <c r="DI32" s="71"/>
      <c r="DJ32" s="71"/>
      <c r="DK32" s="71"/>
      <c r="DL32" s="71"/>
      <c r="DM32" s="71"/>
      <c r="DN32" s="71"/>
      <c r="DO32" s="71"/>
      <c r="DP32" s="71"/>
      <c r="DQ32" s="71"/>
      <c r="DR32" s="71"/>
      <c r="DS32" s="71"/>
      <c r="DT32" s="71"/>
      <c r="DU32" s="71"/>
      <c r="DV32" s="71"/>
      <c r="DW32" s="71"/>
      <c r="DX32" s="71"/>
      <c r="DY32" s="71"/>
      <c r="DZ32" s="71"/>
      <c r="EA32" s="71"/>
      <c r="EB32" s="71"/>
      <c r="EC32" s="71"/>
      <c r="ED32" s="71"/>
      <c r="EE32" s="71"/>
      <c r="EF32" s="71"/>
      <c r="EG32" s="71"/>
      <c r="EH32" s="71"/>
      <c r="EI32" s="71"/>
      <c r="EJ32" s="71"/>
      <c r="EK32" s="71"/>
      <c r="EL32" s="71"/>
      <c r="EM32" s="71"/>
      <c r="EN32" s="71"/>
      <c r="EO32" s="71"/>
      <c r="EP32" s="71"/>
      <c r="EQ32" s="71"/>
      <c r="ER32" s="71"/>
      <c r="ES32" s="71"/>
      <c r="ET32" s="71"/>
      <c r="EU32" s="71"/>
      <c r="EV32" s="71"/>
      <c r="EW32" s="71"/>
      <c r="EX32" s="71"/>
      <c r="EY32" s="71"/>
      <c r="EZ32" s="71"/>
      <c r="FA32" s="71"/>
      <c r="FB32" s="71"/>
      <c r="FC32" s="71"/>
      <c r="FD32" s="71"/>
      <c r="FE32" s="71"/>
      <c r="FF32" s="71"/>
      <c r="FG32" s="71"/>
      <c r="FH32" s="71"/>
      <c r="FI32" s="71"/>
      <c r="FJ32" s="71"/>
      <c r="FK32" s="71"/>
      <c r="FL32" s="71"/>
      <c r="FM32" s="71"/>
      <c r="FN32" s="71"/>
      <c r="FO32" s="71"/>
      <c r="FP32" s="71"/>
      <c r="FQ32" s="71"/>
      <c r="FR32" s="71"/>
      <c r="FS32" s="71"/>
      <c r="FT32" s="71"/>
      <c r="FU32" s="71"/>
      <c r="FV32" s="71"/>
      <c r="FW32" s="71"/>
      <c r="FX32" s="71"/>
      <c r="FY32" s="71"/>
      <c r="FZ32" s="71"/>
      <c r="GA32" s="71"/>
      <c r="GB32" s="71"/>
      <c r="GC32" s="71"/>
      <c r="GD32" s="71"/>
      <c r="GE32" s="71"/>
      <c r="GF32" s="71"/>
      <c r="GG32" s="71"/>
      <c r="GH32" s="71"/>
      <c r="GI32" s="71"/>
      <c r="GJ32" s="71"/>
    </row>
    <row r="33" spans="1:193" outlineLevel="1">
      <c r="B33" s="77" t="s">
        <v>47</v>
      </c>
      <c r="C33" s="47"/>
      <c r="D33" s="47"/>
      <c r="E33" s="47"/>
      <c r="F33" s="47"/>
      <c r="G33" s="47"/>
      <c r="H33" s="47"/>
      <c r="I33" s="47"/>
      <c r="J33" s="47"/>
      <c r="K33" s="441" t="s">
        <v>200</v>
      </c>
      <c r="L33" s="47"/>
      <c r="M33" s="465"/>
      <c r="N33" s="465"/>
      <c r="O33" s="185">
        <f>+O75</f>
        <v>0</v>
      </c>
      <c r="P33" s="185">
        <f t="shared" ref="P33:Q33" si="266">+SUM(P30:P32)</f>
        <v>0</v>
      </c>
      <c r="Q33" s="185">
        <f t="shared" si="266"/>
        <v>282.39332989070459</v>
      </c>
      <c r="R33" s="185">
        <f t="shared" ref="R33:CC33" si="267">+SUM(R30:R32)</f>
        <v>873.53407462231121</v>
      </c>
      <c r="S33" s="185">
        <f t="shared" si="267"/>
        <v>1893.5121321591316</v>
      </c>
      <c r="T33" s="185">
        <f t="shared" si="267"/>
        <v>2656.1001287549884</v>
      </c>
      <c r="U33" s="185">
        <f t="shared" si="267"/>
        <v>3140.0105319786799</v>
      </c>
      <c r="V33" s="185">
        <f t="shared" si="267"/>
        <v>3896.2434159149275</v>
      </c>
      <c r="W33" s="185">
        <f t="shared" si="267"/>
        <v>4425.821259042089</v>
      </c>
      <c r="X33" s="185">
        <f t="shared" si="267"/>
        <v>5332.9411946246428</v>
      </c>
      <c r="Y33" s="185">
        <f t="shared" si="267"/>
        <v>6102.9451128746705</v>
      </c>
      <c r="Z33" s="185">
        <f t="shared" si="267"/>
        <v>6537.0544781897815</v>
      </c>
      <c r="AA33" s="185">
        <f t="shared" si="267"/>
        <v>7385.7361004038876</v>
      </c>
      <c r="AB33" s="185">
        <f t="shared" si="267"/>
        <v>7849.49332851291</v>
      </c>
      <c r="AC33" s="185">
        <f t="shared" si="267"/>
        <v>8718.698979756693</v>
      </c>
      <c r="AD33" s="185">
        <f t="shared" si="267"/>
        <v>9046.6182128470991</v>
      </c>
      <c r="AE33" s="185">
        <f t="shared" si="267"/>
        <v>9632.1512268982315</v>
      </c>
      <c r="AF33" s="185">
        <f t="shared" si="267"/>
        <v>9975.5040357937833</v>
      </c>
      <c r="AG33" s="185">
        <f t="shared" si="267"/>
        <v>10666.875813350345</v>
      </c>
      <c r="AH33" s="185">
        <f t="shared" si="267"/>
        <v>11506.502527851784</v>
      </c>
      <c r="AI33" s="185">
        <f t="shared" si="267"/>
        <v>11670.176789255194</v>
      </c>
      <c r="AJ33" s="185">
        <f t="shared" si="267"/>
        <v>11827.323539254479</v>
      </c>
      <c r="AK33" s="185">
        <f t="shared" si="267"/>
        <v>11994.592327548686</v>
      </c>
      <c r="AL33" s="185">
        <f t="shared" si="267"/>
        <v>12287.589430979557</v>
      </c>
      <c r="AM33" s="185">
        <f t="shared" si="267"/>
        <v>12766.610406148526</v>
      </c>
      <c r="AN33" s="185">
        <f t="shared" si="267"/>
        <v>13166.610406148526</v>
      </c>
      <c r="AO33" s="185">
        <f t="shared" si="267"/>
        <v>13166.610406148526</v>
      </c>
      <c r="AP33" s="185">
        <f t="shared" si="267"/>
        <v>13666.610406148526</v>
      </c>
      <c r="AQ33" s="185">
        <f t="shared" si="267"/>
        <v>13816.610406148526</v>
      </c>
      <c r="AR33" s="185">
        <f t="shared" si="267"/>
        <v>14316.610406148526</v>
      </c>
      <c r="AS33" s="185">
        <f t="shared" si="267"/>
        <v>14816.610406148526</v>
      </c>
      <c r="AT33" s="185">
        <f t="shared" si="267"/>
        <v>14816.610406148526</v>
      </c>
      <c r="AU33" s="185">
        <f t="shared" si="267"/>
        <v>15616.610406148526</v>
      </c>
      <c r="AV33" s="185">
        <f t="shared" si="267"/>
        <v>15616.610406148526</v>
      </c>
      <c r="AW33" s="185">
        <f t="shared" si="267"/>
        <v>15616.610406148526</v>
      </c>
      <c r="AX33" s="185">
        <f t="shared" si="267"/>
        <v>16016.610406148526</v>
      </c>
      <c r="AY33" s="185">
        <f t="shared" si="267"/>
        <v>16216.610406148526</v>
      </c>
      <c r="AZ33" s="185">
        <f t="shared" si="267"/>
        <v>16216.610406148526</v>
      </c>
      <c r="BA33" s="185">
        <f t="shared" si="267"/>
        <v>16216.610406148526</v>
      </c>
      <c r="BB33" s="185">
        <f t="shared" si="267"/>
        <v>16216.610406148526</v>
      </c>
      <c r="BC33" s="185">
        <f t="shared" si="267"/>
        <v>16216.610406148526</v>
      </c>
      <c r="BD33" s="185">
        <f t="shared" si="267"/>
        <v>16216.610406148526</v>
      </c>
      <c r="BE33" s="185">
        <f t="shared" si="267"/>
        <v>16216.610406148526</v>
      </c>
      <c r="BF33" s="185">
        <f t="shared" si="267"/>
        <v>16051.663774861092</v>
      </c>
      <c r="BG33" s="185">
        <f t="shared" si="267"/>
        <v>15851.054001606168</v>
      </c>
      <c r="BH33" s="185">
        <f t="shared" si="267"/>
        <v>15610.217355687691</v>
      </c>
      <c r="BI33" s="185">
        <f t="shared" si="267"/>
        <v>15326.947063134656</v>
      </c>
      <c r="BJ33" s="185">
        <f t="shared" si="267"/>
        <v>14997.501690716861</v>
      </c>
      <c r="BK33" s="185">
        <f t="shared" si="267"/>
        <v>14620.845257081659</v>
      </c>
      <c r="BL33" s="185">
        <f t="shared" si="267"/>
        <v>14525.363042825398</v>
      </c>
      <c r="BM33" s="185">
        <f t="shared" si="267"/>
        <v>14400.312029461153</v>
      </c>
      <c r="BN33" s="185">
        <f t="shared" si="267"/>
        <v>14242.877716920055</v>
      </c>
      <c r="BO33" s="185">
        <f t="shared" si="267"/>
        <v>14052.499824778188</v>
      </c>
      <c r="BP33" s="185">
        <f t="shared" si="267"/>
        <v>13824.985340735046</v>
      </c>
      <c r="BQ33" s="185">
        <f t="shared" si="267"/>
        <v>13558.271603867775</v>
      </c>
      <c r="BR33" s="185">
        <f t="shared" si="267"/>
        <v>13248.900788740686</v>
      </c>
      <c r="BS33" s="185">
        <f t="shared" si="267"/>
        <v>12895.940253028491</v>
      </c>
      <c r="BT33" s="185">
        <f t="shared" si="267"/>
        <v>12494.350703382479</v>
      </c>
      <c r="BU33" s="185">
        <f t="shared" si="267"/>
        <v>12041.476997487747</v>
      </c>
      <c r="BV33" s="185">
        <f t="shared" si="267"/>
        <v>11533.076280923962</v>
      </c>
      <c r="BW33" s="185">
        <f t="shared" si="267"/>
        <v>10967.733184278137</v>
      </c>
      <c r="BX33" s="185">
        <f t="shared" si="267"/>
        <v>10339.388765702321</v>
      </c>
      <c r="BY33" s="185">
        <f t="shared" si="267"/>
        <v>9644.6508865061787</v>
      </c>
      <c r="BZ33" s="185">
        <f t="shared" si="267"/>
        <v>8878.3194158263977</v>
      </c>
      <c r="CA33" s="185">
        <f t="shared" si="267"/>
        <v>8038.3586988513716</v>
      </c>
      <c r="CB33" s="185">
        <f t="shared" si="267"/>
        <v>7117.4809691663659</v>
      </c>
      <c r="CC33" s="185">
        <f t="shared" si="267"/>
        <v>6111.3797385788712</v>
      </c>
      <c r="CD33" s="185">
        <f t="shared" ref="CD33:CR33" si="268">+SUM(CD30:CD32)</f>
        <v>5013.6882960941175</v>
      </c>
      <c r="CE33" s="185">
        <f t="shared" si="268"/>
        <v>3821.5797339029737</v>
      </c>
      <c r="CF33" s="185">
        <f t="shared" si="268"/>
        <v>2526.2850348747243</v>
      </c>
      <c r="CG33" s="185">
        <f t="shared" si="268"/>
        <v>1122.3660790560066</v>
      </c>
      <c r="CH33" s="185">
        <f t="shared" si="268"/>
        <v>6.3664629124104977E-12</v>
      </c>
      <c r="CI33" s="185">
        <f t="shared" si="268"/>
        <v>6.3664629124104977E-12</v>
      </c>
      <c r="CJ33" s="185">
        <f t="shared" si="268"/>
        <v>6.3664629124104977E-12</v>
      </c>
      <c r="CK33" s="185">
        <f t="shared" si="268"/>
        <v>6.3664629124104977E-12</v>
      </c>
      <c r="CL33" s="185">
        <f t="shared" si="268"/>
        <v>6.3664629124104977E-12</v>
      </c>
      <c r="CM33" s="185">
        <f t="shared" si="268"/>
        <v>6.3664629124104977E-12</v>
      </c>
      <c r="CN33" s="185">
        <f t="shared" si="268"/>
        <v>6.3664629124104977E-12</v>
      </c>
      <c r="CO33" s="185">
        <f t="shared" si="268"/>
        <v>6.3664629124104977E-12</v>
      </c>
      <c r="CP33" s="185">
        <f t="shared" si="268"/>
        <v>6.3664629124104977E-12</v>
      </c>
      <c r="CQ33" s="185">
        <f t="shared" si="268"/>
        <v>6.3664629124104977E-12</v>
      </c>
      <c r="CR33" s="185">
        <f t="shared" si="268"/>
        <v>6.3664629124104977E-12</v>
      </c>
      <c r="CS33" s="185"/>
      <c r="CT33" s="71"/>
      <c r="CU33" s="71"/>
      <c r="CV33" s="71"/>
      <c r="CW33" s="71"/>
      <c r="CX33" s="71"/>
      <c r="CY33" s="71"/>
      <c r="CZ33" s="71"/>
      <c r="DA33" s="71"/>
      <c r="DB33" s="71"/>
      <c r="DC33" s="71"/>
      <c r="DD33" s="71"/>
      <c r="DE33" s="71"/>
      <c r="DF33" s="71"/>
      <c r="DG33" s="71"/>
      <c r="DH33" s="71"/>
      <c r="DI33" s="71"/>
      <c r="DJ33" s="71"/>
      <c r="DK33" s="71"/>
      <c r="DL33" s="71"/>
      <c r="DM33" s="71"/>
      <c r="DN33" s="71"/>
      <c r="DO33" s="71"/>
      <c r="DP33" s="71"/>
      <c r="DQ33" s="71"/>
      <c r="DR33" s="71"/>
      <c r="DS33" s="71"/>
      <c r="DT33" s="71"/>
      <c r="DU33" s="71"/>
      <c r="DV33" s="71"/>
      <c r="DW33" s="71"/>
      <c r="DX33" s="71"/>
      <c r="DY33" s="71"/>
      <c r="DZ33" s="71"/>
      <c r="EA33" s="71"/>
      <c r="EB33" s="71"/>
      <c r="EC33" s="71"/>
      <c r="ED33" s="71"/>
      <c r="EE33" s="71"/>
      <c r="EF33" s="71"/>
      <c r="EG33" s="71"/>
      <c r="EH33" s="71"/>
      <c r="EI33" s="71"/>
      <c r="EJ33" s="71"/>
      <c r="EK33" s="71"/>
      <c r="EL33" s="71"/>
      <c r="EM33" s="71"/>
      <c r="EN33" s="71"/>
      <c r="EO33" s="71"/>
      <c r="EP33" s="71"/>
      <c r="EQ33" s="71"/>
      <c r="ER33" s="71"/>
      <c r="ES33" s="71"/>
      <c r="ET33" s="71"/>
      <c r="EU33" s="71"/>
      <c r="EV33" s="71"/>
      <c r="EW33" s="71"/>
      <c r="EX33" s="71"/>
      <c r="EY33" s="71"/>
      <c r="EZ33" s="71"/>
      <c r="FA33" s="71"/>
      <c r="FB33" s="71"/>
      <c r="FC33" s="71"/>
      <c r="FD33" s="71"/>
      <c r="FE33" s="71"/>
      <c r="FF33" s="71"/>
      <c r="FG33" s="71"/>
      <c r="FH33" s="71"/>
      <c r="FI33" s="71"/>
      <c r="FJ33" s="71"/>
      <c r="FK33" s="71"/>
      <c r="FL33" s="71"/>
      <c r="FM33" s="71"/>
      <c r="FN33" s="71"/>
      <c r="FO33" s="71"/>
      <c r="FP33" s="71"/>
      <c r="FQ33" s="71"/>
      <c r="FR33" s="71"/>
      <c r="FS33" s="71"/>
      <c r="FT33" s="71"/>
      <c r="FU33" s="71"/>
      <c r="FV33" s="71"/>
      <c r="FW33" s="71"/>
      <c r="FX33" s="71"/>
      <c r="FY33" s="71"/>
      <c r="FZ33" s="71"/>
      <c r="GA33" s="71"/>
      <c r="GB33" s="71"/>
      <c r="GC33" s="71"/>
      <c r="GD33" s="71"/>
      <c r="GE33" s="71"/>
      <c r="GF33" s="71"/>
      <c r="GG33" s="71"/>
      <c r="GH33" s="71"/>
      <c r="GI33" s="71"/>
      <c r="GJ33" s="71"/>
    </row>
    <row r="34" spans="1:193" outlineLevel="1">
      <c r="B34" s="47"/>
      <c r="C34" s="47"/>
      <c r="D34" s="47"/>
      <c r="E34" s="47"/>
      <c r="F34" s="47"/>
      <c r="G34" s="47"/>
      <c r="H34" s="47"/>
      <c r="I34" s="47"/>
      <c r="J34" s="47"/>
      <c r="K34" s="53"/>
      <c r="L34" s="47"/>
      <c r="M34" s="465"/>
      <c r="N34" s="465"/>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c r="CW34" s="71"/>
      <c r="CX34" s="71"/>
      <c r="CY34" s="71"/>
      <c r="CZ34" s="71"/>
      <c r="DA34" s="71"/>
      <c r="DB34" s="71"/>
      <c r="DC34" s="71"/>
      <c r="DD34" s="71"/>
      <c r="DE34" s="71"/>
      <c r="DF34" s="71"/>
      <c r="DG34" s="71"/>
      <c r="DH34" s="71"/>
      <c r="DI34" s="71"/>
      <c r="DJ34" s="71"/>
      <c r="DK34" s="71"/>
      <c r="DL34" s="71"/>
      <c r="DM34" s="71"/>
      <c r="DN34" s="71"/>
      <c r="DO34" s="71"/>
      <c r="DP34" s="71"/>
      <c r="DQ34" s="71"/>
      <c r="DR34" s="71"/>
      <c r="DS34" s="71"/>
      <c r="DT34" s="71"/>
      <c r="DU34" s="71"/>
      <c r="DV34" s="71"/>
      <c r="DW34" s="71"/>
      <c r="DX34" s="71"/>
      <c r="DY34" s="71"/>
      <c r="DZ34" s="71"/>
      <c r="EA34" s="71"/>
      <c r="EB34" s="71"/>
      <c r="EC34" s="71"/>
      <c r="ED34" s="71"/>
      <c r="EE34" s="71"/>
      <c r="EF34" s="71"/>
      <c r="EG34" s="71"/>
      <c r="EH34" s="71"/>
      <c r="EI34" s="71"/>
      <c r="EJ34" s="71"/>
      <c r="EK34" s="71"/>
      <c r="EL34" s="71"/>
      <c r="EM34" s="71"/>
      <c r="EN34" s="71"/>
      <c r="EO34" s="71"/>
      <c r="EP34" s="71"/>
      <c r="EQ34" s="71"/>
      <c r="ER34" s="71"/>
      <c r="ES34" s="71"/>
      <c r="ET34" s="71"/>
      <c r="EU34" s="71"/>
      <c r="EV34" s="71"/>
      <c r="EW34" s="71"/>
      <c r="EX34" s="71"/>
      <c r="EY34" s="71"/>
      <c r="EZ34" s="71"/>
      <c r="FA34" s="71"/>
      <c r="FB34" s="71"/>
      <c r="FC34" s="71"/>
      <c r="FD34" s="71"/>
      <c r="FE34" s="71"/>
      <c r="FF34" s="71"/>
      <c r="FG34" s="71"/>
      <c r="FH34" s="71"/>
      <c r="FI34" s="71"/>
      <c r="FJ34" s="71"/>
      <c r="FK34" s="71"/>
      <c r="FL34" s="71"/>
      <c r="FM34" s="71"/>
      <c r="FN34" s="71"/>
      <c r="FO34" s="71"/>
      <c r="FP34" s="71"/>
      <c r="FQ34" s="71"/>
      <c r="FR34" s="71"/>
      <c r="FS34" s="71"/>
      <c r="FT34" s="71"/>
      <c r="FU34" s="71"/>
      <c r="FV34" s="71"/>
      <c r="FW34" s="71"/>
      <c r="FX34" s="71"/>
      <c r="FY34" s="71"/>
      <c r="FZ34" s="71"/>
      <c r="GA34" s="71"/>
      <c r="GB34" s="71"/>
      <c r="GC34" s="71"/>
      <c r="GD34" s="71"/>
      <c r="GE34" s="71"/>
      <c r="GF34" s="71"/>
      <c r="GG34" s="71"/>
      <c r="GH34" s="71"/>
      <c r="GI34" s="71"/>
      <c r="GJ34" s="71"/>
    </row>
    <row r="35" spans="1:193" outlineLevel="1">
      <c r="B35" s="77" t="s">
        <v>223</v>
      </c>
      <c r="C35" s="47"/>
      <c r="D35" s="47"/>
      <c r="E35" s="47"/>
      <c r="F35" s="47"/>
      <c r="G35" s="47"/>
      <c r="H35" s="47"/>
      <c r="I35" s="47"/>
      <c r="J35" s="47"/>
      <c r="K35" s="53"/>
      <c r="L35" s="47"/>
      <c r="M35" s="465"/>
      <c r="N35" s="465"/>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c r="CW35" s="71"/>
      <c r="CX35" s="71"/>
      <c r="CY35" s="71"/>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71"/>
      <c r="ER35" s="71"/>
      <c r="ES35" s="71"/>
      <c r="ET35" s="71"/>
      <c r="EU35" s="71"/>
      <c r="EV35" s="71"/>
      <c r="EW35" s="71"/>
      <c r="EX35" s="71"/>
      <c r="EY35" s="71"/>
      <c r="EZ35" s="71"/>
      <c r="FA35" s="71"/>
      <c r="FB35" s="71"/>
      <c r="FC35" s="71"/>
      <c r="FD35" s="71"/>
      <c r="FE35" s="71"/>
      <c r="FF35" s="71"/>
      <c r="FG35" s="71"/>
      <c r="FH35" s="71"/>
      <c r="FI35" s="71"/>
      <c r="FJ35" s="71"/>
      <c r="FK35" s="71"/>
      <c r="FL35" s="71"/>
      <c r="FM35" s="71"/>
      <c r="FN35" s="71"/>
      <c r="FO35" s="71"/>
      <c r="FP35" s="71"/>
      <c r="FQ35" s="71"/>
      <c r="FR35" s="71"/>
      <c r="FS35" s="71"/>
      <c r="FT35" s="71"/>
      <c r="FU35" s="71"/>
      <c r="FV35" s="71"/>
      <c r="FW35" s="71"/>
      <c r="FX35" s="71"/>
      <c r="FY35" s="71"/>
      <c r="FZ35" s="71"/>
      <c r="GA35" s="71"/>
      <c r="GB35" s="71"/>
      <c r="GC35" s="71"/>
      <c r="GD35" s="71"/>
      <c r="GE35" s="71"/>
      <c r="GF35" s="71"/>
      <c r="GG35" s="71"/>
      <c r="GH35" s="71"/>
      <c r="GI35" s="71"/>
      <c r="GJ35" s="71"/>
    </row>
    <row r="36" spans="1:193" outlineLevel="1">
      <c r="B36" s="90" t="str">
        <f>+B96</f>
        <v>R&amp;R Reserve Fund</v>
      </c>
      <c r="C36" s="47"/>
      <c r="D36" s="47"/>
      <c r="E36" s="47"/>
      <c r="F36" s="47"/>
      <c r="G36" s="47"/>
      <c r="H36" s="47"/>
      <c r="I36" s="47"/>
      <c r="J36" s="47"/>
      <c r="K36" s="318" t="s">
        <v>200</v>
      </c>
      <c r="L36" s="47"/>
      <c r="M36" s="465"/>
      <c r="N36" s="465"/>
      <c r="O36" s="71"/>
      <c r="P36" s="186">
        <f>+P111</f>
        <v>68</v>
      </c>
      <c r="Q36" s="186">
        <f t="shared" ref="Q36" si="269">+Q111</f>
        <v>83.397843593861381</v>
      </c>
      <c r="R36" s="186">
        <f t="shared" ref="R36:CC36" si="270">+R111</f>
        <v>81.120944734880567</v>
      </c>
      <c r="S36" s="186">
        <f t="shared" si="270"/>
        <v>85.134748096135667</v>
      </c>
      <c r="T36" s="186">
        <f t="shared" si="270"/>
        <v>89.347151430251998</v>
      </c>
      <c r="U36" s="186">
        <f t="shared" si="270"/>
        <v>91.918447351820916</v>
      </c>
      <c r="V36" s="186">
        <f t="shared" si="270"/>
        <v>92.818572930657524</v>
      </c>
      <c r="W36" s="186">
        <f t="shared" si="270"/>
        <v>92.014563833672753</v>
      </c>
      <c r="X36" s="186">
        <f t="shared" si="270"/>
        <v>89.470449858934813</v>
      </c>
      <c r="Y36" s="186">
        <f t="shared" si="270"/>
        <v>86.996678182706916</v>
      </c>
      <c r="Z36" s="186">
        <f t="shared" si="270"/>
        <v>85.446404844586979</v>
      </c>
      <c r="AA36" s="186">
        <f t="shared" si="270"/>
        <v>84.805534201608097</v>
      </c>
      <c r="AB36" s="186">
        <f t="shared" si="270"/>
        <v>85.060513343936833</v>
      </c>
      <c r="AC36" s="186">
        <f t="shared" si="270"/>
        <v>86.198319135448173</v>
      </c>
      <c r="AD36" s="186">
        <f t="shared" si="270"/>
        <v>87.351344703660857</v>
      </c>
      <c r="AE36" s="186">
        <f t="shared" si="270"/>
        <v>89.075539702782237</v>
      </c>
      <c r="AF36" s="186">
        <f t="shared" si="270"/>
        <v>91.399843716705348</v>
      </c>
      <c r="AG36" s="186">
        <f t="shared" si="270"/>
        <v>94.354399751896793</v>
      </c>
      <c r="AH36" s="186">
        <f t="shared" si="270"/>
        <v>97.970601620739572</v>
      </c>
      <c r="AI36" s="186">
        <f t="shared" si="270"/>
        <v>101.72539708978125</v>
      </c>
      <c r="AJ36" s="186">
        <f t="shared" si="270"/>
        <v>104.64747273127435</v>
      </c>
      <c r="AK36" s="186">
        <f t="shared" si="270"/>
        <v>106.70296294035023</v>
      </c>
      <c r="AL36" s="186">
        <f t="shared" si="270"/>
        <v>107.85670029036825</v>
      </c>
      <c r="AM36" s="186">
        <f t="shared" si="270"/>
        <v>108.07216563185139</v>
      </c>
      <c r="AN36" s="186">
        <f t="shared" si="270"/>
        <v>108.28806140846982</v>
      </c>
      <c r="AO36" s="186">
        <f t="shared" si="270"/>
        <v>108.99320692585283</v>
      </c>
      <c r="AP36" s="186">
        <f t="shared" si="270"/>
        <v>110.19835592717388</v>
      </c>
      <c r="AQ36" s="186">
        <f t="shared" si="270"/>
        <v>111.91447916573854</v>
      </c>
      <c r="AR36" s="186">
        <f t="shared" si="270"/>
        <v>114.15276874905331</v>
      </c>
      <c r="AS36" s="186">
        <f t="shared" si="270"/>
        <v>116.43582412403438</v>
      </c>
      <c r="AT36" s="186">
        <f t="shared" si="270"/>
        <v>118.76454060651508</v>
      </c>
      <c r="AU36" s="186">
        <f t="shared" si="270"/>
        <v>121.13983141864537</v>
      </c>
      <c r="AV36" s="186">
        <f t="shared" si="270"/>
        <v>123.56262804701828</v>
      </c>
      <c r="AW36" s="186">
        <f t="shared" si="270"/>
        <v>126.03388060795865</v>
      </c>
      <c r="AX36" s="186">
        <f t="shared" si="270"/>
        <v>128.55455822011783</v>
      </c>
      <c r="AY36" s="186">
        <f t="shared" si="270"/>
        <v>131.12564938452019</v>
      </c>
      <c r="AZ36" s="186">
        <f t="shared" si="270"/>
        <v>133.7481623722106</v>
      </c>
      <c r="BA36" s="186">
        <f t="shared" si="270"/>
        <v>136.4231256196548</v>
      </c>
      <c r="BB36" s="186">
        <f t="shared" si="270"/>
        <v>139.15158813204792</v>
      </c>
      <c r="BC36" s="186">
        <f t="shared" si="270"/>
        <v>141.93461989468889</v>
      </c>
      <c r="BD36" s="186">
        <f t="shared" si="270"/>
        <v>144.77331229258269</v>
      </c>
      <c r="BE36" s="186">
        <f t="shared" si="270"/>
        <v>147.66877853843434</v>
      </c>
      <c r="BF36" s="186">
        <f t="shared" si="270"/>
        <v>150.62215410920302</v>
      </c>
      <c r="BG36" s="186">
        <f t="shared" si="270"/>
        <v>153.63459719138706</v>
      </c>
      <c r="BH36" s="186">
        <f t="shared" si="270"/>
        <v>156.70728913521481</v>
      </c>
      <c r="BI36" s="186">
        <f t="shared" si="270"/>
        <v>159.84143491791912</v>
      </c>
      <c r="BJ36" s="186">
        <f t="shared" si="270"/>
        <v>163.0382636162775</v>
      </c>
      <c r="BK36" s="186">
        <f t="shared" si="270"/>
        <v>166.29902888860306</v>
      </c>
      <c r="BL36" s="186">
        <f t="shared" si="270"/>
        <v>169.62500946637513</v>
      </c>
      <c r="BM36" s="186">
        <f t="shared" si="270"/>
        <v>173.01750965570261</v>
      </c>
      <c r="BN36" s="186">
        <f t="shared" si="270"/>
        <v>176.47785984881671</v>
      </c>
      <c r="BO36" s="186">
        <f t="shared" si="270"/>
        <v>180.00741704579303</v>
      </c>
      <c r="BP36" s="186">
        <f t="shared" si="270"/>
        <v>183.60756538670887</v>
      </c>
      <c r="BQ36" s="186">
        <f t="shared" si="270"/>
        <v>187.27971669444304</v>
      </c>
      <c r="BR36" s="186">
        <f t="shared" si="270"/>
        <v>191.02531102833194</v>
      </c>
      <c r="BS36" s="186">
        <f t="shared" si="270"/>
        <v>194.84581724889858</v>
      </c>
      <c r="BT36" s="186">
        <f t="shared" si="270"/>
        <v>198.74273359387652</v>
      </c>
      <c r="BU36" s="186">
        <f t="shared" si="270"/>
        <v>202.71758826575405</v>
      </c>
      <c r="BV36" s="186">
        <f t="shared" si="270"/>
        <v>206.77194003106914</v>
      </c>
      <c r="BW36" s="186">
        <f t="shared" si="270"/>
        <v>210.90737883169049</v>
      </c>
      <c r="BX36" s="186">
        <f t="shared" si="270"/>
        <v>215.12552640832433</v>
      </c>
      <c r="BY36" s="186">
        <f t="shared" si="270"/>
        <v>219.42803693649083</v>
      </c>
      <c r="BZ36" s="186">
        <f t="shared" si="270"/>
        <v>223.81659767522063</v>
      </c>
      <c r="CA36" s="186">
        <f t="shared" si="270"/>
        <v>228.29292962872503</v>
      </c>
      <c r="CB36" s="186">
        <f t="shared" si="270"/>
        <v>232.85878822129956</v>
      </c>
      <c r="CC36" s="186">
        <f t="shared" si="270"/>
        <v>237.51596398572556</v>
      </c>
      <c r="CD36" s="186">
        <f t="shared" ref="CD36:CR36" si="271">+CD111</f>
        <v>242.26628326544011</v>
      </c>
      <c r="CE36" s="186">
        <f t="shared" si="271"/>
        <v>247.1116089307489</v>
      </c>
      <c r="CF36" s="186">
        <f t="shared" si="271"/>
        <v>252.05384110936393</v>
      </c>
      <c r="CG36" s="186">
        <f t="shared" si="271"/>
        <v>257.09491793155121</v>
      </c>
      <c r="CH36" s="186">
        <f t="shared" si="271"/>
        <v>262.23681629018228</v>
      </c>
      <c r="CI36" s="186">
        <f t="shared" si="271"/>
        <v>267.48155261598589</v>
      </c>
      <c r="CJ36" s="186">
        <f t="shared" si="271"/>
        <v>272.83118366830558</v>
      </c>
      <c r="CK36" s="186">
        <f t="shared" si="271"/>
        <v>278.28780734167174</v>
      </c>
      <c r="CL36" s="186">
        <f t="shared" si="271"/>
        <v>283.85356348850519</v>
      </c>
      <c r="CM36" s="186">
        <f t="shared" si="271"/>
        <v>289.53063475827526</v>
      </c>
      <c r="CN36" s="186">
        <f t="shared" si="271"/>
        <v>295.32124745344078</v>
      </c>
      <c r="CO36" s="186">
        <f t="shared" si="271"/>
        <v>223.66929815272107</v>
      </c>
      <c r="CP36" s="186">
        <f t="shared" si="271"/>
        <v>150.58430986598697</v>
      </c>
      <c r="CQ36" s="186">
        <f t="shared" si="271"/>
        <v>76.037621813518172</v>
      </c>
      <c r="CR36" s="186">
        <f t="shared" si="271"/>
        <v>0</v>
      </c>
      <c r="CS36" s="186"/>
      <c r="CT36" s="71"/>
      <c r="CU36" s="71"/>
      <c r="CV36" s="71"/>
      <c r="CW36" s="71"/>
      <c r="CX36" s="71"/>
      <c r="CY36" s="71"/>
      <c r="CZ36" s="71"/>
      <c r="DA36" s="71"/>
      <c r="DB36" s="71"/>
      <c r="DC36" s="71"/>
      <c r="DD36" s="71"/>
      <c r="DE36" s="71"/>
      <c r="DF36" s="71"/>
      <c r="DG36" s="71"/>
      <c r="DH36" s="71"/>
      <c r="DI36" s="71"/>
      <c r="DJ36" s="71"/>
      <c r="DK36" s="71"/>
      <c r="DL36" s="71"/>
      <c r="DM36" s="71"/>
      <c r="DN36" s="71"/>
      <c r="DO36" s="71"/>
      <c r="DP36" s="71"/>
      <c r="DQ36" s="71"/>
      <c r="DR36" s="71"/>
      <c r="DS36" s="71"/>
      <c r="DT36" s="71"/>
      <c r="DU36" s="71"/>
      <c r="DV36" s="71"/>
      <c r="DW36" s="71"/>
      <c r="DX36" s="71"/>
      <c r="DY36" s="71"/>
      <c r="DZ36" s="71"/>
      <c r="EA36" s="71"/>
      <c r="EB36" s="71"/>
      <c r="EC36" s="71"/>
      <c r="ED36" s="71"/>
      <c r="EE36" s="71"/>
      <c r="EF36" s="71"/>
      <c r="EG36" s="71"/>
      <c r="EH36" s="71"/>
      <c r="EI36" s="71"/>
      <c r="EJ36" s="71"/>
      <c r="EK36" s="71"/>
      <c r="EL36" s="71"/>
      <c r="EM36" s="71"/>
      <c r="EN36" s="71"/>
      <c r="EO36" s="71"/>
      <c r="EP36" s="71"/>
      <c r="EQ36" s="71"/>
      <c r="ER36" s="71"/>
      <c r="ES36" s="71"/>
      <c r="ET36" s="71"/>
      <c r="EU36" s="71"/>
      <c r="EV36" s="71"/>
      <c r="EW36" s="71"/>
      <c r="EX36" s="71"/>
      <c r="EY36" s="71"/>
      <c r="EZ36" s="71"/>
      <c r="FA36" s="71"/>
      <c r="FB36" s="71"/>
      <c r="FC36" s="71"/>
      <c r="FD36" s="71"/>
      <c r="FE36" s="71"/>
      <c r="FF36" s="71"/>
      <c r="FG36" s="71"/>
      <c r="FH36" s="71"/>
      <c r="FI36" s="71"/>
      <c r="FJ36" s="71"/>
      <c r="FK36" s="71"/>
      <c r="FL36" s="71"/>
      <c r="FM36" s="71"/>
      <c r="FN36" s="71"/>
      <c r="FO36" s="71"/>
      <c r="FP36" s="71"/>
      <c r="FQ36" s="71"/>
      <c r="FR36" s="71"/>
      <c r="FS36" s="71"/>
      <c r="FT36" s="71"/>
      <c r="FU36" s="71"/>
      <c r="FV36" s="71"/>
      <c r="FW36" s="71"/>
      <c r="FX36" s="71"/>
      <c r="FY36" s="71"/>
      <c r="FZ36" s="71"/>
      <c r="GA36" s="71"/>
      <c r="GB36" s="71"/>
      <c r="GC36" s="71"/>
      <c r="GD36" s="71"/>
      <c r="GE36" s="71"/>
      <c r="GF36" s="71"/>
      <c r="GG36" s="71"/>
      <c r="GH36" s="71"/>
      <c r="GI36" s="71"/>
      <c r="GJ36" s="71"/>
    </row>
    <row r="37" spans="1:193" outlineLevel="1">
      <c r="B37" s="90" t="str">
        <f>+B113</f>
        <v>O&amp;M Reserve Fund</v>
      </c>
      <c r="C37" s="47"/>
      <c r="D37" s="47"/>
      <c r="E37" s="47"/>
      <c r="F37" s="47"/>
      <c r="G37" s="47"/>
      <c r="H37" s="47"/>
      <c r="I37" s="47"/>
      <c r="J37" s="47"/>
      <c r="K37" s="318" t="s">
        <v>200</v>
      </c>
      <c r="L37" s="47"/>
      <c r="M37" s="465"/>
      <c r="N37" s="465"/>
      <c r="O37" s="71"/>
      <c r="P37" s="186">
        <f>+P127</f>
        <v>90</v>
      </c>
      <c r="Q37" s="186">
        <f t="shared" ref="Q37" si="272">+Q127</f>
        <v>100.7198862235899</v>
      </c>
      <c r="R37" s="186">
        <f t="shared" ref="R37:CC37" si="273">+R127</f>
        <v>104.08502539977424</v>
      </c>
      <c r="S37" s="186">
        <f t="shared" si="273"/>
        <v>109.69706907740679</v>
      </c>
      <c r="T37" s="186">
        <f t="shared" si="273"/>
        <v>115.89700771502197</v>
      </c>
      <c r="U37" s="186">
        <f t="shared" si="273"/>
        <v>122.18265437475105</v>
      </c>
      <c r="V37" s="186">
        <f t="shared" si="273"/>
        <v>128.91445788975838</v>
      </c>
      <c r="W37" s="186">
        <f t="shared" si="273"/>
        <v>135.47290354037199</v>
      </c>
      <c r="X37" s="186">
        <f t="shared" si="273"/>
        <v>142.80469423935025</v>
      </c>
      <c r="Y37" s="186">
        <f t="shared" si="273"/>
        <v>149.97644085337078</v>
      </c>
      <c r="Z37" s="186">
        <f t="shared" si="273"/>
        <v>157.41938768823599</v>
      </c>
      <c r="AA37" s="186">
        <f t="shared" si="273"/>
        <v>166.191542788074</v>
      </c>
      <c r="AB37" s="186">
        <f t="shared" si="273"/>
        <v>175.23351128816236</v>
      </c>
      <c r="AC37" s="186">
        <f t="shared" si="273"/>
        <v>183.3825860832581</v>
      </c>
      <c r="AD37" s="186">
        <f t="shared" si="273"/>
        <v>190.96734978771298</v>
      </c>
      <c r="AE37" s="186">
        <f t="shared" si="273"/>
        <v>198.96876847421828</v>
      </c>
      <c r="AF37" s="186">
        <f t="shared" si="273"/>
        <v>206.91860930615175</v>
      </c>
      <c r="AG37" s="186">
        <f t="shared" si="273"/>
        <v>216.80505500698391</v>
      </c>
      <c r="AH37" s="186">
        <f t="shared" si="273"/>
        <v>226.1977224961467</v>
      </c>
      <c r="AI37" s="186">
        <f t="shared" si="273"/>
        <v>235.98374309427589</v>
      </c>
      <c r="AJ37" s="186">
        <f t="shared" si="273"/>
        <v>247.19603145740109</v>
      </c>
      <c r="AK37" s="186">
        <f t="shared" si="273"/>
        <v>261.54317393927971</v>
      </c>
      <c r="AL37" s="186">
        <f t="shared" si="273"/>
        <v>273.04705541868219</v>
      </c>
      <c r="AM37" s="186">
        <f t="shared" si="273"/>
        <v>284.4486821290393</v>
      </c>
      <c r="AN37" s="186">
        <f t="shared" si="273"/>
        <v>295.81591355089404</v>
      </c>
      <c r="AO37" s="186">
        <f t="shared" si="273"/>
        <v>306.72735272602966</v>
      </c>
      <c r="AP37" s="186">
        <f t="shared" si="273"/>
        <v>319.37586859794192</v>
      </c>
      <c r="AQ37" s="186">
        <f t="shared" si="273"/>
        <v>331.80434693096112</v>
      </c>
      <c r="AR37" s="186">
        <f t="shared" si="273"/>
        <v>344.95848796386338</v>
      </c>
      <c r="AS37" s="186">
        <f t="shared" si="273"/>
        <v>358.85960799285556</v>
      </c>
      <c r="AT37" s="186">
        <f t="shared" si="273"/>
        <v>372.06116550478566</v>
      </c>
      <c r="AU37" s="186">
        <f t="shared" si="273"/>
        <v>387.88810226607421</v>
      </c>
      <c r="AV37" s="186">
        <f t="shared" si="273"/>
        <v>403.45483660141724</v>
      </c>
      <c r="AW37" s="186">
        <f t="shared" si="273"/>
        <v>416.32515919761738</v>
      </c>
      <c r="AX37" s="186">
        <f t="shared" si="273"/>
        <v>430.32064816873026</v>
      </c>
      <c r="AY37" s="186">
        <f t="shared" si="273"/>
        <v>444.85730359782417</v>
      </c>
      <c r="AZ37" s="186">
        <f t="shared" si="273"/>
        <v>464.56387799685047</v>
      </c>
      <c r="BA37" s="186">
        <f t="shared" si="273"/>
        <v>481.7281429653126</v>
      </c>
      <c r="BB37" s="186">
        <f t="shared" si="273"/>
        <v>497.26028209546098</v>
      </c>
      <c r="BC37" s="186">
        <f t="shared" si="273"/>
        <v>513.35506360239992</v>
      </c>
      <c r="BD37" s="186">
        <f t="shared" si="273"/>
        <v>530.00600520435137</v>
      </c>
      <c r="BE37" s="186">
        <f t="shared" si="273"/>
        <v>545.7806221006349</v>
      </c>
      <c r="BF37" s="186">
        <f t="shared" si="273"/>
        <v>563.9339882811596</v>
      </c>
      <c r="BG37" s="186">
        <f t="shared" si="273"/>
        <v>582.8007786578645</v>
      </c>
      <c r="BH37" s="186">
        <f t="shared" si="273"/>
        <v>602.25389825491266</v>
      </c>
      <c r="BI37" s="186">
        <f t="shared" si="273"/>
        <v>622.34737317413897</v>
      </c>
      <c r="BJ37" s="186">
        <f t="shared" si="273"/>
        <v>642.99090351099096</v>
      </c>
      <c r="BK37" s="186">
        <f t="shared" si="273"/>
        <v>663.75622442523888</v>
      </c>
      <c r="BL37" s="186">
        <f t="shared" si="273"/>
        <v>685.02923818060731</v>
      </c>
      <c r="BM37" s="186">
        <f t="shared" si="273"/>
        <v>707.06661512841163</v>
      </c>
      <c r="BN37" s="186">
        <f t="shared" si="273"/>
        <v>729.77236829558694</v>
      </c>
      <c r="BO37" s="186">
        <f t="shared" si="273"/>
        <v>753.29112547512193</v>
      </c>
      <c r="BP37" s="186">
        <f t="shared" si="273"/>
        <v>777.61513579625421</v>
      </c>
      <c r="BQ37" s="186">
        <f t="shared" si="273"/>
        <v>802.81848296639498</v>
      </c>
      <c r="BR37" s="186">
        <f t="shared" si="273"/>
        <v>828.79310506962315</v>
      </c>
      <c r="BS37" s="186">
        <f t="shared" si="273"/>
        <v>855.7027786016755</v>
      </c>
      <c r="BT37" s="186">
        <f t="shared" si="273"/>
        <v>883.5396850802839</v>
      </c>
      <c r="BU37" s="186">
        <f t="shared" si="273"/>
        <v>912.38822697125556</v>
      </c>
      <c r="BV37" s="186">
        <f t="shared" si="273"/>
        <v>942.12862424620312</v>
      </c>
      <c r="BW37" s="186">
        <f t="shared" si="273"/>
        <v>972.9534252091986</v>
      </c>
      <c r="BX37" s="186">
        <f t="shared" si="273"/>
        <v>1004.855503590648</v>
      </c>
      <c r="BY37" s="186">
        <f t="shared" si="273"/>
        <v>1037.9316910573755</v>
      </c>
      <c r="BZ37" s="186">
        <f t="shared" si="273"/>
        <v>1072.0489167875676</v>
      </c>
      <c r="CA37" s="186">
        <f t="shared" si="273"/>
        <v>1107.4181677339138</v>
      </c>
      <c r="CB37" s="186">
        <f t="shared" si="273"/>
        <v>1144.029398295693</v>
      </c>
      <c r="CC37" s="186">
        <f t="shared" si="273"/>
        <v>1181.9929544329848</v>
      </c>
      <c r="CD37" s="186">
        <f t="shared" ref="CD37:CR37" si="274">+CD127</f>
        <v>1221.1602839516356</v>
      </c>
      <c r="CE37" s="186">
        <f t="shared" si="274"/>
        <v>1261.7704392742282</v>
      </c>
      <c r="CF37" s="186">
        <f t="shared" si="274"/>
        <v>1303.8174891575322</v>
      </c>
      <c r="CG37" s="186">
        <f t="shared" si="274"/>
        <v>1346.3519398117307</v>
      </c>
      <c r="CH37" s="186">
        <f t="shared" si="274"/>
        <v>1387.6236912631716</v>
      </c>
      <c r="CI37" s="186">
        <f t="shared" si="274"/>
        <v>1429.3857172306552</v>
      </c>
      <c r="CJ37" s="186">
        <f t="shared" si="274"/>
        <v>1471.9293284596786</v>
      </c>
      <c r="CK37" s="186">
        <f t="shared" si="274"/>
        <v>1515.3209231319834</v>
      </c>
      <c r="CL37" s="186">
        <f t="shared" si="274"/>
        <v>1559.0208637830308</v>
      </c>
      <c r="CM37" s="186">
        <f t="shared" si="274"/>
        <v>1603.2018103857254</v>
      </c>
      <c r="CN37" s="186">
        <f t="shared" si="274"/>
        <v>1647.7202212445154</v>
      </c>
      <c r="CO37" s="186">
        <f t="shared" si="274"/>
        <v>1692.5859383154236</v>
      </c>
      <c r="CP37" s="186">
        <f t="shared" si="274"/>
        <v>1741.7314813268267</v>
      </c>
      <c r="CQ37" s="186">
        <f t="shared" si="274"/>
        <v>1741.7314813268267</v>
      </c>
      <c r="CR37" s="186">
        <f t="shared" si="274"/>
        <v>0</v>
      </c>
      <c r="CS37" s="186"/>
      <c r="CT37" s="71"/>
      <c r="CU37" s="71"/>
      <c r="CV37" s="71"/>
      <c r="CW37" s="71"/>
      <c r="CX37" s="71"/>
      <c r="CY37" s="71"/>
      <c r="CZ37" s="71"/>
      <c r="DA37" s="71"/>
      <c r="DB37" s="71"/>
      <c r="DC37" s="71"/>
      <c r="DD37" s="71"/>
      <c r="DE37" s="71"/>
      <c r="DF37" s="71"/>
      <c r="DG37" s="71"/>
      <c r="DH37" s="71"/>
      <c r="DI37" s="71"/>
      <c r="DJ37" s="71"/>
      <c r="DK37" s="71"/>
      <c r="DL37" s="71"/>
      <c r="DM37" s="71"/>
      <c r="DN37" s="71"/>
      <c r="DO37" s="71"/>
      <c r="DP37" s="71"/>
      <c r="DQ37" s="71"/>
      <c r="DR37" s="71"/>
      <c r="DS37" s="71"/>
      <c r="DT37" s="71"/>
      <c r="DU37" s="71"/>
      <c r="DV37" s="71"/>
      <c r="DW37" s="71"/>
      <c r="DX37" s="71"/>
      <c r="DY37" s="71"/>
      <c r="DZ37" s="71"/>
      <c r="EA37" s="71"/>
      <c r="EB37" s="71"/>
      <c r="EC37" s="71"/>
      <c r="ED37" s="71"/>
      <c r="EE37" s="71"/>
      <c r="EF37" s="71"/>
      <c r="EG37" s="71"/>
      <c r="EH37" s="71"/>
      <c r="EI37" s="71"/>
      <c r="EJ37" s="71"/>
      <c r="EK37" s="71"/>
      <c r="EL37" s="71"/>
      <c r="EM37" s="71"/>
      <c r="EN37" s="71"/>
      <c r="EO37" s="71"/>
      <c r="EP37" s="71"/>
      <c r="EQ37" s="71"/>
      <c r="ER37" s="71"/>
      <c r="ES37" s="71"/>
      <c r="ET37" s="71"/>
      <c r="EU37" s="71"/>
      <c r="EV37" s="71"/>
      <c r="EW37" s="71"/>
      <c r="EX37" s="71"/>
      <c r="EY37" s="71"/>
      <c r="EZ37" s="71"/>
      <c r="FA37" s="71"/>
      <c r="FB37" s="71"/>
      <c r="FC37" s="71"/>
      <c r="FD37" s="71"/>
      <c r="FE37" s="71"/>
      <c r="FF37" s="71"/>
      <c r="FG37" s="71"/>
      <c r="FH37" s="71"/>
      <c r="FI37" s="71"/>
      <c r="FJ37" s="71"/>
      <c r="FK37" s="71"/>
      <c r="FL37" s="71"/>
      <c r="FM37" s="71"/>
      <c r="FN37" s="71"/>
      <c r="FO37" s="71"/>
      <c r="FP37" s="71"/>
      <c r="FQ37" s="71"/>
      <c r="FR37" s="71"/>
      <c r="FS37" s="71"/>
      <c r="FT37" s="71"/>
      <c r="FU37" s="71"/>
      <c r="FV37" s="71"/>
      <c r="FW37" s="71"/>
      <c r="FX37" s="71"/>
      <c r="FY37" s="71"/>
      <c r="FZ37" s="71"/>
      <c r="GA37" s="71"/>
      <c r="GB37" s="71"/>
      <c r="GC37" s="71"/>
      <c r="GD37" s="71"/>
      <c r="GE37" s="71"/>
      <c r="GF37" s="71"/>
      <c r="GG37" s="71"/>
      <c r="GH37" s="71"/>
      <c r="GI37" s="71"/>
      <c r="GJ37" s="71"/>
    </row>
    <row r="38" spans="1:193" outlineLevel="1">
      <c r="B38" s="90" t="str">
        <f>+B129</f>
        <v>East Tolling Reserve</v>
      </c>
      <c r="C38" s="47"/>
      <c r="D38" s="47"/>
      <c r="E38" s="47"/>
      <c r="F38" s="47"/>
      <c r="G38" s="47"/>
      <c r="H38" s="47"/>
      <c r="I38" s="47"/>
      <c r="J38" s="47"/>
      <c r="K38" s="318" t="s">
        <v>200</v>
      </c>
      <c r="L38" s="47"/>
      <c r="M38" s="465"/>
      <c r="N38" s="465"/>
      <c r="O38" s="71"/>
      <c r="P38" s="186">
        <f>+P131</f>
        <v>9</v>
      </c>
      <c r="Q38" s="186">
        <f t="shared" ref="Q38" si="275">+Q131</f>
        <v>9</v>
      </c>
      <c r="R38" s="186">
        <f t="shared" ref="R38:CC38" si="276">+R131</f>
        <v>9</v>
      </c>
      <c r="S38" s="186">
        <f t="shared" si="276"/>
        <v>9</v>
      </c>
      <c r="T38" s="186">
        <f t="shared" si="276"/>
        <v>9</v>
      </c>
      <c r="U38" s="186">
        <f t="shared" si="276"/>
        <v>9</v>
      </c>
      <c r="V38" s="186">
        <f t="shared" si="276"/>
        <v>9</v>
      </c>
      <c r="W38" s="186">
        <f t="shared" si="276"/>
        <v>9</v>
      </c>
      <c r="X38" s="186">
        <f t="shared" si="276"/>
        <v>9</v>
      </c>
      <c r="Y38" s="186">
        <f t="shared" si="276"/>
        <v>9</v>
      </c>
      <c r="Z38" s="186">
        <f t="shared" si="276"/>
        <v>9</v>
      </c>
      <c r="AA38" s="186">
        <f t="shared" si="276"/>
        <v>9</v>
      </c>
      <c r="AB38" s="186">
        <f t="shared" si="276"/>
        <v>9</v>
      </c>
      <c r="AC38" s="186">
        <f t="shared" si="276"/>
        <v>9</v>
      </c>
      <c r="AD38" s="186">
        <f t="shared" si="276"/>
        <v>9</v>
      </c>
      <c r="AE38" s="186">
        <f t="shared" si="276"/>
        <v>9</v>
      </c>
      <c r="AF38" s="186">
        <f t="shared" si="276"/>
        <v>9</v>
      </c>
      <c r="AG38" s="186">
        <f t="shared" si="276"/>
        <v>9</v>
      </c>
      <c r="AH38" s="186">
        <f t="shared" si="276"/>
        <v>9</v>
      </c>
      <c r="AI38" s="186">
        <f t="shared" si="276"/>
        <v>9</v>
      </c>
      <c r="AJ38" s="186">
        <f t="shared" si="276"/>
        <v>9</v>
      </c>
      <c r="AK38" s="186">
        <f t="shared" si="276"/>
        <v>9</v>
      </c>
      <c r="AL38" s="186">
        <f t="shared" si="276"/>
        <v>9</v>
      </c>
      <c r="AM38" s="186">
        <f t="shared" si="276"/>
        <v>9</v>
      </c>
      <c r="AN38" s="186">
        <f t="shared" si="276"/>
        <v>9</v>
      </c>
      <c r="AO38" s="186">
        <f t="shared" si="276"/>
        <v>9</v>
      </c>
      <c r="AP38" s="186">
        <f t="shared" si="276"/>
        <v>9</v>
      </c>
      <c r="AQ38" s="186">
        <f t="shared" si="276"/>
        <v>0</v>
      </c>
      <c r="AR38" s="186">
        <f t="shared" si="276"/>
        <v>0</v>
      </c>
      <c r="AS38" s="186">
        <f t="shared" si="276"/>
        <v>0</v>
      </c>
      <c r="AT38" s="186">
        <f t="shared" si="276"/>
        <v>0</v>
      </c>
      <c r="AU38" s="186">
        <f t="shared" si="276"/>
        <v>0</v>
      </c>
      <c r="AV38" s="186">
        <f t="shared" si="276"/>
        <v>0</v>
      </c>
      <c r="AW38" s="186">
        <f t="shared" si="276"/>
        <v>0</v>
      </c>
      <c r="AX38" s="186">
        <f t="shared" si="276"/>
        <v>0</v>
      </c>
      <c r="AY38" s="186">
        <f t="shared" si="276"/>
        <v>0</v>
      </c>
      <c r="AZ38" s="186">
        <f t="shared" si="276"/>
        <v>0</v>
      </c>
      <c r="BA38" s="186">
        <f t="shared" si="276"/>
        <v>0</v>
      </c>
      <c r="BB38" s="186">
        <f t="shared" si="276"/>
        <v>0</v>
      </c>
      <c r="BC38" s="186">
        <f t="shared" si="276"/>
        <v>0</v>
      </c>
      <c r="BD38" s="186">
        <f t="shared" si="276"/>
        <v>0</v>
      </c>
      <c r="BE38" s="186">
        <f t="shared" si="276"/>
        <v>0</v>
      </c>
      <c r="BF38" s="186">
        <f t="shared" si="276"/>
        <v>0</v>
      </c>
      <c r="BG38" s="186">
        <f t="shared" si="276"/>
        <v>0</v>
      </c>
      <c r="BH38" s="186">
        <f t="shared" si="276"/>
        <v>0</v>
      </c>
      <c r="BI38" s="186">
        <f t="shared" si="276"/>
        <v>0</v>
      </c>
      <c r="BJ38" s="186">
        <f t="shared" si="276"/>
        <v>0</v>
      </c>
      <c r="BK38" s="186">
        <f t="shared" si="276"/>
        <v>0</v>
      </c>
      <c r="BL38" s="186">
        <f t="shared" si="276"/>
        <v>0</v>
      </c>
      <c r="BM38" s="186">
        <f t="shared" si="276"/>
        <v>0</v>
      </c>
      <c r="BN38" s="186">
        <f t="shared" si="276"/>
        <v>0</v>
      </c>
      <c r="BO38" s="186">
        <f t="shared" si="276"/>
        <v>0</v>
      </c>
      <c r="BP38" s="186">
        <f t="shared" si="276"/>
        <v>0</v>
      </c>
      <c r="BQ38" s="186">
        <f t="shared" si="276"/>
        <v>0</v>
      </c>
      <c r="BR38" s="186">
        <f t="shared" si="276"/>
        <v>0</v>
      </c>
      <c r="BS38" s="186">
        <f t="shared" si="276"/>
        <v>0</v>
      </c>
      <c r="BT38" s="186">
        <f t="shared" si="276"/>
        <v>0</v>
      </c>
      <c r="BU38" s="186">
        <f t="shared" si="276"/>
        <v>0</v>
      </c>
      <c r="BV38" s="186">
        <f t="shared" si="276"/>
        <v>0</v>
      </c>
      <c r="BW38" s="186">
        <f t="shared" si="276"/>
        <v>0</v>
      </c>
      <c r="BX38" s="186">
        <f t="shared" si="276"/>
        <v>0</v>
      </c>
      <c r="BY38" s="186">
        <f t="shared" si="276"/>
        <v>0</v>
      </c>
      <c r="BZ38" s="186">
        <f t="shared" si="276"/>
        <v>0</v>
      </c>
      <c r="CA38" s="186">
        <f t="shared" si="276"/>
        <v>0</v>
      </c>
      <c r="CB38" s="186">
        <f t="shared" si="276"/>
        <v>0</v>
      </c>
      <c r="CC38" s="186">
        <f t="shared" si="276"/>
        <v>0</v>
      </c>
      <c r="CD38" s="186">
        <f t="shared" ref="CD38:CR38" si="277">+CD131</f>
        <v>0</v>
      </c>
      <c r="CE38" s="186">
        <f t="shared" si="277"/>
        <v>0</v>
      </c>
      <c r="CF38" s="186">
        <f t="shared" si="277"/>
        <v>0</v>
      </c>
      <c r="CG38" s="186">
        <f t="shared" si="277"/>
        <v>0</v>
      </c>
      <c r="CH38" s="186">
        <f t="shared" si="277"/>
        <v>0</v>
      </c>
      <c r="CI38" s="186">
        <f t="shared" si="277"/>
        <v>0</v>
      </c>
      <c r="CJ38" s="186">
        <f t="shared" si="277"/>
        <v>0</v>
      </c>
      <c r="CK38" s="186">
        <f t="shared" si="277"/>
        <v>0</v>
      </c>
      <c r="CL38" s="186">
        <f t="shared" si="277"/>
        <v>0</v>
      </c>
      <c r="CM38" s="186">
        <f t="shared" si="277"/>
        <v>0</v>
      </c>
      <c r="CN38" s="186">
        <f t="shared" si="277"/>
        <v>0</v>
      </c>
      <c r="CO38" s="186">
        <f t="shared" si="277"/>
        <v>0</v>
      </c>
      <c r="CP38" s="186">
        <f t="shared" si="277"/>
        <v>0</v>
      </c>
      <c r="CQ38" s="186">
        <f t="shared" si="277"/>
        <v>0</v>
      </c>
      <c r="CR38" s="186">
        <f t="shared" si="277"/>
        <v>0</v>
      </c>
      <c r="CS38" s="186"/>
      <c r="CT38" s="71"/>
      <c r="CU38" s="71"/>
      <c r="CV38" s="71"/>
      <c r="CW38" s="71"/>
      <c r="CX38" s="71"/>
      <c r="CY38" s="71"/>
      <c r="CZ38" s="71"/>
      <c r="DA38" s="71"/>
      <c r="DB38" s="71"/>
      <c r="DC38" s="71"/>
      <c r="DD38" s="71"/>
      <c r="DE38" s="71"/>
      <c r="DF38" s="71"/>
      <c r="DG38" s="71"/>
      <c r="DH38" s="71"/>
      <c r="DI38" s="71"/>
      <c r="DJ38" s="71"/>
      <c r="DK38" s="71"/>
      <c r="DL38" s="71"/>
      <c r="DM38" s="71"/>
      <c r="DN38" s="71"/>
      <c r="DO38" s="71"/>
      <c r="DP38" s="71"/>
      <c r="DQ38" s="71"/>
      <c r="DR38" s="71"/>
      <c r="DS38" s="71"/>
      <c r="DT38" s="71"/>
      <c r="DU38" s="71"/>
      <c r="DV38" s="71"/>
      <c r="DW38" s="71"/>
      <c r="DX38" s="71"/>
      <c r="DY38" s="71"/>
      <c r="DZ38" s="71"/>
      <c r="EA38" s="71"/>
      <c r="EB38" s="71"/>
      <c r="EC38" s="71"/>
      <c r="ED38" s="71"/>
      <c r="EE38" s="71"/>
      <c r="EF38" s="71"/>
      <c r="EG38" s="71"/>
      <c r="EH38" s="71"/>
      <c r="EI38" s="71"/>
      <c r="EJ38" s="71"/>
      <c r="EK38" s="71"/>
      <c r="EL38" s="71"/>
      <c r="EM38" s="71"/>
      <c r="EN38" s="71"/>
      <c r="EO38" s="71"/>
      <c r="EP38" s="71"/>
      <c r="EQ38" s="71"/>
      <c r="ER38" s="71"/>
      <c r="ES38" s="71"/>
      <c r="ET38" s="71"/>
      <c r="EU38" s="71"/>
      <c r="EV38" s="71"/>
      <c r="EW38" s="71"/>
      <c r="EX38" s="71"/>
      <c r="EY38" s="71"/>
      <c r="EZ38" s="71"/>
      <c r="FA38" s="71"/>
      <c r="FB38" s="71"/>
      <c r="FC38" s="71"/>
      <c r="FD38" s="71"/>
      <c r="FE38" s="71"/>
      <c r="FF38" s="71"/>
      <c r="FG38" s="71"/>
      <c r="FH38" s="71"/>
      <c r="FI38" s="71"/>
      <c r="FJ38" s="71"/>
      <c r="FK38" s="71"/>
      <c r="FL38" s="71"/>
      <c r="FM38" s="71"/>
      <c r="FN38" s="71"/>
      <c r="FO38" s="71"/>
      <c r="FP38" s="71"/>
      <c r="FQ38" s="71"/>
      <c r="FR38" s="71"/>
      <c r="FS38" s="71"/>
      <c r="FT38" s="71"/>
      <c r="FU38" s="71"/>
      <c r="FV38" s="71"/>
      <c r="FW38" s="71"/>
      <c r="FX38" s="71"/>
      <c r="FY38" s="71"/>
      <c r="FZ38" s="71"/>
      <c r="GA38" s="71"/>
      <c r="GB38" s="71"/>
      <c r="GC38" s="71"/>
      <c r="GD38" s="71"/>
      <c r="GE38" s="71"/>
      <c r="GF38" s="71"/>
      <c r="GG38" s="71"/>
      <c r="GH38" s="71"/>
      <c r="GI38" s="71"/>
      <c r="GJ38" s="71"/>
    </row>
    <row r="39" spans="1:193" outlineLevel="1">
      <c r="B39" s="90" t="str">
        <f>+B133</f>
        <v>Debt Service Reserve Fund</v>
      </c>
      <c r="C39" s="47"/>
      <c r="D39" s="47"/>
      <c r="E39" s="47"/>
      <c r="F39" s="47"/>
      <c r="G39" s="47"/>
      <c r="H39" s="47"/>
      <c r="I39" s="47"/>
      <c r="J39" s="47"/>
      <c r="K39" s="318" t="s">
        <v>200</v>
      </c>
      <c r="L39" s="47"/>
      <c r="M39" s="465"/>
      <c r="N39" s="465"/>
      <c r="O39" s="71"/>
      <c r="P39" s="186">
        <f>+P142</f>
        <v>458.16197984031623</v>
      </c>
      <c r="Q39" s="186">
        <f t="shared" ref="Q39" si="278">+Q142</f>
        <v>477.78052793057657</v>
      </c>
      <c r="R39" s="186">
        <f t="shared" ref="R39:CC39" si="279">+R142</f>
        <v>493.16291811978709</v>
      </c>
      <c r="S39" s="186">
        <f t="shared" si="279"/>
        <v>498.32764283777232</v>
      </c>
      <c r="T39" s="186">
        <f t="shared" si="279"/>
        <v>526.37385683371213</v>
      </c>
      <c r="U39" s="186">
        <f t="shared" si="279"/>
        <v>554.27708079481079</v>
      </c>
      <c r="V39" s="186">
        <f t="shared" si="279"/>
        <v>569.93382215373754</v>
      </c>
      <c r="W39" s="186">
        <f t="shared" si="279"/>
        <v>604.52732201366246</v>
      </c>
      <c r="X39" s="186">
        <f t="shared" si="279"/>
        <v>635.53757971947721</v>
      </c>
      <c r="Y39" s="186">
        <f t="shared" si="279"/>
        <v>649.15041180860567</v>
      </c>
      <c r="Z39" s="186">
        <f t="shared" si="279"/>
        <v>681.22018649683605</v>
      </c>
      <c r="AA39" s="186">
        <f t="shared" si="279"/>
        <v>682.87608350491416</v>
      </c>
      <c r="AB39" s="186">
        <f t="shared" si="279"/>
        <v>716.20015548873425</v>
      </c>
      <c r="AC39" s="186">
        <f t="shared" si="279"/>
        <v>735.0432909770891</v>
      </c>
      <c r="AD39" s="186">
        <f t="shared" si="279"/>
        <v>757.87959715562749</v>
      </c>
      <c r="AE39" s="186">
        <f t="shared" si="279"/>
        <v>767.69174272929467</v>
      </c>
      <c r="AF39" s="186">
        <f t="shared" si="279"/>
        <v>793.55985739059747</v>
      </c>
      <c r="AG39" s="186">
        <f t="shared" si="279"/>
        <v>807.34665734204737</v>
      </c>
      <c r="AH39" s="186">
        <f t="shared" si="279"/>
        <v>832.42918173966859</v>
      </c>
      <c r="AI39" s="186">
        <f t="shared" si="279"/>
        <v>840.44970702473597</v>
      </c>
      <c r="AJ39" s="186">
        <f t="shared" si="279"/>
        <v>848.56009548207328</v>
      </c>
      <c r="AK39" s="186">
        <f t="shared" si="279"/>
        <v>811.09107363520036</v>
      </c>
      <c r="AL39" s="186">
        <f t="shared" si="279"/>
        <v>817.15035694019639</v>
      </c>
      <c r="AM39" s="186">
        <f t="shared" si="279"/>
        <v>817.87648896039445</v>
      </c>
      <c r="AN39" s="186">
        <f t="shared" si="279"/>
        <v>804.3304889603944</v>
      </c>
      <c r="AO39" s="186">
        <f t="shared" si="279"/>
        <v>816.8304889603944</v>
      </c>
      <c r="AP39" s="186">
        <f t="shared" si="279"/>
        <v>805.52048896039446</v>
      </c>
      <c r="AQ39" s="186">
        <f t="shared" si="279"/>
        <v>813.86048896039449</v>
      </c>
      <c r="AR39" s="186">
        <f t="shared" si="279"/>
        <v>810.68048896039443</v>
      </c>
      <c r="AS39" s="186">
        <f t="shared" si="279"/>
        <v>795.79048896039444</v>
      </c>
      <c r="AT39" s="186">
        <f t="shared" si="279"/>
        <v>815.79048896039444</v>
      </c>
      <c r="AU39" s="186">
        <f t="shared" si="279"/>
        <v>789.76174363910434</v>
      </c>
      <c r="AV39" s="186">
        <f t="shared" si="279"/>
        <v>789.76174363910434</v>
      </c>
      <c r="AW39" s="186">
        <f t="shared" si="279"/>
        <v>799.76174363910434</v>
      </c>
      <c r="AX39" s="186">
        <f t="shared" si="279"/>
        <v>791.80374363910437</v>
      </c>
      <c r="AY39" s="186">
        <f t="shared" si="279"/>
        <v>784.33374363910434</v>
      </c>
      <c r="AZ39" s="186">
        <f t="shared" si="279"/>
        <v>784.33374363910434</v>
      </c>
      <c r="BA39" s="186">
        <f t="shared" si="279"/>
        <v>784.33374363910434</v>
      </c>
      <c r="BB39" s="186">
        <f t="shared" si="279"/>
        <v>784.33374363910434</v>
      </c>
      <c r="BC39" s="186">
        <f t="shared" si="279"/>
        <v>784.33374363910434</v>
      </c>
      <c r="BD39" s="186">
        <f t="shared" si="279"/>
        <v>784.33374363910434</v>
      </c>
      <c r="BE39" s="186">
        <f t="shared" si="279"/>
        <v>971.65348581267517</v>
      </c>
      <c r="BF39" s="186">
        <f t="shared" si="279"/>
        <v>998.17771766660621</v>
      </c>
      <c r="BG39" s="186">
        <f t="shared" si="279"/>
        <v>1027.3684298508238</v>
      </c>
      <c r="BH39" s="186">
        <f t="shared" si="279"/>
        <v>1056.699403023594</v>
      </c>
      <c r="BI39" s="186">
        <f t="shared" si="279"/>
        <v>1087.5565912640818</v>
      </c>
      <c r="BJ39" s="186">
        <f t="shared" si="279"/>
        <v>1117.115107330166</v>
      </c>
      <c r="BK39" s="186">
        <f t="shared" si="279"/>
        <v>824.13742175393679</v>
      </c>
      <c r="BL39" s="186">
        <f t="shared" si="279"/>
        <v>848.19289017140932</v>
      </c>
      <c r="BM39" s="186">
        <f t="shared" si="279"/>
        <v>873.51405620062872</v>
      </c>
      <c r="BN39" s="186">
        <f t="shared" si="279"/>
        <v>897.76233068432362</v>
      </c>
      <c r="BO39" s="186">
        <f t="shared" si="279"/>
        <v>924.45161318097303</v>
      </c>
      <c r="BP39" s="186">
        <f t="shared" si="279"/>
        <v>951.29516048234086</v>
      </c>
      <c r="BQ39" s="186">
        <f t="shared" si="279"/>
        <v>979.55012494230073</v>
      </c>
      <c r="BR39" s="186">
        <f t="shared" si="279"/>
        <v>1006.581561756424</v>
      </c>
      <c r="BS39" s="186">
        <f t="shared" si="279"/>
        <v>1036.3468235562875</v>
      </c>
      <c r="BT39" s="186">
        <f t="shared" si="279"/>
        <v>1066.2693984164866</v>
      </c>
      <c r="BU39" s="186">
        <f t="shared" si="279"/>
        <v>1097.7645485240769</v>
      </c>
      <c r="BV39" s="186">
        <f t="shared" si="279"/>
        <v>1127.8633332758775</v>
      </c>
      <c r="BW39" s="186">
        <f t="shared" si="279"/>
        <v>1161.0224673253274</v>
      </c>
      <c r="BX39" s="186">
        <f t="shared" si="279"/>
        <v>1194.3388705013547</v>
      </c>
      <c r="BY39" s="186">
        <f t="shared" si="279"/>
        <v>1229.4057282380957</v>
      </c>
      <c r="BZ39" s="186">
        <f t="shared" si="279"/>
        <v>1262.8776698419706</v>
      </c>
      <c r="CA39" s="186">
        <f t="shared" si="279"/>
        <v>1299.7737213854496</v>
      </c>
      <c r="CB39" s="186">
        <f t="shared" si="279"/>
        <v>1336.8227482811258</v>
      </c>
      <c r="CC39" s="186">
        <f t="shared" si="279"/>
        <v>1375.8181433515786</v>
      </c>
      <c r="CD39" s="186">
        <f t="shared" ref="CD39:CR39" si="280">+CD142</f>
        <v>1412.9902629410713</v>
      </c>
      <c r="CE39" s="186">
        <f t="shared" si="280"/>
        <v>1453.9913182476917</v>
      </c>
      <c r="CF39" s="186">
        <f t="shared" si="280"/>
        <v>1495.1352336669859</v>
      </c>
      <c r="CG39" s="186">
        <f t="shared" si="280"/>
        <v>1150.4252310324005</v>
      </c>
      <c r="CH39" s="186">
        <f t="shared" si="280"/>
        <v>0</v>
      </c>
      <c r="CI39" s="186">
        <f t="shared" si="280"/>
        <v>3.1832314562052491E-13</v>
      </c>
      <c r="CJ39" s="186">
        <f t="shared" si="280"/>
        <v>3.1832314562052491E-13</v>
      </c>
      <c r="CK39" s="186">
        <f t="shared" si="280"/>
        <v>3.1832314562052491E-13</v>
      </c>
      <c r="CL39" s="186">
        <f t="shared" si="280"/>
        <v>3.1832314562052491E-13</v>
      </c>
      <c r="CM39" s="186">
        <f t="shared" si="280"/>
        <v>3.1832314562052491E-13</v>
      </c>
      <c r="CN39" s="186">
        <f t="shared" si="280"/>
        <v>3.1832314562052491E-13</v>
      </c>
      <c r="CO39" s="186">
        <f t="shared" si="280"/>
        <v>3.1832314562052491E-13</v>
      </c>
      <c r="CP39" s="186">
        <f t="shared" si="280"/>
        <v>3.1832314562052491E-13</v>
      </c>
      <c r="CQ39" s="186">
        <f t="shared" si="280"/>
        <v>3.1832314562052491E-13</v>
      </c>
      <c r="CR39" s="186">
        <f t="shared" si="280"/>
        <v>0</v>
      </c>
      <c r="CS39" s="186"/>
      <c r="CT39" s="71"/>
      <c r="CU39" s="71"/>
      <c r="CV39" s="71"/>
      <c r="CW39" s="71"/>
      <c r="CX39" s="71"/>
      <c r="CY39" s="71"/>
      <c r="CZ39" s="71"/>
      <c r="DA39" s="71"/>
      <c r="DB39" s="71"/>
      <c r="DC39" s="71"/>
      <c r="DD39" s="71"/>
      <c r="DE39" s="71"/>
      <c r="DF39" s="71"/>
      <c r="DG39" s="71"/>
      <c r="DH39" s="71"/>
      <c r="DI39" s="71"/>
      <c r="DJ39" s="71"/>
      <c r="DK39" s="71"/>
      <c r="DL39" s="71"/>
      <c r="DM39" s="71"/>
      <c r="DN39" s="71"/>
      <c r="DO39" s="71"/>
      <c r="DP39" s="71"/>
      <c r="DQ39" s="71"/>
      <c r="DR39" s="71"/>
      <c r="DS39" s="71"/>
      <c r="DT39" s="71"/>
      <c r="DU39" s="71"/>
      <c r="DV39" s="71"/>
      <c r="DW39" s="71"/>
      <c r="DX39" s="71"/>
      <c r="DY39" s="71"/>
      <c r="DZ39" s="71"/>
      <c r="EA39" s="71"/>
      <c r="EB39" s="71"/>
      <c r="EC39" s="71"/>
      <c r="ED39" s="71"/>
      <c r="EE39" s="71"/>
      <c r="EF39" s="71"/>
      <c r="EG39" s="71"/>
      <c r="EH39" s="71"/>
      <c r="EI39" s="71"/>
      <c r="EJ39" s="71"/>
      <c r="EK39" s="71"/>
      <c r="EL39" s="71"/>
      <c r="EM39" s="71"/>
      <c r="EN39" s="71"/>
      <c r="EO39" s="71"/>
      <c r="EP39" s="71"/>
      <c r="EQ39" s="71"/>
      <c r="ER39" s="71"/>
      <c r="ES39" s="71"/>
      <c r="ET39" s="71"/>
      <c r="EU39" s="71"/>
      <c r="EV39" s="71"/>
      <c r="EW39" s="71"/>
      <c r="EX39" s="71"/>
      <c r="EY39" s="71"/>
      <c r="EZ39" s="71"/>
      <c r="FA39" s="71"/>
      <c r="FB39" s="71"/>
      <c r="FC39" s="71"/>
      <c r="FD39" s="71"/>
      <c r="FE39" s="71"/>
      <c r="FF39" s="71"/>
      <c r="FG39" s="71"/>
      <c r="FH39" s="71"/>
      <c r="FI39" s="71"/>
      <c r="FJ39" s="71"/>
      <c r="FK39" s="71"/>
      <c r="FL39" s="71"/>
      <c r="FM39" s="71"/>
      <c r="FN39" s="71"/>
      <c r="FO39" s="71"/>
      <c r="FP39" s="71"/>
      <c r="FQ39" s="71"/>
      <c r="FR39" s="71"/>
      <c r="FS39" s="71"/>
      <c r="FT39" s="71"/>
      <c r="FU39" s="71"/>
      <c r="FV39" s="71"/>
      <c r="FW39" s="71"/>
      <c r="FX39" s="71"/>
      <c r="FY39" s="71"/>
      <c r="FZ39" s="71"/>
      <c r="GA39" s="71"/>
      <c r="GB39" s="71"/>
      <c r="GC39" s="71"/>
      <c r="GD39" s="71"/>
      <c r="GE39" s="71"/>
      <c r="GF39" s="71"/>
      <c r="GG39" s="71"/>
      <c r="GH39" s="71"/>
      <c r="GI39" s="71"/>
      <c r="GJ39" s="71"/>
    </row>
    <row r="40" spans="1:193" outlineLevel="1">
      <c r="B40" s="90" t="str">
        <f>+B144</f>
        <v>Debt Service Fund</v>
      </c>
      <c r="C40" s="47"/>
      <c r="D40" s="47"/>
      <c r="E40" s="47"/>
      <c r="F40" s="47"/>
      <c r="G40" s="47"/>
      <c r="H40" s="47"/>
      <c r="I40" s="47"/>
      <c r="J40" s="47"/>
      <c r="K40" s="318" t="s">
        <v>200</v>
      </c>
      <c r="L40" s="47"/>
      <c r="M40" s="465"/>
      <c r="N40" s="465"/>
      <c r="O40" s="71"/>
      <c r="P40" s="186">
        <f>+P146</f>
        <v>84.3</v>
      </c>
      <c r="Q40" s="186">
        <f t="shared" ref="Q40" si="281">+Q146</f>
        <v>68.95</v>
      </c>
      <c r="R40" s="186">
        <f t="shared" ref="R40:CC40" si="282">+R146</f>
        <v>68.95</v>
      </c>
      <c r="S40" s="186">
        <f t="shared" si="282"/>
        <v>68.95</v>
      </c>
      <c r="T40" s="186">
        <f t="shared" si="282"/>
        <v>68.95</v>
      </c>
      <c r="U40" s="186">
        <f t="shared" si="282"/>
        <v>68.95</v>
      </c>
      <c r="V40" s="186">
        <f t="shared" si="282"/>
        <v>68.95</v>
      </c>
      <c r="W40" s="186">
        <f t="shared" si="282"/>
        <v>68.95</v>
      </c>
      <c r="X40" s="186">
        <f t="shared" si="282"/>
        <v>68.95</v>
      </c>
      <c r="Y40" s="186">
        <f t="shared" si="282"/>
        <v>68.95</v>
      </c>
      <c r="Z40" s="186">
        <f t="shared" si="282"/>
        <v>68.95</v>
      </c>
      <c r="AA40" s="186">
        <f t="shared" si="282"/>
        <v>68.95</v>
      </c>
      <c r="AB40" s="186">
        <f t="shared" si="282"/>
        <v>68.95</v>
      </c>
      <c r="AC40" s="186">
        <f t="shared" si="282"/>
        <v>68.95</v>
      </c>
      <c r="AD40" s="186">
        <f t="shared" si="282"/>
        <v>68.95</v>
      </c>
      <c r="AE40" s="186">
        <f t="shared" si="282"/>
        <v>68.95</v>
      </c>
      <c r="AF40" s="186">
        <f t="shared" si="282"/>
        <v>68.95</v>
      </c>
      <c r="AG40" s="186">
        <f t="shared" si="282"/>
        <v>68.95</v>
      </c>
      <c r="AH40" s="186">
        <f t="shared" si="282"/>
        <v>68.95</v>
      </c>
      <c r="AI40" s="186">
        <f t="shared" si="282"/>
        <v>68.95</v>
      </c>
      <c r="AJ40" s="186">
        <f t="shared" si="282"/>
        <v>68.95</v>
      </c>
      <c r="AK40" s="186">
        <f t="shared" si="282"/>
        <v>68.95</v>
      </c>
      <c r="AL40" s="186">
        <f t="shared" si="282"/>
        <v>68.95</v>
      </c>
      <c r="AM40" s="186">
        <f t="shared" si="282"/>
        <v>68.95</v>
      </c>
      <c r="AN40" s="186">
        <f t="shared" si="282"/>
        <v>68.95</v>
      </c>
      <c r="AO40" s="186">
        <f t="shared" si="282"/>
        <v>68.95</v>
      </c>
      <c r="AP40" s="186">
        <f t="shared" si="282"/>
        <v>68.95</v>
      </c>
      <c r="AQ40" s="186">
        <f t="shared" si="282"/>
        <v>68.95</v>
      </c>
      <c r="AR40" s="186">
        <f t="shared" si="282"/>
        <v>68.95</v>
      </c>
      <c r="AS40" s="186">
        <f t="shared" si="282"/>
        <v>68.95</v>
      </c>
      <c r="AT40" s="186">
        <f t="shared" si="282"/>
        <v>68.95</v>
      </c>
      <c r="AU40" s="186">
        <f t="shared" si="282"/>
        <v>68.95</v>
      </c>
      <c r="AV40" s="186">
        <f t="shared" si="282"/>
        <v>68.95</v>
      </c>
      <c r="AW40" s="186">
        <f t="shared" si="282"/>
        <v>68.95</v>
      </c>
      <c r="AX40" s="186">
        <f t="shared" si="282"/>
        <v>68.95</v>
      </c>
      <c r="AY40" s="186">
        <f t="shared" si="282"/>
        <v>68.95</v>
      </c>
      <c r="AZ40" s="186">
        <f t="shared" si="282"/>
        <v>68.95</v>
      </c>
      <c r="BA40" s="186">
        <f t="shared" si="282"/>
        <v>68.95</v>
      </c>
      <c r="BB40" s="186">
        <f t="shared" si="282"/>
        <v>68.95</v>
      </c>
      <c r="BC40" s="186">
        <f t="shared" si="282"/>
        <v>68.95</v>
      </c>
      <c r="BD40" s="186">
        <f t="shared" si="282"/>
        <v>68.95</v>
      </c>
      <c r="BE40" s="186">
        <f t="shared" si="282"/>
        <v>68.95</v>
      </c>
      <c r="BF40" s="186">
        <f t="shared" si="282"/>
        <v>68.95</v>
      </c>
      <c r="BG40" s="186">
        <f t="shared" si="282"/>
        <v>68.95</v>
      </c>
      <c r="BH40" s="186">
        <f t="shared" si="282"/>
        <v>68.95</v>
      </c>
      <c r="BI40" s="186">
        <f t="shared" si="282"/>
        <v>68.95</v>
      </c>
      <c r="BJ40" s="186">
        <f t="shared" si="282"/>
        <v>68.95</v>
      </c>
      <c r="BK40" s="186">
        <f t="shared" si="282"/>
        <v>68.95</v>
      </c>
      <c r="BL40" s="186">
        <f t="shared" si="282"/>
        <v>68.95</v>
      </c>
      <c r="BM40" s="186">
        <f t="shared" si="282"/>
        <v>68.95</v>
      </c>
      <c r="BN40" s="186">
        <f t="shared" si="282"/>
        <v>68.95</v>
      </c>
      <c r="BO40" s="186">
        <f t="shared" si="282"/>
        <v>68.95</v>
      </c>
      <c r="BP40" s="186">
        <f t="shared" si="282"/>
        <v>68.95</v>
      </c>
      <c r="BQ40" s="186">
        <f t="shared" si="282"/>
        <v>68.95</v>
      </c>
      <c r="BR40" s="186">
        <f t="shared" si="282"/>
        <v>68.95</v>
      </c>
      <c r="BS40" s="186">
        <f t="shared" si="282"/>
        <v>68.95</v>
      </c>
      <c r="BT40" s="186">
        <f t="shared" si="282"/>
        <v>68.95</v>
      </c>
      <c r="BU40" s="186">
        <f t="shared" si="282"/>
        <v>68.95</v>
      </c>
      <c r="BV40" s="186">
        <f t="shared" si="282"/>
        <v>68.95</v>
      </c>
      <c r="BW40" s="186">
        <f t="shared" si="282"/>
        <v>68.95</v>
      </c>
      <c r="BX40" s="186">
        <f t="shared" si="282"/>
        <v>68.95</v>
      </c>
      <c r="BY40" s="186">
        <f t="shared" si="282"/>
        <v>68.95</v>
      </c>
      <c r="BZ40" s="186">
        <f t="shared" si="282"/>
        <v>68.95</v>
      </c>
      <c r="CA40" s="186">
        <f t="shared" si="282"/>
        <v>68.95</v>
      </c>
      <c r="CB40" s="186">
        <f t="shared" si="282"/>
        <v>68.95</v>
      </c>
      <c r="CC40" s="186">
        <f t="shared" si="282"/>
        <v>68.95</v>
      </c>
      <c r="CD40" s="186">
        <f t="shared" ref="CD40:CR40" si="283">+CD146</f>
        <v>68.95</v>
      </c>
      <c r="CE40" s="186">
        <f t="shared" si="283"/>
        <v>68.95</v>
      </c>
      <c r="CF40" s="186">
        <f t="shared" si="283"/>
        <v>68.95</v>
      </c>
      <c r="CG40" s="186">
        <f t="shared" si="283"/>
        <v>68.95</v>
      </c>
      <c r="CH40" s="186">
        <f t="shared" si="283"/>
        <v>0</v>
      </c>
      <c r="CI40" s="186">
        <f t="shared" si="283"/>
        <v>0</v>
      </c>
      <c r="CJ40" s="186">
        <f t="shared" si="283"/>
        <v>0</v>
      </c>
      <c r="CK40" s="186">
        <f t="shared" si="283"/>
        <v>0</v>
      </c>
      <c r="CL40" s="186">
        <f t="shared" si="283"/>
        <v>0</v>
      </c>
      <c r="CM40" s="186">
        <f t="shared" si="283"/>
        <v>0</v>
      </c>
      <c r="CN40" s="186">
        <f t="shared" si="283"/>
        <v>0</v>
      </c>
      <c r="CO40" s="186">
        <f t="shared" si="283"/>
        <v>0</v>
      </c>
      <c r="CP40" s="186">
        <f t="shared" si="283"/>
        <v>0</v>
      </c>
      <c r="CQ40" s="186">
        <f t="shared" si="283"/>
        <v>0</v>
      </c>
      <c r="CR40" s="186">
        <f t="shared" si="283"/>
        <v>0</v>
      </c>
      <c r="CS40" s="186"/>
      <c r="CT40" s="71"/>
      <c r="CU40" s="71"/>
      <c r="CV40" s="71"/>
      <c r="CW40" s="71"/>
      <c r="CX40" s="71"/>
      <c r="CY40" s="71"/>
      <c r="CZ40" s="71"/>
      <c r="DA40" s="71"/>
      <c r="DB40" s="71"/>
      <c r="DC40" s="71"/>
      <c r="DD40" s="71"/>
      <c r="DE40" s="71"/>
      <c r="DF40" s="71"/>
      <c r="DG40" s="71"/>
      <c r="DH40" s="71"/>
      <c r="DI40" s="71"/>
      <c r="DJ40" s="71"/>
      <c r="DK40" s="71"/>
      <c r="DL40" s="71"/>
      <c r="DM40" s="71"/>
      <c r="DN40" s="71"/>
      <c r="DO40" s="71"/>
      <c r="DP40" s="71"/>
      <c r="DQ40" s="71"/>
      <c r="DR40" s="71"/>
      <c r="DS40" s="71"/>
      <c r="DT40" s="71"/>
      <c r="DU40" s="71"/>
      <c r="DV40" s="71"/>
      <c r="DW40" s="71"/>
      <c r="DX40" s="71"/>
      <c r="DY40" s="71"/>
      <c r="DZ40" s="71"/>
      <c r="EA40" s="71"/>
      <c r="EB40" s="71"/>
      <c r="EC40" s="71"/>
      <c r="ED40" s="71"/>
      <c r="EE40" s="71"/>
      <c r="EF40" s="71"/>
      <c r="EG40" s="71"/>
      <c r="EH40" s="71"/>
      <c r="EI40" s="71"/>
      <c r="EJ40" s="71"/>
      <c r="EK40" s="71"/>
      <c r="EL40" s="71"/>
      <c r="EM40" s="71"/>
      <c r="EN40" s="71"/>
      <c r="EO40" s="71"/>
      <c r="EP40" s="71"/>
      <c r="EQ40" s="71"/>
      <c r="ER40" s="71"/>
      <c r="ES40" s="71"/>
      <c r="ET40" s="71"/>
      <c r="EU40" s="71"/>
      <c r="EV40" s="71"/>
      <c r="EW40" s="71"/>
      <c r="EX40" s="71"/>
      <c r="EY40" s="71"/>
      <c r="EZ40" s="71"/>
      <c r="FA40" s="71"/>
      <c r="FB40" s="71"/>
      <c r="FC40" s="71"/>
      <c r="FD40" s="71"/>
      <c r="FE40" s="71"/>
      <c r="FF40" s="71"/>
      <c r="FG40" s="71"/>
      <c r="FH40" s="71"/>
      <c r="FI40" s="71"/>
      <c r="FJ40" s="71"/>
      <c r="FK40" s="71"/>
      <c r="FL40" s="71"/>
      <c r="FM40" s="71"/>
      <c r="FN40" s="71"/>
      <c r="FO40" s="71"/>
      <c r="FP40" s="71"/>
      <c r="FQ40" s="71"/>
      <c r="FR40" s="71"/>
      <c r="FS40" s="71"/>
      <c r="FT40" s="71"/>
      <c r="FU40" s="71"/>
      <c r="FV40" s="71"/>
      <c r="FW40" s="71"/>
      <c r="FX40" s="71"/>
      <c r="FY40" s="71"/>
      <c r="FZ40" s="71"/>
      <c r="GA40" s="71"/>
      <c r="GB40" s="71"/>
      <c r="GC40" s="71"/>
      <c r="GD40" s="71"/>
      <c r="GE40" s="71"/>
      <c r="GF40" s="71"/>
      <c r="GG40" s="71"/>
      <c r="GH40" s="71"/>
      <c r="GI40" s="71"/>
      <c r="GJ40" s="71"/>
    </row>
    <row r="41" spans="1:193" outlineLevel="1">
      <c r="B41" s="90" t="str">
        <f>+B148</f>
        <v>Working Capital Reserve</v>
      </c>
      <c r="C41" s="47"/>
      <c r="D41" s="47"/>
      <c r="E41" s="47"/>
      <c r="F41" s="47"/>
      <c r="G41" s="47"/>
      <c r="H41" s="47"/>
      <c r="I41" s="47"/>
      <c r="J41" s="47"/>
      <c r="K41" s="318" t="s">
        <v>200</v>
      </c>
      <c r="L41" s="47"/>
      <c r="M41" s="463"/>
      <c r="N41" s="463"/>
      <c r="O41" s="71"/>
      <c r="P41" s="186">
        <f>+P150</f>
        <v>10</v>
      </c>
      <c r="Q41" s="186">
        <f t="shared" ref="Q41" si="284">+Q150</f>
        <v>10</v>
      </c>
      <c r="R41" s="186">
        <f t="shared" ref="R41:CC41" si="285">+R150</f>
        <v>10</v>
      </c>
      <c r="S41" s="186">
        <f t="shared" si="285"/>
        <v>10</v>
      </c>
      <c r="T41" s="186">
        <f t="shared" si="285"/>
        <v>10</v>
      </c>
      <c r="U41" s="186">
        <f t="shared" si="285"/>
        <v>10</v>
      </c>
      <c r="V41" s="186">
        <f t="shared" si="285"/>
        <v>10</v>
      </c>
      <c r="W41" s="186">
        <f t="shared" si="285"/>
        <v>10</v>
      </c>
      <c r="X41" s="186">
        <f t="shared" si="285"/>
        <v>10</v>
      </c>
      <c r="Y41" s="186">
        <f t="shared" si="285"/>
        <v>10</v>
      </c>
      <c r="Z41" s="186">
        <f t="shared" si="285"/>
        <v>10</v>
      </c>
      <c r="AA41" s="186">
        <f t="shared" si="285"/>
        <v>10</v>
      </c>
      <c r="AB41" s="186">
        <f t="shared" si="285"/>
        <v>10</v>
      </c>
      <c r="AC41" s="186">
        <f t="shared" si="285"/>
        <v>10</v>
      </c>
      <c r="AD41" s="186">
        <f t="shared" si="285"/>
        <v>10</v>
      </c>
      <c r="AE41" s="186">
        <f t="shared" si="285"/>
        <v>10</v>
      </c>
      <c r="AF41" s="186">
        <f t="shared" si="285"/>
        <v>10</v>
      </c>
      <c r="AG41" s="186">
        <f t="shared" si="285"/>
        <v>10</v>
      </c>
      <c r="AH41" s="186">
        <f t="shared" si="285"/>
        <v>10</v>
      </c>
      <c r="AI41" s="186">
        <f t="shared" si="285"/>
        <v>10</v>
      </c>
      <c r="AJ41" s="186">
        <f t="shared" si="285"/>
        <v>10</v>
      </c>
      <c r="AK41" s="186">
        <f t="shared" si="285"/>
        <v>10</v>
      </c>
      <c r="AL41" s="186">
        <f t="shared" si="285"/>
        <v>10</v>
      </c>
      <c r="AM41" s="186">
        <f t="shared" si="285"/>
        <v>10</v>
      </c>
      <c r="AN41" s="186">
        <f t="shared" si="285"/>
        <v>10</v>
      </c>
      <c r="AO41" s="186">
        <f t="shared" si="285"/>
        <v>10</v>
      </c>
      <c r="AP41" s="186">
        <f t="shared" si="285"/>
        <v>10</v>
      </c>
      <c r="AQ41" s="186">
        <f t="shared" si="285"/>
        <v>10</v>
      </c>
      <c r="AR41" s="186">
        <f t="shared" si="285"/>
        <v>10</v>
      </c>
      <c r="AS41" s="186">
        <f t="shared" si="285"/>
        <v>10</v>
      </c>
      <c r="AT41" s="186">
        <f t="shared" si="285"/>
        <v>10</v>
      </c>
      <c r="AU41" s="186">
        <f t="shared" si="285"/>
        <v>10</v>
      </c>
      <c r="AV41" s="186">
        <f t="shared" si="285"/>
        <v>10</v>
      </c>
      <c r="AW41" s="186">
        <f t="shared" si="285"/>
        <v>10</v>
      </c>
      <c r="AX41" s="186">
        <f t="shared" si="285"/>
        <v>10</v>
      </c>
      <c r="AY41" s="186">
        <f t="shared" si="285"/>
        <v>10</v>
      </c>
      <c r="AZ41" s="186">
        <f t="shared" si="285"/>
        <v>10</v>
      </c>
      <c r="BA41" s="186">
        <f t="shared" si="285"/>
        <v>10</v>
      </c>
      <c r="BB41" s="186">
        <f t="shared" si="285"/>
        <v>10</v>
      </c>
      <c r="BC41" s="186">
        <f t="shared" si="285"/>
        <v>10</v>
      </c>
      <c r="BD41" s="186">
        <f t="shared" si="285"/>
        <v>10</v>
      </c>
      <c r="BE41" s="186">
        <f t="shared" si="285"/>
        <v>10</v>
      </c>
      <c r="BF41" s="186">
        <f t="shared" si="285"/>
        <v>10</v>
      </c>
      <c r="BG41" s="186">
        <f t="shared" si="285"/>
        <v>10</v>
      </c>
      <c r="BH41" s="186">
        <f t="shared" si="285"/>
        <v>10</v>
      </c>
      <c r="BI41" s="186">
        <f t="shared" si="285"/>
        <v>10</v>
      </c>
      <c r="BJ41" s="186">
        <f t="shared" si="285"/>
        <v>10</v>
      </c>
      <c r="BK41" s="186">
        <f t="shared" si="285"/>
        <v>10</v>
      </c>
      <c r="BL41" s="186">
        <f t="shared" si="285"/>
        <v>10</v>
      </c>
      <c r="BM41" s="186">
        <f t="shared" si="285"/>
        <v>10</v>
      </c>
      <c r="BN41" s="186">
        <f t="shared" si="285"/>
        <v>10</v>
      </c>
      <c r="BO41" s="186">
        <f t="shared" si="285"/>
        <v>10</v>
      </c>
      <c r="BP41" s="186">
        <f t="shared" si="285"/>
        <v>10</v>
      </c>
      <c r="BQ41" s="186">
        <f t="shared" si="285"/>
        <v>10</v>
      </c>
      <c r="BR41" s="186">
        <f t="shared" si="285"/>
        <v>10</v>
      </c>
      <c r="BS41" s="186">
        <f t="shared" si="285"/>
        <v>10</v>
      </c>
      <c r="BT41" s="186">
        <f t="shared" si="285"/>
        <v>10</v>
      </c>
      <c r="BU41" s="186">
        <f t="shared" si="285"/>
        <v>10</v>
      </c>
      <c r="BV41" s="186">
        <f t="shared" si="285"/>
        <v>10</v>
      </c>
      <c r="BW41" s="186">
        <f t="shared" si="285"/>
        <v>10</v>
      </c>
      <c r="BX41" s="186">
        <f t="shared" si="285"/>
        <v>10</v>
      </c>
      <c r="BY41" s="186">
        <f t="shared" si="285"/>
        <v>10</v>
      </c>
      <c r="BZ41" s="186">
        <f t="shared" si="285"/>
        <v>10</v>
      </c>
      <c r="CA41" s="186">
        <f t="shared" si="285"/>
        <v>10</v>
      </c>
      <c r="CB41" s="186">
        <f t="shared" si="285"/>
        <v>10</v>
      </c>
      <c r="CC41" s="186">
        <f t="shared" si="285"/>
        <v>10</v>
      </c>
      <c r="CD41" s="186">
        <f t="shared" ref="CD41:CR41" si="286">+CD150</f>
        <v>10</v>
      </c>
      <c r="CE41" s="186">
        <f t="shared" si="286"/>
        <v>10</v>
      </c>
      <c r="CF41" s="186">
        <f t="shared" si="286"/>
        <v>10</v>
      </c>
      <c r="CG41" s="186">
        <f t="shared" si="286"/>
        <v>10</v>
      </c>
      <c r="CH41" s="186">
        <f t="shared" si="286"/>
        <v>10</v>
      </c>
      <c r="CI41" s="186">
        <f t="shared" si="286"/>
        <v>10</v>
      </c>
      <c r="CJ41" s="186">
        <f t="shared" si="286"/>
        <v>10</v>
      </c>
      <c r="CK41" s="186">
        <f t="shared" si="286"/>
        <v>10</v>
      </c>
      <c r="CL41" s="186">
        <f t="shared" si="286"/>
        <v>10</v>
      </c>
      <c r="CM41" s="186">
        <f t="shared" si="286"/>
        <v>10</v>
      </c>
      <c r="CN41" s="186">
        <f t="shared" si="286"/>
        <v>10</v>
      </c>
      <c r="CO41" s="186">
        <f t="shared" si="286"/>
        <v>10</v>
      </c>
      <c r="CP41" s="186">
        <f t="shared" si="286"/>
        <v>10</v>
      </c>
      <c r="CQ41" s="186">
        <f t="shared" si="286"/>
        <v>10</v>
      </c>
      <c r="CR41" s="186">
        <f t="shared" si="286"/>
        <v>0</v>
      </c>
      <c r="CS41" s="186"/>
      <c r="CT41" s="71"/>
      <c r="CU41" s="71"/>
      <c r="CV41" s="71"/>
      <c r="CW41" s="71"/>
      <c r="CX41" s="71"/>
      <c r="CY41" s="71"/>
      <c r="CZ41" s="71"/>
      <c r="DA41" s="71"/>
      <c r="DB41" s="71"/>
      <c r="DC41" s="71"/>
      <c r="DD41" s="71"/>
      <c r="DE41" s="71"/>
      <c r="DF41" s="71"/>
      <c r="DG41" s="71"/>
      <c r="DH41" s="71"/>
      <c r="DI41" s="71"/>
      <c r="DJ41" s="71"/>
      <c r="DK41" s="71"/>
      <c r="DL41" s="71"/>
      <c r="DM41" s="71"/>
      <c r="DN41" s="71"/>
      <c r="DO41" s="71"/>
      <c r="DP41" s="71"/>
      <c r="DQ41" s="71"/>
      <c r="DR41" s="71"/>
      <c r="DS41" s="71"/>
      <c r="DT41" s="71"/>
      <c r="DU41" s="71"/>
      <c r="DV41" s="71"/>
      <c r="DW41" s="71"/>
      <c r="DX41" s="71"/>
      <c r="DY41" s="71"/>
      <c r="DZ41" s="71"/>
      <c r="EA41" s="71"/>
      <c r="EB41" s="71"/>
      <c r="EC41" s="71"/>
      <c r="ED41" s="71"/>
      <c r="EE41" s="71"/>
      <c r="EF41" s="71"/>
      <c r="EG41" s="71"/>
      <c r="EH41" s="71"/>
      <c r="EI41" s="71"/>
      <c r="EJ41" s="71"/>
      <c r="EK41" s="71"/>
      <c r="EL41" s="71"/>
      <c r="EM41" s="71"/>
      <c r="EN41" s="71"/>
      <c r="EO41" s="71"/>
      <c r="EP41" s="71"/>
      <c r="EQ41" s="71"/>
      <c r="ER41" s="71"/>
      <c r="ES41" s="71"/>
      <c r="ET41" s="71"/>
      <c r="EU41" s="71"/>
      <c r="EV41" s="71"/>
      <c r="EW41" s="71"/>
      <c r="EX41" s="71"/>
      <c r="EY41" s="71"/>
      <c r="EZ41" s="71"/>
      <c r="FA41" s="71"/>
      <c r="FB41" s="71"/>
      <c r="FC41" s="71"/>
      <c r="FD41" s="71"/>
      <c r="FE41" s="71"/>
      <c r="FF41" s="71"/>
      <c r="FG41" s="71"/>
      <c r="FH41" s="71"/>
      <c r="FI41" s="71"/>
      <c r="FJ41" s="71"/>
      <c r="FK41" s="71"/>
      <c r="FL41" s="71"/>
      <c r="FM41" s="71"/>
      <c r="FN41" s="71"/>
      <c r="FO41" s="71"/>
      <c r="FP41" s="71"/>
      <c r="FQ41" s="71"/>
      <c r="FR41" s="71"/>
      <c r="FS41" s="71"/>
      <c r="FT41" s="71"/>
      <c r="FU41" s="71"/>
      <c r="FV41" s="71"/>
      <c r="FW41" s="71"/>
      <c r="FX41" s="71"/>
      <c r="FY41" s="71"/>
      <c r="FZ41" s="71"/>
      <c r="GA41" s="71"/>
      <c r="GB41" s="71"/>
      <c r="GC41" s="71"/>
      <c r="GD41" s="71"/>
      <c r="GE41" s="71"/>
      <c r="GF41" s="71"/>
      <c r="GG41" s="71"/>
      <c r="GH41" s="71"/>
      <c r="GI41" s="71"/>
      <c r="GJ41" s="71"/>
    </row>
    <row r="42" spans="1:193" outlineLevel="1">
      <c r="B42" s="360" t="s">
        <v>222</v>
      </c>
      <c r="C42" s="58"/>
      <c r="D42" s="58"/>
      <c r="E42" s="58"/>
      <c r="F42" s="58"/>
      <c r="G42" s="58"/>
      <c r="H42" s="58"/>
      <c r="I42" s="58"/>
      <c r="J42" s="58"/>
      <c r="K42" s="440" t="s">
        <v>200</v>
      </c>
      <c r="L42" s="58"/>
      <c r="M42" s="464"/>
      <c r="N42" s="464"/>
      <c r="O42" s="358"/>
      <c r="P42" s="359">
        <f>+CF!P55</f>
        <v>549.08508781390992</v>
      </c>
      <c r="Q42" s="359">
        <f>+CF!Q55</f>
        <v>372.26775175643263</v>
      </c>
      <c r="R42" s="359">
        <f>+CF!R55</f>
        <v>220.05237990912553</v>
      </c>
      <c r="S42" s="359">
        <f>+CF!S55</f>
        <v>61.061368476758048</v>
      </c>
      <c r="T42" s="359">
        <f>+CF!T55</f>
        <v>60.000000000000114</v>
      </c>
      <c r="U42" s="359">
        <f>+CF!U55</f>
        <v>80.565228962768856</v>
      </c>
      <c r="V42" s="359">
        <f>+CF!V55</f>
        <v>133.3983589599128</v>
      </c>
      <c r="W42" s="359">
        <f>+CF!W55</f>
        <v>190.72766476336653</v>
      </c>
      <c r="X42" s="359">
        <f>+CF!X55</f>
        <v>236.46473624421185</v>
      </c>
      <c r="Y42" s="359">
        <f>+CF!Y55</f>
        <v>188.29989472052864</v>
      </c>
      <c r="Z42" s="359">
        <f>+CF!Z55</f>
        <v>151.33286671909366</v>
      </c>
      <c r="AA42" s="359">
        <f>+CF!AA55</f>
        <v>174.20158324972238</v>
      </c>
      <c r="AB42" s="359">
        <f>+CF!AB55</f>
        <v>208.26805880320592</v>
      </c>
      <c r="AC42" s="359">
        <f>+CF!AC55</f>
        <v>301.49282595217585</v>
      </c>
      <c r="AD42" s="359">
        <f>+CF!AD55</f>
        <v>269.37523822599962</v>
      </c>
      <c r="AE42" s="359">
        <f>+CF!AE55</f>
        <v>273.50934270067398</v>
      </c>
      <c r="AF42" s="359">
        <f>+CF!AF55</f>
        <v>287.68261633933218</v>
      </c>
      <c r="AG42" s="359">
        <f>+CF!AG55</f>
        <v>335.494796369548</v>
      </c>
      <c r="AH42" s="359">
        <f>+CF!AH55</f>
        <v>415.38118289849865</v>
      </c>
      <c r="AI42" s="359">
        <f>+CF!AI55</f>
        <v>349.11585264750681</v>
      </c>
      <c r="AJ42" s="359">
        <f>+CF!AJ55</f>
        <v>312.02371955708088</v>
      </c>
      <c r="AK42" s="359">
        <f>+CF!AK55</f>
        <v>363.68559760574419</v>
      </c>
      <c r="AL42" s="359">
        <f>+CF!AL55</f>
        <v>455.0667334033634</v>
      </c>
      <c r="AM42" s="359">
        <f>+CF!AM55</f>
        <v>599.91921806701305</v>
      </c>
      <c r="AN42" s="359">
        <f>+CF!AN55</f>
        <v>643.73304722435216</v>
      </c>
      <c r="AO42" s="359">
        <f>+CF!AO55</f>
        <v>667.17221595465946</v>
      </c>
      <c r="AP42" s="359">
        <f>+CF!AP55</f>
        <v>707.60698120639074</v>
      </c>
      <c r="AQ42" s="359">
        <f>+CF!AQ55</f>
        <v>746.70818927930816</v>
      </c>
      <c r="AR42" s="359">
        <f>+CF!AR55</f>
        <v>788.63281422020339</v>
      </c>
      <c r="AS42" s="359">
        <f>+CF!AS55</f>
        <v>840.02752809826063</v>
      </c>
      <c r="AT42" s="359">
        <f>+CF!AT55</f>
        <v>859.16900412315829</v>
      </c>
      <c r="AU42" s="359">
        <f>+CF!AU55</f>
        <v>910.08991605306085</v>
      </c>
      <c r="AV42" s="359">
        <f>+CF!AV55</f>
        <v>946.27531424564415</v>
      </c>
      <c r="AW42" s="359">
        <f>+CF!AW55</f>
        <v>976.76147805257654</v>
      </c>
      <c r="AX42" s="359">
        <f>+CF!AX55</f>
        <v>1025.089003312416</v>
      </c>
      <c r="AY42" s="359">
        <f>+CF!AY55</f>
        <v>987.58730456105013</v>
      </c>
      <c r="AZ42" s="359">
        <f>+CF!AZ55</f>
        <v>1029.4723453779843</v>
      </c>
      <c r="BA42" s="359">
        <f>+CF!BA55</f>
        <v>1055.0589004828298</v>
      </c>
      <c r="BB42" s="359">
        <f>+CF!BB55</f>
        <v>1074.6360244074181</v>
      </c>
      <c r="BC42" s="359">
        <f>+CF!BC55</f>
        <v>1148.7626302532508</v>
      </c>
      <c r="BD42" s="359">
        <f>+CF!BD55</f>
        <v>1280.7521730199733</v>
      </c>
      <c r="BE42" s="359">
        <f>+CF!BE55</f>
        <v>1288.1561656608437</v>
      </c>
      <c r="BF42" s="359">
        <f>+CF!BF55</f>
        <v>1338.205652224553</v>
      </c>
      <c r="BG42" s="359">
        <f>+CF!BG55</f>
        <v>1422.1417170958284</v>
      </c>
      <c r="BH42" s="359">
        <f>+CF!BH55</f>
        <v>1447.8603889070455</v>
      </c>
      <c r="BI42" s="359">
        <f>+CF!BI55</f>
        <v>1409.2614042597197</v>
      </c>
      <c r="BJ42" s="359">
        <f>+CF!BJ55</f>
        <v>1303.1054185522717</v>
      </c>
      <c r="BK42" s="359">
        <f>+CF!BK55</f>
        <v>1446.6567782439342</v>
      </c>
      <c r="BL42" s="359">
        <f>+CF!BL55</f>
        <v>1519.2254557144861</v>
      </c>
      <c r="BM42" s="359">
        <f>+CF!BM55</f>
        <v>1595.189929873216</v>
      </c>
      <c r="BN42" s="359">
        <f>+CF!BN55</f>
        <v>1676.7825316300587</v>
      </c>
      <c r="BO42" s="359">
        <f>+CF!BO55</f>
        <v>1761.6647668438227</v>
      </c>
      <c r="BP42" s="359">
        <f>+CF!BP55</f>
        <v>1850.5841834331586</v>
      </c>
      <c r="BQ42" s="359">
        <f>+CF!BQ55</f>
        <v>1942.9166765009668</v>
      </c>
      <c r="BR42" s="359">
        <f>+CF!BR55</f>
        <v>2040.4998100140647</v>
      </c>
      <c r="BS42" s="359">
        <f>+CF!BS55</f>
        <v>2140.6004079460927</v>
      </c>
      <c r="BT42" s="359">
        <f>+CF!BT55</f>
        <v>2243.9555104382207</v>
      </c>
      <c r="BU42" s="359">
        <f>+CF!BU55</f>
        <v>2349.7509744577992</v>
      </c>
      <c r="BV42" s="359">
        <f>+CF!BV55</f>
        <v>2460.6457892782246</v>
      </c>
      <c r="BW42" s="359">
        <f>+CF!BW55</f>
        <v>2578.7306322755594</v>
      </c>
      <c r="BX42" s="359">
        <f>+CF!BX55</f>
        <v>2705.1413669815865</v>
      </c>
      <c r="BY42" s="359">
        <f>+CF!BY55</f>
        <v>2839.2808043149271</v>
      </c>
      <c r="BZ42" s="359">
        <f>+CF!BZ55</f>
        <v>2984.4787602469714</v>
      </c>
      <c r="CA42" s="359">
        <f>+CF!CA55</f>
        <v>3137.5360010367785</v>
      </c>
      <c r="CB42" s="359">
        <f>+CF!CB55</f>
        <v>3297.0456865046053</v>
      </c>
      <c r="CC42" s="359">
        <f>+CF!CC55</f>
        <v>3462.0749772976433</v>
      </c>
      <c r="CD42" s="359">
        <f>+CF!CD55</f>
        <v>3636.1000005623628</v>
      </c>
      <c r="CE42" s="359">
        <f>+CF!CE55</f>
        <v>3815.2272281078203</v>
      </c>
      <c r="CF42" s="359">
        <f>+CF!CF55</f>
        <v>4000.5187195371327</v>
      </c>
      <c r="CG42" s="359">
        <f>+CF!CG55</f>
        <v>4265.5835963784011</v>
      </c>
      <c r="CH42" s="359">
        <f>+CF!CH55</f>
        <v>5457.6443358134238</v>
      </c>
      <c r="CI42" s="359">
        <f>+CF!CI55</f>
        <v>6267.3468564452633</v>
      </c>
      <c r="CJ42" s="359">
        <f>+CF!CJ55</f>
        <v>6752.7812604387182</v>
      </c>
      <c r="CK42" s="359">
        <f>+CF!CK55</f>
        <v>6876.5399066961454</v>
      </c>
      <c r="CL42" s="359">
        <f>+CF!CL55</f>
        <v>6388.2026698741993</v>
      </c>
      <c r="CM42" s="359">
        <f>+CF!CM55</f>
        <v>5209.9798947249019</v>
      </c>
      <c r="CN42" s="359">
        <f>+CF!CN55</f>
        <v>3258.6076579238961</v>
      </c>
      <c r="CO42" s="359">
        <f>+CF!CO55</f>
        <v>520.58257854514159</v>
      </c>
      <c r="CP42" s="359">
        <f>+CF!CP55</f>
        <v>60</v>
      </c>
      <c r="CQ42" s="359">
        <f>+CF!CQ55</f>
        <v>60</v>
      </c>
      <c r="CR42" s="359">
        <f>+CF!CR55</f>
        <v>0</v>
      </c>
      <c r="CS42" s="359"/>
      <c r="CT42" s="71"/>
      <c r="CU42" s="71"/>
      <c r="CV42" s="71"/>
      <c r="CW42" s="71"/>
      <c r="CX42" s="71"/>
      <c r="CY42" s="71"/>
      <c r="CZ42" s="71"/>
      <c r="DA42" s="71"/>
      <c r="DB42" s="71"/>
      <c r="DC42" s="71"/>
      <c r="DD42" s="71"/>
      <c r="DE42" s="71"/>
      <c r="DF42" s="71"/>
      <c r="DG42" s="71"/>
      <c r="DH42" s="71"/>
      <c r="DI42" s="71"/>
      <c r="DJ42" s="71"/>
      <c r="DK42" s="71"/>
      <c r="DL42" s="71"/>
      <c r="DM42" s="71"/>
      <c r="DN42" s="71"/>
      <c r="DO42" s="71"/>
      <c r="DP42" s="71"/>
      <c r="DQ42" s="71"/>
      <c r="DR42" s="71"/>
      <c r="DS42" s="71"/>
      <c r="DT42" s="71"/>
      <c r="DU42" s="71"/>
      <c r="DV42" s="71"/>
      <c r="DW42" s="71"/>
      <c r="DX42" s="71"/>
      <c r="DY42" s="71"/>
      <c r="DZ42" s="71"/>
      <c r="EA42" s="71"/>
      <c r="EB42" s="71"/>
      <c r="EC42" s="71"/>
      <c r="ED42" s="71"/>
      <c r="EE42" s="71"/>
      <c r="EF42" s="71"/>
      <c r="EG42" s="71"/>
      <c r="EH42" s="71"/>
      <c r="EI42" s="71"/>
      <c r="EJ42" s="71"/>
      <c r="EK42" s="71"/>
      <c r="EL42" s="71"/>
      <c r="EM42" s="71"/>
      <c r="EN42" s="71"/>
      <c r="EO42" s="71"/>
      <c r="EP42" s="71"/>
      <c r="EQ42" s="71"/>
      <c r="ER42" s="71"/>
      <c r="ES42" s="71"/>
      <c r="ET42" s="71"/>
      <c r="EU42" s="71"/>
      <c r="EV42" s="71"/>
      <c r="EW42" s="71"/>
      <c r="EX42" s="71"/>
      <c r="EY42" s="71"/>
      <c r="EZ42" s="71"/>
      <c r="FA42" s="71"/>
      <c r="FB42" s="71"/>
      <c r="FC42" s="71"/>
      <c r="FD42" s="71"/>
      <c r="FE42" s="71"/>
      <c r="FF42" s="71"/>
      <c r="FG42" s="71"/>
      <c r="FH42" s="71"/>
      <c r="FI42" s="71"/>
      <c r="FJ42" s="71"/>
      <c r="FK42" s="71"/>
      <c r="FL42" s="71"/>
      <c r="FM42" s="71"/>
      <c r="FN42" s="71"/>
      <c r="FO42" s="71"/>
      <c r="FP42" s="71"/>
      <c r="FQ42" s="71"/>
      <c r="FR42" s="71"/>
      <c r="FS42" s="71"/>
      <c r="FT42" s="71"/>
      <c r="FU42" s="71"/>
      <c r="FV42" s="71"/>
      <c r="FW42" s="71"/>
      <c r="FX42" s="71"/>
      <c r="FY42" s="71"/>
      <c r="FZ42" s="71"/>
      <c r="GA42" s="71"/>
      <c r="GB42" s="71"/>
      <c r="GC42" s="71"/>
      <c r="GD42" s="71"/>
      <c r="GE42" s="71"/>
      <c r="GF42" s="71"/>
      <c r="GG42" s="71"/>
      <c r="GH42" s="71"/>
      <c r="GI42" s="71"/>
      <c r="GJ42" s="71"/>
    </row>
    <row r="43" spans="1:193" outlineLevel="1">
      <c r="B43" s="344" t="s">
        <v>221</v>
      </c>
      <c r="C43" s="77"/>
      <c r="D43" s="77"/>
      <c r="E43" s="77"/>
      <c r="F43" s="77"/>
      <c r="G43" s="77"/>
      <c r="H43" s="77"/>
      <c r="I43" s="77"/>
      <c r="J43" s="77"/>
      <c r="K43" s="441" t="s">
        <v>200</v>
      </c>
      <c r="L43" s="77"/>
      <c r="M43" s="466"/>
      <c r="N43" s="466"/>
      <c r="O43" s="361"/>
      <c r="P43" s="192">
        <f>+SUM(P36:P42)</f>
        <v>1268.5470676542261</v>
      </c>
      <c r="Q43" s="192">
        <f t="shared" ref="Q43" si="287">+SUM(Q36:Q42)</f>
        <v>1122.1160095044606</v>
      </c>
      <c r="R43" s="192">
        <f t="shared" ref="R43:CC43" si="288">+SUM(R36:R42)</f>
        <v>986.37126816356749</v>
      </c>
      <c r="S43" s="192">
        <f t="shared" si="288"/>
        <v>842.17082848807286</v>
      </c>
      <c r="T43" s="192">
        <f t="shared" si="288"/>
        <v>879.56801597898618</v>
      </c>
      <c r="U43" s="192">
        <f t="shared" si="288"/>
        <v>936.89341148415167</v>
      </c>
      <c r="V43" s="192">
        <f t="shared" si="288"/>
        <v>1013.0152119340663</v>
      </c>
      <c r="W43" s="192">
        <f t="shared" si="288"/>
        <v>1110.6924541510739</v>
      </c>
      <c r="X43" s="192">
        <f t="shared" si="288"/>
        <v>1192.2274600619742</v>
      </c>
      <c r="Y43" s="192">
        <f t="shared" si="288"/>
        <v>1162.3734255652121</v>
      </c>
      <c r="Z43" s="192">
        <f t="shared" si="288"/>
        <v>1163.3688457487528</v>
      </c>
      <c r="AA43" s="192">
        <f t="shared" si="288"/>
        <v>1196.0247437443186</v>
      </c>
      <c r="AB43" s="192">
        <f t="shared" si="288"/>
        <v>1272.7122389240394</v>
      </c>
      <c r="AC43" s="192">
        <f t="shared" si="288"/>
        <v>1394.0670221479713</v>
      </c>
      <c r="AD43" s="192">
        <f t="shared" si="288"/>
        <v>1393.5235298730008</v>
      </c>
      <c r="AE43" s="192">
        <f t="shared" si="288"/>
        <v>1417.195393606969</v>
      </c>
      <c r="AF43" s="192">
        <f t="shared" si="288"/>
        <v>1467.5109267527869</v>
      </c>
      <c r="AG43" s="192">
        <f t="shared" si="288"/>
        <v>1541.950908470476</v>
      </c>
      <c r="AH43" s="192">
        <f t="shared" si="288"/>
        <v>1659.9286887550534</v>
      </c>
      <c r="AI43" s="192">
        <f t="shared" si="288"/>
        <v>1615.2246998563</v>
      </c>
      <c r="AJ43" s="192">
        <f t="shared" si="288"/>
        <v>1600.3773192278295</v>
      </c>
      <c r="AK43" s="192">
        <f t="shared" si="288"/>
        <v>1630.9728081205744</v>
      </c>
      <c r="AL43" s="192">
        <f t="shared" si="288"/>
        <v>1741.0708460526102</v>
      </c>
      <c r="AM43" s="192">
        <f t="shared" si="288"/>
        <v>1898.2665547882984</v>
      </c>
      <c r="AN43" s="192">
        <f t="shared" si="288"/>
        <v>1940.1175111441107</v>
      </c>
      <c r="AO43" s="192">
        <f t="shared" si="288"/>
        <v>1987.6732645669363</v>
      </c>
      <c r="AP43" s="192">
        <f t="shared" si="288"/>
        <v>2030.651694691901</v>
      </c>
      <c r="AQ43" s="192">
        <f t="shared" si="288"/>
        <v>2083.2375043364023</v>
      </c>
      <c r="AR43" s="192">
        <f t="shared" si="288"/>
        <v>2137.3745598935147</v>
      </c>
      <c r="AS43" s="192">
        <f t="shared" si="288"/>
        <v>2190.063449175545</v>
      </c>
      <c r="AT43" s="192">
        <f t="shared" si="288"/>
        <v>2244.7351991948535</v>
      </c>
      <c r="AU43" s="192">
        <f t="shared" si="288"/>
        <v>2287.829593376885</v>
      </c>
      <c r="AV43" s="192">
        <f t="shared" si="288"/>
        <v>2342.0045225331842</v>
      </c>
      <c r="AW43" s="192">
        <f t="shared" si="288"/>
        <v>2397.8322614972572</v>
      </c>
      <c r="AX43" s="192">
        <f t="shared" si="288"/>
        <v>2454.7179533403687</v>
      </c>
      <c r="AY43" s="192">
        <f t="shared" si="288"/>
        <v>2426.8540011824989</v>
      </c>
      <c r="AZ43" s="192">
        <f t="shared" si="288"/>
        <v>2491.0681293861498</v>
      </c>
      <c r="BA43" s="192">
        <f t="shared" si="288"/>
        <v>2536.4939127069019</v>
      </c>
      <c r="BB43" s="192">
        <f t="shared" si="288"/>
        <v>2574.3316382740313</v>
      </c>
      <c r="BC43" s="192">
        <f t="shared" si="288"/>
        <v>2667.3360573894442</v>
      </c>
      <c r="BD43" s="192">
        <f t="shared" si="288"/>
        <v>2818.8152341560117</v>
      </c>
      <c r="BE43" s="192">
        <f t="shared" si="288"/>
        <v>3032.2090521125883</v>
      </c>
      <c r="BF43" s="192">
        <f t="shared" si="288"/>
        <v>3129.889512281522</v>
      </c>
      <c r="BG43" s="192">
        <f t="shared" si="288"/>
        <v>3264.8955227959041</v>
      </c>
      <c r="BH43" s="192">
        <f t="shared" si="288"/>
        <v>3342.4709793207667</v>
      </c>
      <c r="BI43" s="192">
        <f t="shared" si="288"/>
        <v>3357.9568036158598</v>
      </c>
      <c r="BJ43" s="192">
        <f t="shared" si="288"/>
        <v>3305.1996930097062</v>
      </c>
      <c r="BK43" s="192">
        <f t="shared" si="288"/>
        <v>3179.799453311713</v>
      </c>
      <c r="BL43" s="192">
        <f t="shared" si="288"/>
        <v>3301.0225935328781</v>
      </c>
      <c r="BM43" s="192">
        <f t="shared" si="288"/>
        <v>3427.7381108579593</v>
      </c>
      <c r="BN43" s="192">
        <f t="shared" si="288"/>
        <v>3559.7450904587859</v>
      </c>
      <c r="BO43" s="192">
        <f t="shared" si="288"/>
        <v>3698.3649225457107</v>
      </c>
      <c r="BP43" s="192">
        <f t="shared" si="288"/>
        <v>3842.0520450984623</v>
      </c>
      <c r="BQ43" s="192">
        <f t="shared" si="288"/>
        <v>3991.5150011041055</v>
      </c>
      <c r="BR43" s="192">
        <f t="shared" si="288"/>
        <v>4145.8497878684439</v>
      </c>
      <c r="BS43" s="192">
        <f t="shared" si="288"/>
        <v>4306.4458273529544</v>
      </c>
      <c r="BT43" s="192">
        <f t="shared" si="288"/>
        <v>4471.4573275288676</v>
      </c>
      <c r="BU43" s="192">
        <f t="shared" si="288"/>
        <v>4641.571338218886</v>
      </c>
      <c r="BV43" s="192">
        <f t="shared" si="288"/>
        <v>4816.3596868313743</v>
      </c>
      <c r="BW43" s="192">
        <f t="shared" si="288"/>
        <v>5002.5639036417761</v>
      </c>
      <c r="BX43" s="192">
        <f t="shared" si="288"/>
        <v>5198.4112674819135</v>
      </c>
      <c r="BY43" s="192">
        <f t="shared" si="288"/>
        <v>5404.9962605468891</v>
      </c>
      <c r="BZ43" s="192">
        <f t="shared" si="288"/>
        <v>5622.1719445517301</v>
      </c>
      <c r="CA43" s="192">
        <f t="shared" si="288"/>
        <v>5851.9708197848668</v>
      </c>
      <c r="CB43" s="192">
        <f t="shared" si="288"/>
        <v>6089.7066213027238</v>
      </c>
      <c r="CC43" s="192">
        <f t="shared" si="288"/>
        <v>6336.3520390679323</v>
      </c>
      <c r="CD43" s="192">
        <f t="shared" ref="CD43:CR43" si="289">+SUM(CD36:CD42)</f>
        <v>6591.4668307205093</v>
      </c>
      <c r="CE43" s="192">
        <f t="shared" si="289"/>
        <v>6857.0505945604891</v>
      </c>
      <c r="CF43" s="192">
        <f t="shared" si="289"/>
        <v>7130.4752834710143</v>
      </c>
      <c r="CG43" s="192">
        <f t="shared" si="289"/>
        <v>7098.4056851540836</v>
      </c>
      <c r="CH43" s="192">
        <f t="shared" si="289"/>
        <v>7117.504843366778</v>
      </c>
      <c r="CI43" s="192">
        <f t="shared" si="289"/>
        <v>7974.2141262919049</v>
      </c>
      <c r="CJ43" s="192">
        <f t="shared" si="289"/>
        <v>8507.541772566703</v>
      </c>
      <c r="CK43" s="192">
        <f t="shared" si="289"/>
        <v>8680.1486371698011</v>
      </c>
      <c r="CL43" s="192">
        <f t="shared" si="289"/>
        <v>8241.077097145735</v>
      </c>
      <c r="CM43" s="192">
        <f t="shared" si="289"/>
        <v>7112.7123398689027</v>
      </c>
      <c r="CN43" s="192">
        <f t="shared" si="289"/>
        <v>5211.6491266218527</v>
      </c>
      <c r="CO43" s="192">
        <f t="shared" si="289"/>
        <v>2446.8378150132867</v>
      </c>
      <c r="CP43" s="192">
        <f t="shared" si="289"/>
        <v>1962.315791192814</v>
      </c>
      <c r="CQ43" s="192">
        <f t="shared" si="289"/>
        <v>1887.7691031403451</v>
      </c>
      <c r="CR43" s="192">
        <f t="shared" si="289"/>
        <v>0</v>
      </c>
      <c r="CS43" s="192"/>
      <c r="CT43" s="71"/>
      <c r="CU43" s="71"/>
      <c r="CV43" s="71"/>
      <c r="CW43" s="71"/>
      <c r="CX43" s="71"/>
      <c r="CY43" s="71"/>
      <c r="CZ43" s="71"/>
      <c r="DA43" s="71"/>
      <c r="DB43" s="71"/>
      <c r="DC43" s="71"/>
      <c r="DD43" s="71"/>
      <c r="DE43" s="71"/>
      <c r="DF43" s="71"/>
      <c r="DG43" s="71"/>
      <c r="DH43" s="71"/>
      <c r="DI43" s="71"/>
      <c r="DJ43" s="71"/>
      <c r="DK43" s="71"/>
      <c r="DL43" s="71"/>
      <c r="DM43" s="71"/>
      <c r="DN43" s="71"/>
      <c r="DO43" s="71"/>
      <c r="DP43" s="71"/>
      <c r="DQ43" s="71"/>
      <c r="DR43" s="71"/>
      <c r="DS43" s="71"/>
      <c r="DT43" s="71"/>
      <c r="DU43" s="71"/>
      <c r="DV43" s="71"/>
      <c r="DW43" s="71"/>
      <c r="DX43" s="71"/>
      <c r="DY43" s="71"/>
      <c r="DZ43" s="71"/>
      <c r="EA43" s="71"/>
      <c r="EB43" s="71"/>
      <c r="EC43" s="71"/>
      <c r="ED43" s="71"/>
      <c r="EE43" s="71"/>
      <c r="EF43" s="71"/>
      <c r="EG43" s="71"/>
      <c r="EH43" s="71"/>
      <c r="EI43" s="71"/>
      <c r="EJ43" s="71"/>
      <c r="EK43" s="71"/>
      <c r="EL43" s="71"/>
      <c r="EM43" s="71"/>
      <c r="EN43" s="71"/>
      <c r="EO43" s="71"/>
      <c r="EP43" s="71"/>
      <c r="EQ43" s="71"/>
      <c r="ER43" s="71"/>
      <c r="ES43" s="71"/>
      <c r="ET43" s="71"/>
      <c r="EU43" s="71"/>
      <c r="EV43" s="71"/>
      <c r="EW43" s="71"/>
      <c r="EX43" s="71"/>
      <c r="EY43" s="71"/>
      <c r="EZ43" s="71"/>
      <c r="FA43" s="71"/>
      <c r="FB43" s="71"/>
      <c r="FC43" s="71"/>
      <c r="FD43" s="71"/>
      <c r="FE43" s="71"/>
      <c r="FF43" s="71"/>
      <c r="FG43" s="71"/>
      <c r="FH43" s="71"/>
      <c r="FI43" s="71"/>
      <c r="FJ43" s="71"/>
      <c r="FK43" s="71"/>
      <c r="FL43" s="71"/>
      <c r="FM43" s="71"/>
      <c r="FN43" s="71"/>
      <c r="FO43" s="71"/>
      <c r="FP43" s="71"/>
      <c r="FQ43" s="71"/>
      <c r="FR43" s="71"/>
      <c r="FS43" s="71"/>
      <c r="FT43" s="71"/>
      <c r="FU43" s="71"/>
      <c r="FV43" s="71"/>
      <c r="FW43" s="71"/>
      <c r="FX43" s="71"/>
      <c r="FY43" s="71"/>
      <c r="FZ43" s="71"/>
      <c r="GA43" s="71"/>
      <c r="GB43" s="71"/>
      <c r="GC43" s="71"/>
      <c r="GD43" s="71"/>
      <c r="GE43" s="71"/>
      <c r="GF43" s="71"/>
      <c r="GG43" s="71"/>
      <c r="GH43" s="71"/>
      <c r="GI43" s="71"/>
      <c r="GJ43" s="71"/>
    </row>
    <row r="44" spans="1:193" outlineLevel="1">
      <c r="B44" s="90"/>
      <c r="C44" s="47"/>
      <c r="D44" s="47"/>
      <c r="E44" s="47"/>
      <c r="F44" s="47"/>
      <c r="G44" s="47"/>
      <c r="H44" s="47"/>
      <c r="I44" s="47"/>
      <c r="J44" s="47"/>
      <c r="K44" s="53"/>
      <c r="L44" s="47"/>
      <c r="M44" s="465"/>
      <c r="N44" s="465"/>
      <c r="O44" s="71"/>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c r="AY44" s="186"/>
      <c r="AZ44" s="186"/>
      <c r="BA44" s="186"/>
      <c r="BB44" s="186"/>
      <c r="BC44" s="186"/>
      <c r="BD44" s="186"/>
      <c r="BE44" s="186"/>
      <c r="BF44" s="186"/>
      <c r="BG44" s="186"/>
      <c r="BH44" s="186"/>
      <c r="BI44" s="186"/>
      <c r="BJ44" s="186"/>
      <c r="BK44" s="186"/>
      <c r="BL44" s="186"/>
      <c r="BM44" s="186"/>
      <c r="BN44" s="186"/>
      <c r="BO44" s="186"/>
      <c r="BP44" s="186"/>
      <c r="BQ44" s="186"/>
      <c r="BR44" s="186"/>
      <c r="BS44" s="186"/>
      <c r="BT44" s="186"/>
      <c r="BU44" s="186"/>
      <c r="BV44" s="186"/>
      <c r="BW44" s="186"/>
      <c r="BX44" s="186"/>
      <c r="BY44" s="186"/>
      <c r="BZ44" s="186"/>
      <c r="CA44" s="186"/>
      <c r="CB44" s="186"/>
      <c r="CC44" s="186"/>
      <c r="CD44" s="186"/>
      <c r="CE44" s="186"/>
      <c r="CF44" s="186"/>
      <c r="CG44" s="186"/>
      <c r="CH44" s="186"/>
      <c r="CI44" s="186"/>
      <c r="CJ44" s="186"/>
      <c r="CK44" s="186"/>
      <c r="CL44" s="186"/>
      <c r="CM44" s="186"/>
      <c r="CN44" s="186"/>
      <c r="CO44" s="186"/>
      <c r="CP44" s="186"/>
      <c r="CQ44" s="186"/>
      <c r="CR44" s="186"/>
      <c r="CS44" s="186"/>
      <c r="CT44" s="71"/>
      <c r="CU44" s="71"/>
      <c r="CV44" s="71"/>
      <c r="CW44" s="71"/>
      <c r="CX44" s="71"/>
      <c r="CY44" s="71"/>
      <c r="CZ44" s="71"/>
      <c r="DA44" s="71"/>
      <c r="DB44" s="71"/>
      <c r="DC44" s="71"/>
      <c r="DD44" s="71"/>
      <c r="DE44" s="71"/>
      <c r="DF44" s="71"/>
      <c r="DG44" s="71"/>
      <c r="DH44" s="71"/>
      <c r="DI44" s="71"/>
      <c r="DJ44" s="71"/>
      <c r="DK44" s="71"/>
      <c r="DL44" s="71"/>
      <c r="DM44" s="71"/>
      <c r="DN44" s="71"/>
      <c r="DO44" s="71"/>
      <c r="DP44" s="71"/>
      <c r="DQ44" s="71"/>
      <c r="DR44" s="71"/>
      <c r="DS44" s="71"/>
      <c r="DT44" s="71"/>
      <c r="DU44" s="71"/>
      <c r="DV44" s="71"/>
      <c r="DW44" s="71"/>
      <c r="DX44" s="71"/>
      <c r="DY44" s="71"/>
      <c r="DZ44" s="71"/>
      <c r="EA44" s="71"/>
      <c r="EB44" s="71"/>
      <c r="EC44" s="71"/>
      <c r="ED44" s="71"/>
      <c r="EE44" s="71"/>
      <c r="EF44" s="71"/>
      <c r="EG44" s="71"/>
      <c r="EH44" s="71"/>
      <c r="EI44" s="71"/>
      <c r="EJ44" s="71"/>
      <c r="EK44" s="71"/>
      <c r="EL44" s="71"/>
      <c r="EM44" s="71"/>
      <c r="EN44" s="71"/>
      <c r="EO44" s="71"/>
      <c r="EP44" s="71"/>
      <c r="EQ44" s="71"/>
      <c r="ER44" s="71"/>
      <c r="ES44" s="71"/>
      <c r="ET44" s="71"/>
      <c r="EU44" s="71"/>
      <c r="EV44" s="71"/>
      <c r="EW44" s="71"/>
      <c r="EX44" s="71"/>
      <c r="EY44" s="71"/>
      <c r="EZ44" s="71"/>
      <c r="FA44" s="71"/>
      <c r="FB44" s="71"/>
      <c r="FC44" s="71"/>
      <c r="FD44" s="71"/>
      <c r="FE44" s="71"/>
      <c r="FF44" s="71"/>
      <c r="FG44" s="71"/>
      <c r="FH44" s="71"/>
      <c r="FI44" s="71"/>
      <c r="FJ44" s="71"/>
      <c r="FK44" s="71"/>
      <c r="FL44" s="71"/>
      <c r="FM44" s="71"/>
      <c r="FN44" s="71"/>
      <c r="FO44" s="71"/>
      <c r="FP44" s="71"/>
      <c r="FQ44" s="71"/>
      <c r="FR44" s="71"/>
      <c r="FS44" s="71"/>
      <c r="FT44" s="71"/>
      <c r="FU44" s="71"/>
      <c r="FV44" s="71"/>
      <c r="FW44" s="71"/>
      <c r="FX44" s="71"/>
      <c r="FY44" s="71"/>
      <c r="FZ44" s="71"/>
      <c r="GA44" s="71"/>
      <c r="GB44" s="71"/>
      <c r="GC44" s="71"/>
      <c r="GD44" s="71"/>
      <c r="GE44" s="71"/>
      <c r="GF44" s="71"/>
      <c r="GG44" s="71"/>
      <c r="GH44" s="71"/>
      <c r="GI44" s="71"/>
      <c r="GJ44" s="71"/>
    </row>
    <row r="45" spans="1:193" outlineLevel="1">
      <c r="B45" s="344" t="s">
        <v>3</v>
      </c>
      <c r="D45" s="47"/>
      <c r="E45" s="47"/>
      <c r="F45" s="47"/>
      <c r="G45" s="47"/>
      <c r="H45" s="47"/>
      <c r="I45" s="47"/>
      <c r="J45" s="47"/>
      <c r="K45" s="441" t="s">
        <v>200</v>
      </c>
      <c r="L45" s="47"/>
      <c r="M45" s="465"/>
      <c r="N45" s="465"/>
      <c r="O45" s="71"/>
      <c r="P45" s="192">
        <f>+P168</f>
        <v>20.25</v>
      </c>
      <c r="Q45" s="192">
        <f t="shared" ref="Q45" si="290">+Q168</f>
        <v>25.370941353084522</v>
      </c>
      <c r="R45" s="192">
        <f t="shared" ref="R45:CC45" si="291">+R168</f>
        <v>22.442320190089209</v>
      </c>
      <c r="S45" s="192">
        <f t="shared" si="291"/>
        <v>19.727425363271351</v>
      </c>
      <c r="T45" s="192">
        <f t="shared" si="291"/>
        <v>16.843416569761459</v>
      </c>
      <c r="U45" s="192">
        <f t="shared" si="291"/>
        <v>17.591360319579724</v>
      </c>
      <c r="V45" s="192">
        <f t="shared" si="291"/>
        <v>18.737868229683034</v>
      </c>
      <c r="W45" s="192">
        <f t="shared" si="291"/>
        <v>20.260304238681325</v>
      </c>
      <c r="X45" s="192">
        <f t="shared" si="291"/>
        <v>22.213849083021479</v>
      </c>
      <c r="Y45" s="192">
        <f t="shared" si="291"/>
        <v>23.844549201239484</v>
      </c>
      <c r="Z45" s="192">
        <f t="shared" si="291"/>
        <v>23.247468511304234</v>
      </c>
      <c r="AA45" s="192">
        <f t="shared" si="291"/>
        <v>23.267376914975042</v>
      </c>
      <c r="AB45" s="192">
        <f t="shared" si="291"/>
        <v>23.920494874886362</v>
      </c>
      <c r="AC45" s="192">
        <f t="shared" si="291"/>
        <v>25.454244778480781</v>
      </c>
      <c r="AD45" s="192">
        <f t="shared" si="291"/>
        <v>27.881340442959413</v>
      </c>
      <c r="AE45" s="192">
        <f t="shared" si="291"/>
        <v>27.87047059746001</v>
      </c>
      <c r="AF45" s="192">
        <f t="shared" si="291"/>
        <v>28.343907872139379</v>
      </c>
      <c r="AG45" s="192">
        <f t="shared" si="291"/>
        <v>29.350218535055735</v>
      </c>
      <c r="AH45" s="192">
        <f t="shared" si="291"/>
        <v>30.83901816940952</v>
      </c>
      <c r="AI45" s="192">
        <f t="shared" si="291"/>
        <v>33.198573775101089</v>
      </c>
      <c r="AJ45" s="192">
        <f t="shared" si="291"/>
        <v>32.304493997126009</v>
      </c>
      <c r="AK45" s="192">
        <f t="shared" si="291"/>
        <v>32.007546384556598</v>
      </c>
      <c r="AL45" s="192">
        <f t="shared" si="291"/>
        <v>32.619456162411502</v>
      </c>
      <c r="AM45" s="192">
        <f t="shared" si="291"/>
        <v>34.821416921052233</v>
      </c>
      <c r="AN45" s="192">
        <f t="shared" si="291"/>
        <v>37.965331095765976</v>
      </c>
      <c r="AO45" s="192">
        <f t="shared" si="291"/>
        <v>38.802350222882197</v>
      </c>
      <c r="AP45" s="192">
        <f t="shared" si="291"/>
        <v>39.753465291338728</v>
      </c>
      <c r="AQ45" s="192">
        <f t="shared" si="291"/>
        <v>40.613033893838008</v>
      </c>
      <c r="AR45" s="192">
        <f t="shared" si="291"/>
        <v>41.66475008672802</v>
      </c>
      <c r="AS45" s="192">
        <f t="shared" si="291"/>
        <v>42.747491197870239</v>
      </c>
      <c r="AT45" s="192">
        <f t="shared" si="291"/>
        <v>43.801268983510809</v>
      </c>
      <c r="AU45" s="192">
        <f t="shared" si="291"/>
        <v>44.894703983896925</v>
      </c>
      <c r="AV45" s="192">
        <f t="shared" si="291"/>
        <v>45.756591867537502</v>
      </c>
      <c r="AW45" s="192">
        <f t="shared" si="291"/>
        <v>46.84009045066346</v>
      </c>
      <c r="AX45" s="192">
        <f t="shared" si="291"/>
        <v>47.956645229944918</v>
      </c>
      <c r="AY45" s="192">
        <f t="shared" si="291"/>
        <v>49.094359066807193</v>
      </c>
      <c r="AZ45" s="192">
        <f t="shared" si="291"/>
        <v>48.537080023649978</v>
      </c>
      <c r="BA45" s="192">
        <f t="shared" si="291"/>
        <v>49.82136258772335</v>
      </c>
      <c r="BB45" s="192">
        <f t="shared" si="291"/>
        <v>50.729878254139152</v>
      </c>
      <c r="BC45" s="192">
        <f t="shared" si="291"/>
        <v>51.48663276548313</v>
      </c>
      <c r="BD45" s="192">
        <f t="shared" si="291"/>
        <v>53.346721147793723</v>
      </c>
      <c r="BE45" s="192">
        <f t="shared" si="291"/>
        <v>56.376304683128858</v>
      </c>
      <c r="BF45" s="192">
        <f t="shared" si="291"/>
        <v>60.644181042266268</v>
      </c>
      <c r="BG45" s="192">
        <f t="shared" si="291"/>
        <v>62.597790245653918</v>
      </c>
      <c r="BH45" s="192">
        <f t="shared" si="291"/>
        <v>65.297910455954892</v>
      </c>
      <c r="BI45" s="192">
        <f t="shared" si="291"/>
        <v>66.849419586471697</v>
      </c>
      <c r="BJ45" s="192">
        <f t="shared" si="291"/>
        <v>67.159136072401537</v>
      </c>
      <c r="BK45" s="192">
        <f t="shared" si="291"/>
        <v>66.103993860318084</v>
      </c>
      <c r="BL45" s="192">
        <f t="shared" si="291"/>
        <v>63.59598906641348</v>
      </c>
      <c r="BM45" s="192">
        <f t="shared" si="291"/>
        <v>66.020451870912922</v>
      </c>
      <c r="BN45" s="192">
        <f t="shared" si="291"/>
        <v>68.554762217518331</v>
      </c>
      <c r="BO45" s="192">
        <f t="shared" si="291"/>
        <v>71.194901809674846</v>
      </c>
      <c r="BP45" s="192">
        <f t="shared" si="291"/>
        <v>73.967298451600385</v>
      </c>
      <c r="BQ45" s="192">
        <f t="shared" si="291"/>
        <v>76.841040902903146</v>
      </c>
      <c r="BR45" s="192">
        <f t="shared" si="291"/>
        <v>79.830300023341422</v>
      </c>
      <c r="BS45" s="192">
        <f t="shared" si="291"/>
        <v>82.916995759052412</v>
      </c>
      <c r="BT45" s="192">
        <f t="shared" si="291"/>
        <v>86.128916549291787</v>
      </c>
      <c r="BU45" s="192">
        <f t="shared" si="291"/>
        <v>89.429146553516205</v>
      </c>
      <c r="BV45" s="192">
        <f t="shared" si="291"/>
        <v>92.831426768218677</v>
      </c>
      <c r="BW45" s="192">
        <f t="shared" si="291"/>
        <v>96.327193741614181</v>
      </c>
      <c r="BX45" s="192">
        <f t="shared" si="291"/>
        <v>100.051278079269</v>
      </c>
      <c r="BY45" s="192">
        <f t="shared" si="291"/>
        <v>103.96822535788894</v>
      </c>
      <c r="BZ45" s="192">
        <f t="shared" si="291"/>
        <v>108.09992522145909</v>
      </c>
      <c r="CA45" s="192">
        <f t="shared" si="291"/>
        <v>112.44343890437946</v>
      </c>
      <c r="CB45" s="192">
        <f t="shared" si="291"/>
        <v>117.03941641253684</v>
      </c>
      <c r="CC45" s="192">
        <f t="shared" si="291"/>
        <v>121.79413244720014</v>
      </c>
      <c r="CD45" s="192">
        <f t="shared" ref="CD45:CR45" si="292">+CD168</f>
        <v>126.72704080778789</v>
      </c>
      <c r="CE45" s="192">
        <f t="shared" si="292"/>
        <v>131.82933664729586</v>
      </c>
      <c r="CF45" s="192">
        <f t="shared" si="292"/>
        <v>137.14101193195435</v>
      </c>
      <c r="CG45" s="192">
        <f t="shared" si="292"/>
        <v>142.60950571969516</v>
      </c>
      <c r="CH45" s="192">
        <f t="shared" si="292"/>
        <v>141.96811376487202</v>
      </c>
      <c r="CI45" s="192">
        <f t="shared" si="292"/>
        <v>142.35009694299211</v>
      </c>
      <c r="CJ45" s="192">
        <f t="shared" si="292"/>
        <v>159.48428261813581</v>
      </c>
      <c r="CK45" s="192">
        <f t="shared" si="292"/>
        <v>170.15083556353915</v>
      </c>
      <c r="CL45" s="192">
        <f t="shared" si="292"/>
        <v>173.60297287934213</v>
      </c>
      <c r="CM45" s="192">
        <f t="shared" si="292"/>
        <v>164.82154210708947</v>
      </c>
      <c r="CN45" s="192">
        <f t="shared" si="292"/>
        <v>142.25424699502065</v>
      </c>
      <c r="CO45" s="192">
        <f t="shared" si="292"/>
        <v>104.23298276964863</v>
      </c>
      <c r="CP45" s="192">
        <f t="shared" si="292"/>
        <v>48.936756584133747</v>
      </c>
      <c r="CQ45" s="192">
        <f t="shared" si="292"/>
        <v>39.246315823856278</v>
      </c>
      <c r="CR45" s="192">
        <f t="shared" si="292"/>
        <v>37.755382062806902</v>
      </c>
      <c r="CS45" s="192"/>
      <c r="CT45" s="71"/>
      <c r="CU45" s="71"/>
      <c r="CV45" s="71"/>
      <c r="CW45" s="71"/>
      <c r="CX45" s="71"/>
      <c r="CY45" s="71"/>
      <c r="CZ45" s="71"/>
      <c r="DA45" s="71"/>
      <c r="DB45" s="71"/>
      <c r="DC45" s="71"/>
      <c r="DD45" s="71"/>
      <c r="DE45" s="71"/>
      <c r="DF45" s="71"/>
      <c r="DG45" s="71"/>
      <c r="DH45" s="71"/>
      <c r="DI45" s="71"/>
      <c r="DJ45" s="71"/>
      <c r="DK45" s="71"/>
      <c r="DL45" s="71"/>
      <c r="DM45" s="71"/>
      <c r="DN45" s="71"/>
      <c r="DO45" s="71"/>
      <c r="DP45" s="71"/>
      <c r="DQ45" s="71"/>
      <c r="DR45" s="71"/>
      <c r="DS45" s="71"/>
      <c r="DT45" s="71"/>
      <c r="DU45" s="71"/>
      <c r="DV45" s="71"/>
      <c r="DW45" s="71"/>
      <c r="DX45" s="71"/>
      <c r="DY45" s="71"/>
      <c r="DZ45" s="71"/>
      <c r="EA45" s="71"/>
      <c r="EB45" s="71"/>
      <c r="EC45" s="71"/>
      <c r="ED45" s="71"/>
      <c r="EE45" s="71"/>
      <c r="EF45" s="71"/>
      <c r="EG45" s="71"/>
      <c r="EH45" s="71"/>
      <c r="EI45" s="71"/>
      <c r="EJ45" s="71"/>
      <c r="EK45" s="71"/>
      <c r="EL45" s="71"/>
      <c r="EM45" s="71"/>
      <c r="EN45" s="71"/>
      <c r="EO45" s="71"/>
      <c r="EP45" s="71"/>
      <c r="EQ45" s="71"/>
      <c r="ER45" s="71"/>
      <c r="ES45" s="71"/>
      <c r="ET45" s="71"/>
      <c r="EU45" s="71"/>
      <c r="EV45" s="71"/>
      <c r="EW45" s="71"/>
      <c r="EX45" s="71"/>
      <c r="EY45" s="71"/>
      <c r="EZ45" s="71"/>
      <c r="FA45" s="71"/>
      <c r="FB45" s="71"/>
      <c r="FC45" s="71"/>
      <c r="FD45" s="71"/>
      <c r="FE45" s="71"/>
      <c r="FF45" s="71"/>
      <c r="FG45" s="71"/>
      <c r="FH45" s="71"/>
      <c r="FI45" s="71"/>
      <c r="FJ45" s="71"/>
      <c r="FK45" s="71"/>
      <c r="FL45" s="71"/>
      <c r="FM45" s="71"/>
      <c r="FN45" s="71"/>
      <c r="FO45" s="71"/>
      <c r="FP45" s="71"/>
      <c r="FQ45" s="71"/>
      <c r="FR45" s="71"/>
      <c r="FS45" s="71"/>
      <c r="FT45" s="71"/>
      <c r="FU45" s="71"/>
      <c r="FV45" s="71"/>
      <c r="FW45" s="71"/>
      <c r="FX45" s="71"/>
      <c r="FY45" s="71"/>
      <c r="FZ45" s="71"/>
      <c r="GA45" s="71"/>
      <c r="GB45" s="71"/>
      <c r="GC45" s="71"/>
      <c r="GD45" s="71"/>
      <c r="GE45" s="71"/>
      <c r="GF45" s="71"/>
      <c r="GG45" s="71"/>
      <c r="GH45" s="71"/>
      <c r="GI45" s="71"/>
      <c r="GJ45" s="71"/>
    </row>
    <row r="46" spans="1:193">
      <c r="C46" s="77"/>
      <c r="D46" s="47"/>
      <c r="E46" s="47"/>
      <c r="F46" s="47"/>
      <c r="G46" s="47"/>
      <c r="H46" s="47"/>
      <c r="I46" s="47"/>
      <c r="J46" s="47"/>
      <c r="K46" s="53"/>
      <c r="L46" s="47"/>
      <c r="M46" s="465"/>
      <c r="N46" s="465"/>
      <c r="O46" s="71"/>
      <c r="P46" s="71"/>
      <c r="Q46" s="377"/>
      <c r="R46" s="377"/>
      <c r="S46" s="377"/>
      <c r="T46" s="377"/>
      <c r="U46" s="377"/>
      <c r="V46" s="377"/>
      <c r="W46" s="377"/>
      <c r="X46" s="377"/>
      <c r="Y46" s="377"/>
      <c r="Z46" s="377"/>
      <c r="AA46" s="377"/>
      <c r="AB46" s="377"/>
      <c r="AC46" s="377"/>
      <c r="AD46" s="377"/>
      <c r="AE46" s="377"/>
      <c r="AF46" s="377"/>
      <c r="AG46" s="377"/>
      <c r="AH46" s="377"/>
      <c r="AI46" s="377"/>
      <c r="AJ46" s="377"/>
      <c r="AK46" s="377"/>
      <c r="AL46" s="377"/>
      <c r="AM46" s="377"/>
      <c r="AN46" s="377"/>
      <c r="AO46" s="377"/>
      <c r="AP46" s="377"/>
      <c r="AQ46" s="377"/>
      <c r="AR46" s="377"/>
      <c r="AS46" s="377"/>
      <c r="AT46" s="377"/>
      <c r="AU46" s="377"/>
      <c r="AV46" s="377"/>
      <c r="AW46" s="377"/>
      <c r="AX46" s="377"/>
      <c r="AY46" s="377"/>
      <c r="AZ46" s="377"/>
      <c r="BA46" s="377"/>
      <c r="BB46" s="377"/>
      <c r="BC46" s="377"/>
      <c r="BD46" s="377"/>
      <c r="BE46" s="377"/>
      <c r="BF46" s="377"/>
      <c r="BG46" s="377"/>
      <c r="BH46" s="377"/>
      <c r="BI46" s="377"/>
      <c r="BJ46" s="377"/>
      <c r="BK46" s="377"/>
      <c r="BL46" s="377"/>
      <c r="BM46" s="377"/>
      <c r="BN46" s="377"/>
      <c r="BO46" s="377"/>
      <c r="BP46" s="377"/>
      <c r="BQ46" s="377"/>
      <c r="BR46" s="377"/>
      <c r="BS46" s="377"/>
      <c r="BT46" s="377"/>
      <c r="BU46" s="377"/>
      <c r="BV46" s="377"/>
      <c r="BW46" s="377"/>
      <c r="BX46" s="377"/>
      <c r="BY46" s="377"/>
      <c r="BZ46" s="377"/>
      <c r="CA46" s="377"/>
      <c r="CB46" s="377"/>
      <c r="CC46" s="377"/>
      <c r="CD46" s="377"/>
      <c r="CE46" s="377"/>
      <c r="CF46" s="377"/>
      <c r="CG46" s="377"/>
      <c r="CH46" s="377"/>
      <c r="CI46" s="377"/>
      <c r="CJ46" s="377"/>
      <c r="CK46" s="377"/>
      <c r="CL46" s="377"/>
      <c r="CM46" s="377"/>
      <c r="CN46" s="377"/>
      <c r="CO46" s="377"/>
      <c r="CP46" s="377"/>
      <c r="CQ46" s="377"/>
      <c r="CR46" s="377"/>
      <c r="CS46" s="71"/>
      <c r="CT46" s="71"/>
      <c r="CU46" s="71"/>
      <c r="CV46" s="71"/>
      <c r="CW46" s="71"/>
      <c r="CX46" s="71"/>
      <c r="CY46" s="71"/>
      <c r="CZ46" s="71"/>
      <c r="DA46" s="71"/>
      <c r="DB46" s="71"/>
      <c r="DC46" s="71"/>
      <c r="DD46" s="71"/>
      <c r="DE46" s="71"/>
      <c r="DF46" s="71"/>
      <c r="DG46" s="71"/>
      <c r="DH46" s="71"/>
      <c r="DI46" s="71"/>
      <c r="DJ46" s="71"/>
      <c r="DK46" s="71"/>
      <c r="DL46" s="71"/>
      <c r="DM46" s="71"/>
      <c r="DN46" s="71"/>
      <c r="DO46" s="71"/>
      <c r="DP46" s="71"/>
      <c r="DQ46" s="71"/>
      <c r="DR46" s="71"/>
      <c r="DS46" s="71"/>
      <c r="DT46" s="71"/>
      <c r="DU46" s="71"/>
      <c r="DV46" s="71"/>
      <c r="DW46" s="71"/>
      <c r="DX46" s="71"/>
      <c r="DY46" s="71"/>
      <c r="DZ46" s="71"/>
      <c r="EA46" s="71"/>
      <c r="EB46" s="71"/>
      <c r="EC46" s="71"/>
      <c r="ED46" s="71"/>
      <c r="EE46" s="71"/>
      <c r="EF46" s="71"/>
      <c r="EG46" s="71"/>
      <c r="EH46" s="71"/>
      <c r="EI46" s="71"/>
      <c r="EJ46" s="71"/>
      <c r="EK46" s="71"/>
      <c r="EL46" s="71"/>
      <c r="EM46" s="71"/>
      <c r="EN46" s="71"/>
      <c r="EO46" s="71"/>
      <c r="EP46" s="71"/>
      <c r="EQ46" s="71"/>
      <c r="ER46" s="71"/>
      <c r="ES46" s="71"/>
      <c r="ET46" s="71"/>
      <c r="EU46" s="71"/>
      <c r="EV46" s="71"/>
      <c r="EW46" s="71"/>
      <c r="EX46" s="71"/>
      <c r="EY46" s="71"/>
      <c r="EZ46" s="71"/>
      <c r="FA46" s="71"/>
      <c r="FB46" s="71"/>
      <c r="FC46" s="71"/>
      <c r="FD46" s="71"/>
      <c r="FE46" s="71"/>
      <c r="FF46" s="71"/>
      <c r="FG46" s="71"/>
      <c r="FH46" s="71"/>
      <c r="FI46" s="71"/>
      <c r="FJ46" s="71"/>
      <c r="FK46" s="71"/>
      <c r="FL46" s="71"/>
      <c r="FM46" s="71"/>
      <c r="FN46" s="71"/>
      <c r="FO46" s="71"/>
      <c r="FP46" s="71"/>
      <c r="FQ46" s="71"/>
      <c r="FR46" s="71"/>
      <c r="FS46" s="71"/>
      <c r="FT46" s="71"/>
      <c r="FU46" s="71"/>
      <c r="FV46" s="71"/>
      <c r="FW46" s="71"/>
      <c r="FX46" s="71"/>
      <c r="FY46" s="71"/>
      <c r="FZ46" s="71"/>
      <c r="GA46" s="71"/>
      <c r="GB46" s="71"/>
      <c r="GC46" s="71"/>
      <c r="GD46" s="71"/>
      <c r="GE46" s="71"/>
      <c r="GF46" s="71"/>
      <c r="GG46" s="71"/>
      <c r="GH46" s="71"/>
      <c r="GI46" s="71"/>
      <c r="GJ46" s="71"/>
    </row>
    <row r="47" spans="1:193" s="482" customFormat="1">
      <c r="A47" s="235"/>
      <c r="B47" s="298" t="s">
        <v>178</v>
      </c>
      <c r="C47" s="237"/>
      <c r="D47" s="238"/>
      <c r="E47" s="238"/>
      <c r="F47" s="238"/>
      <c r="G47" s="238"/>
      <c r="H47" s="238"/>
      <c r="I47" s="238"/>
      <c r="J47" s="238"/>
      <c r="K47" s="239"/>
      <c r="L47" s="239"/>
      <c r="M47" s="467"/>
      <c r="N47" s="467"/>
      <c r="O47" s="480"/>
      <c r="P47" s="481"/>
      <c r="Q47" s="481"/>
      <c r="R47" s="481"/>
      <c r="S47" s="481"/>
      <c r="T47" s="481"/>
      <c r="U47" s="481"/>
      <c r="V47" s="481"/>
      <c r="W47" s="481"/>
      <c r="X47" s="481"/>
      <c r="Y47" s="481"/>
      <c r="Z47" s="481"/>
      <c r="AA47" s="481"/>
      <c r="AB47" s="481"/>
      <c r="AC47" s="481"/>
      <c r="AD47" s="481"/>
      <c r="AE47" s="481"/>
      <c r="AF47" s="481"/>
      <c r="AG47" s="481"/>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481"/>
      <c r="BH47" s="481"/>
      <c r="BI47" s="481"/>
      <c r="BJ47" s="481"/>
      <c r="BK47" s="481"/>
      <c r="BL47" s="481"/>
      <c r="BM47" s="481"/>
      <c r="BN47" s="481"/>
      <c r="BO47" s="481"/>
      <c r="BP47" s="481"/>
      <c r="BQ47" s="481"/>
      <c r="BR47" s="481"/>
      <c r="BS47" s="481"/>
      <c r="BT47" s="481"/>
      <c r="BU47" s="481"/>
      <c r="BV47" s="481"/>
      <c r="BW47" s="481"/>
      <c r="BX47" s="481"/>
      <c r="BY47" s="481"/>
      <c r="BZ47" s="481"/>
      <c r="CA47" s="481"/>
      <c r="CB47" s="481"/>
      <c r="CC47" s="481"/>
      <c r="CD47" s="481"/>
      <c r="CE47" s="481"/>
      <c r="CF47" s="481"/>
      <c r="CG47" s="481"/>
      <c r="CH47" s="481"/>
      <c r="CI47" s="481"/>
      <c r="CJ47" s="481"/>
      <c r="CK47" s="481"/>
      <c r="CL47" s="481"/>
      <c r="CM47" s="481"/>
      <c r="CN47" s="481"/>
      <c r="CO47" s="481"/>
      <c r="CP47" s="481"/>
      <c r="CQ47" s="481"/>
      <c r="CR47" s="481"/>
      <c r="CS47" s="481"/>
      <c r="CT47" s="480"/>
      <c r="CU47" s="480"/>
      <c r="CV47" s="480"/>
      <c r="CW47" s="480"/>
      <c r="CX47" s="480"/>
      <c r="CY47" s="480"/>
      <c r="CZ47" s="480"/>
      <c r="DA47" s="480"/>
      <c r="DB47" s="480"/>
      <c r="DC47" s="480"/>
      <c r="DD47" s="480"/>
      <c r="DE47" s="480"/>
      <c r="DF47" s="480"/>
      <c r="DG47" s="480"/>
      <c r="DH47" s="480"/>
      <c r="DI47" s="480"/>
      <c r="DJ47" s="480"/>
      <c r="DK47" s="480"/>
      <c r="DL47" s="480"/>
      <c r="DM47" s="480"/>
      <c r="DN47" s="480"/>
      <c r="DO47" s="480"/>
      <c r="DP47" s="480"/>
      <c r="DQ47" s="480"/>
      <c r="DR47" s="480"/>
      <c r="DS47" s="480"/>
      <c r="DT47" s="480"/>
      <c r="DU47" s="480"/>
      <c r="DV47" s="480"/>
      <c r="DW47" s="480"/>
      <c r="DX47" s="480"/>
      <c r="DY47" s="480"/>
      <c r="DZ47" s="480"/>
      <c r="EA47" s="480"/>
      <c r="EB47" s="480"/>
      <c r="EC47" s="480"/>
      <c r="ED47" s="480"/>
      <c r="EE47" s="480"/>
      <c r="EF47" s="480"/>
      <c r="EG47" s="480"/>
      <c r="EH47" s="480"/>
      <c r="EI47" s="480"/>
      <c r="EJ47" s="480"/>
      <c r="EK47" s="480"/>
      <c r="EL47" s="480"/>
      <c r="EM47" s="480"/>
      <c r="EN47" s="480"/>
      <c r="EO47" s="480"/>
      <c r="EP47" s="480"/>
      <c r="EQ47" s="480"/>
      <c r="ER47" s="480"/>
      <c r="ES47" s="480"/>
      <c r="ET47" s="480"/>
      <c r="EU47" s="480"/>
      <c r="EV47" s="480"/>
      <c r="EW47" s="480"/>
      <c r="EX47" s="480"/>
      <c r="EY47" s="480"/>
      <c r="EZ47" s="480"/>
      <c r="FA47" s="480"/>
      <c r="FB47" s="480"/>
      <c r="FC47" s="480"/>
      <c r="FD47" s="480"/>
      <c r="FE47" s="480"/>
      <c r="FF47" s="480"/>
      <c r="FG47" s="480"/>
      <c r="FH47" s="480"/>
      <c r="FI47" s="480"/>
      <c r="FJ47" s="480"/>
      <c r="FK47" s="480"/>
      <c r="FL47" s="480"/>
      <c r="FM47" s="480"/>
      <c r="FN47" s="480"/>
      <c r="FO47" s="480"/>
      <c r="FP47" s="480"/>
      <c r="FQ47" s="480"/>
      <c r="FR47" s="480"/>
      <c r="FS47" s="480"/>
      <c r="FT47" s="480"/>
      <c r="FU47" s="480"/>
      <c r="FV47" s="480"/>
      <c r="FW47" s="480"/>
      <c r="FX47" s="480"/>
      <c r="FY47" s="480"/>
      <c r="FZ47" s="480"/>
      <c r="GA47" s="480"/>
      <c r="GB47" s="480"/>
      <c r="GC47" s="480"/>
      <c r="GD47" s="480"/>
      <c r="GE47" s="480"/>
      <c r="GF47" s="480"/>
      <c r="GG47" s="480"/>
      <c r="GH47" s="480"/>
      <c r="GI47" s="480"/>
      <c r="GJ47" s="480"/>
      <c r="GK47" s="480"/>
    </row>
    <row r="48" spans="1:193" outlineLevel="1">
      <c r="C48" s="47"/>
      <c r="D48" s="47"/>
      <c r="E48" s="47"/>
      <c r="F48" s="47"/>
      <c r="G48" s="47"/>
      <c r="H48" s="47"/>
      <c r="I48" s="47"/>
      <c r="J48" s="47"/>
      <c r="K48" s="53"/>
      <c r="L48" s="47"/>
      <c r="M48" s="465"/>
      <c r="N48" s="465"/>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c r="CW48" s="71"/>
      <c r="CX48" s="71"/>
      <c r="CY48" s="71"/>
      <c r="CZ48" s="71"/>
      <c r="DA48" s="71"/>
      <c r="DB48" s="71"/>
      <c r="DC48" s="71"/>
      <c r="DD48" s="71"/>
      <c r="DE48" s="71"/>
      <c r="DF48" s="71"/>
      <c r="DG48" s="71"/>
      <c r="DH48" s="71"/>
      <c r="DI48" s="71"/>
      <c r="DJ48" s="71"/>
      <c r="DK48" s="71"/>
      <c r="DL48" s="71"/>
      <c r="DM48" s="71"/>
      <c r="DN48" s="71"/>
      <c r="DO48" s="71"/>
      <c r="DP48" s="71"/>
      <c r="DQ48" s="71"/>
      <c r="DR48" s="71"/>
      <c r="DS48" s="71"/>
      <c r="DT48" s="71"/>
      <c r="DU48" s="71"/>
      <c r="DV48" s="71"/>
      <c r="DW48" s="71"/>
      <c r="DX48" s="71"/>
      <c r="DY48" s="71"/>
      <c r="DZ48" s="71"/>
      <c r="EA48" s="71"/>
      <c r="EB48" s="71"/>
      <c r="EC48" s="71"/>
      <c r="ED48" s="71"/>
      <c r="EE48" s="71"/>
      <c r="EF48" s="71"/>
      <c r="EG48" s="71"/>
      <c r="EH48" s="71"/>
      <c r="EI48" s="71"/>
      <c r="EJ48" s="71"/>
      <c r="EK48" s="71"/>
      <c r="EL48" s="71"/>
      <c r="EM48" s="71"/>
      <c r="EN48" s="71"/>
      <c r="EO48" s="71"/>
      <c r="EP48" s="71"/>
      <c r="EQ48" s="71"/>
      <c r="ER48" s="71"/>
      <c r="ES48" s="71"/>
      <c r="ET48" s="71"/>
      <c r="EU48" s="71"/>
      <c r="EV48" s="71"/>
      <c r="EW48" s="71"/>
      <c r="EX48" s="71"/>
      <c r="EY48" s="71"/>
      <c r="EZ48" s="71"/>
      <c r="FA48" s="71"/>
      <c r="FB48" s="71"/>
      <c r="FC48" s="71"/>
      <c r="FD48" s="71"/>
      <c r="FE48" s="71"/>
      <c r="FF48" s="71"/>
      <c r="FG48" s="71"/>
      <c r="FH48" s="71"/>
      <c r="FI48" s="71"/>
      <c r="FJ48" s="71"/>
      <c r="FK48" s="71"/>
      <c r="FL48" s="71"/>
      <c r="FM48" s="71"/>
      <c r="FN48" s="71"/>
      <c r="FO48" s="71"/>
      <c r="FP48" s="71"/>
      <c r="FQ48" s="71"/>
      <c r="FR48" s="71"/>
      <c r="FS48" s="71"/>
      <c r="FT48" s="71"/>
      <c r="FU48" s="71"/>
      <c r="FV48" s="71"/>
      <c r="FW48" s="71"/>
      <c r="FX48" s="71"/>
      <c r="FY48" s="71"/>
      <c r="FZ48" s="71"/>
      <c r="GA48" s="71"/>
      <c r="GB48" s="71"/>
      <c r="GC48" s="71"/>
      <c r="GD48" s="71"/>
      <c r="GE48" s="71"/>
      <c r="GF48" s="71"/>
      <c r="GG48" s="71"/>
      <c r="GH48" s="71"/>
      <c r="GI48" s="71"/>
      <c r="GJ48" s="71"/>
    </row>
    <row r="49" spans="2:192" outlineLevel="1">
      <c r="B49" s="354" t="s">
        <v>204</v>
      </c>
      <c r="C49" s="47"/>
      <c r="D49" s="47"/>
      <c r="E49" s="47"/>
      <c r="F49" s="47"/>
      <c r="G49" s="47"/>
      <c r="H49" s="47"/>
      <c r="J49" s="47"/>
      <c r="K49" s="53"/>
      <c r="L49" s="47"/>
      <c r="M49" s="465"/>
      <c r="N49" s="465"/>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2"/>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2"/>
      <c r="DV49" s="192"/>
      <c r="DW49" s="192"/>
      <c r="DX49" s="192"/>
      <c r="DY49" s="192"/>
      <c r="DZ49" s="192"/>
      <c r="EA49" s="192"/>
      <c r="EB49" s="192"/>
      <c r="EC49" s="192"/>
      <c r="ED49" s="192"/>
      <c r="EE49" s="192"/>
      <c r="EF49" s="192"/>
      <c r="EG49" s="192"/>
      <c r="EH49" s="192"/>
      <c r="EI49" s="192"/>
      <c r="EJ49" s="192"/>
      <c r="EK49" s="192"/>
      <c r="EL49" s="192"/>
      <c r="EM49" s="192"/>
      <c r="EN49" s="192"/>
      <c r="EO49" s="192"/>
      <c r="EP49" s="192"/>
      <c r="EQ49" s="192"/>
      <c r="ER49" s="192"/>
      <c r="ES49" s="192"/>
      <c r="ET49" s="192"/>
      <c r="EU49" s="192"/>
      <c r="EV49" s="192"/>
      <c r="EW49" s="192"/>
      <c r="EX49" s="192"/>
      <c r="EY49" s="192"/>
      <c r="EZ49" s="192"/>
      <c r="FA49" s="192"/>
      <c r="FB49" s="192"/>
      <c r="FC49" s="192"/>
      <c r="FD49" s="192"/>
      <c r="FE49" s="192"/>
      <c r="FF49" s="192"/>
      <c r="FG49" s="192"/>
      <c r="FH49" s="192"/>
      <c r="FI49" s="192"/>
      <c r="FJ49" s="192"/>
      <c r="FK49" s="192"/>
      <c r="FL49" s="192"/>
      <c r="FM49" s="192"/>
      <c r="FN49" s="192"/>
      <c r="FO49" s="192"/>
      <c r="FP49" s="192"/>
      <c r="FQ49" s="192"/>
      <c r="FR49" s="192"/>
      <c r="FS49" s="192"/>
      <c r="FT49" s="192"/>
      <c r="FU49" s="192"/>
      <c r="FV49" s="192"/>
      <c r="FW49" s="192"/>
      <c r="FX49" s="192"/>
      <c r="FY49" s="192"/>
      <c r="FZ49" s="192"/>
      <c r="GA49" s="192"/>
      <c r="GB49" s="192"/>
      <c r="GC49" s="192"/>
      <c r="GD49" s="192"/>
      <c r="GE49" s="192"/>
      <c r="GF49" s="192"/>
      <c r="GG49" s="192"/>
      <c r="GH49" s="192"/>
      <c r="GI49" s="192"/>
      <c r="GJ49" s="192"/>
    </row>
    <row r="50" spans="2:192" outlineLevel="1">
      <c r="B50" s="354"/>
      <c r="C50" s="47"/>
      <c r="D50" s="47"/>
      <c r="E50" s="47"/>
      <c r="F50" s="47"/>
      <c r="G50" s="47"/>
      <c r="H50" s="47"/>
      <c r="J50" s="47"/>
      <c r="K50" s="53"/>
      <c r="L50" s="47"/>
      <c r="M50" s="465"/>
      <c r="N50" s="465"/>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2"/>
      <c r="CQ50" s="192"/>
      <c r="CR50" s="192"/>
      <c r="CS50" s="192"/>
      <c r="CT50" s="192"/>
      <c r="CU50" s="192"/>
      <c r="CV50" s="192"/>
      <c r="CW50" s="192"/>
      <c r="CX50" s="192"/>
      <c r="CY50" s="192"/>
      <c r="CZ50" s="192"/>
      <c r="DA50" s="192"/>
      <c r="DB50" s="192"/>
      <c r="DC50" s="192"/>
      <c r="DD50" s="192"/>
      <c r="DE50" s="192"/>
      <c r="DF50" s="192"/>
      <c r="DG50" s="192"/>
      <c r="DH50" s="192"/>
      <c r="DI50" s="192"/>
      <c r="DJ50" s="192"/>
      <c r="DK50" s="192"/>
      <c r="DL50" s="192"/>
      <c r="DM50" s="192"/>
      <c r="DN50" s="192"/>
      <c r="DO50" s="192"/>
      <c r="DP50" s="192"/>
      <c r="DQ50" s="192"/>
      <c r="DR50" s="192"/>
      <c r="DS50" s="192"/>
      <c r="DT50" s="192"/>
      <c r="DU50" s="192"/>
      <c r="DV50" s="192"/>
      <c r="DW50" s="192"/>
      <c r="DX50" s="192"/>
      <c r="DY50" s="192"/>
      <c r="DZ50" s="192"/>
      <c r="EA50" s="192"/>
      <c r="EB50" s="192"/>
      <c r="EC50" s="192"/>
      <c r="ED50" s="192"/>
      <c r="EE50" s="192"/>
      <c r="EF50" s="192"/>
      <c r="EG50" s="192"/>
      <c r="EH50" s="192"/>
      <c r="EI50" s="192"/>
      <c r="EJ50" s="192"/>
      <c r="EK50" s="192"/>
      <c r="EL50" s="192"/>
      <c r="EM50" s="192"/>
      <c r="EN50" s="192"/>
      <c r="EO50" s="192"/>
      <c r="EP50" s="192"/>
      <c r="EQ50" s="192"/>
      <c r="ER50" s="192"/>
      <c r="ES50" s="192"/>
      <c r="ET50" s="192"/>
      <c r="EU50" s="192"/>
      <c r="EV50" s="192"/>
      <c r="EW50" s="192"/>
      <c r="EX50" s="192"/>
      <c r="EY50" s="192"/>
      <c r="EZ50" s="192"/>
      <c r="FA50" s="192"/>
      <c r="FB50" s="192"/>
      <c r="FC50" s="192"/>
      <c r="FD50" s="192"/>
      <c r="FE50" s="192"/>
      <c r="FF50" s="192"/>
      <c r="FG50" s="192"/>
      <c r="FH50" s="192"/>
      <c r="FI50" s="192"/>
      <c r="FJ50" s="192"/>
      <c r="FK50" s="192"/>
      <c r="FL50" s="192"/>
      <c r="FM50" s="192"/>
      <c r="FN50" s="192"/>
      <c r="FO50" s="192"/>
      <c r="FP50" s="192"/>
      <c r="FQ50" s="192"/>
      <c r="FR50" s="192"/>
      <c r="FS50" s="192"/>
      <c r="FT50" s="192"/>
      <c r="FU50" s="192"/>
      <c r="FV50" s="192"/>
      <c r="FW50" s="192"/>
      <c r="FX50" s="192"/>
      <c r="FY50" s="192"/>
      <c r="FZ50" s="192"/>
      <c r="GA50" s="192"/>
      <c r="GB50" s="192"/>
      <c r="GC50" s="192"/>
      <c r="GD50" s="192"/>
      <c r="GE50" s="192"/>
      <c r="GF50" s="192"/>
      <c r="GG50" s="192"/>
      <c r="GH50" s="192"/>
      <c r="GI50" s="192"/>
      <c r="GJ50" s="192"/>
    </row>
    <row r="51" spans="2:192" outlineLevel="1">
      <c r="B51" s="191" t="s">
        <v>212</v>
      </c>
      <c r="C51" s="47"/>
      <c r="D51" s="47"/>
      <c r="E51" s="47"/>
      <c r="F51" s="47"/>
      <c r="G51" s="47"/>
      <c r="H51" s="47"/>
      <c r="J51" s="47"/>
      <c r="K51" s="53"/>
      <c r="L51" s="47"/>
      <c r="M51" s="465"/>
      <c r="N51" s="465"/>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2"/>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2"/>
      <c r="DV51" s="192"/>
      <c r="DW51" s="192"/>
      <c r="DX51" s="192"/>
      <c r="DY51" s="192"/>
      <c r="DZ51" s="192"/>
      <c r="EA51" s="192"/>
      <c r="EB51" s="192"/>
      <c r="EC51" s="192"/>
      <c r="ED51" s="192"/>
      <c r="EE51" s="192"/>
      <c r="EF51" s="192"/>
      <c r="EG51" s="192"/>
      <c r="EH51" s="192"/>
      <c r="EI51" s="192"/>
      <c r="EJ51" s="192"/>
      <c r="EK51" s="192"/>
      <c r="EL51" s="192"/>
      <c r="EM51" s="192"/>
      <c r="EN51" s="192"/>
      <c r="EO51" s="192"/>
      <c r="EP51" s="192"/>
      <c r="EQ51" s="192"/>
      <c r="ER51" s="192"/>
      <c r="ES51" s="192"/>
      <c r="ET51" s="192"/>
      <c r="EU51" s="192"/>
      <c r="EV51" s="192"/>
      <c r="EW51" s="192"/>
      <c r="EX51" s="192"/>
      <c r="EY51" s="192"/>
      <c r="EZ51" s="192"/>
      <c r="FA51" s="192"/>
      <c r="FB51" s="192"/>
      <c r="FC51" s="192"/>
      <c r="FD51" s="192"/>
      <c r="FE51" s="192"/>
      <c r="FF51" s="192"/>
      <c r="FG51" s="192"/>
      <c r="FH51" s="192"/>
      <c r="FI51" s="192"/>
      <c r="FJ51" s="192"/>
      <c r="FK51" s="192"/>
      <c r="FL51" s="192"/>
      <c r="FM51" s="192"/>
      <c r="FN51" s="192"/>
      <c r="FO51" s="192"/>
      <c r="FP51" s="192"/>
      <c r="FQ51" s="192"/>
      <c r="FR51" s="192"/>
      <c r="FS51" s="192"/>
      <c r="FT51" s="192"/>
      <c r="FU51" s="192"/>
      <c r="FV51" s="192"/>
      <c r="FW51" s="192"/>
      <c r="FX51" s="192"/>
      <c r="FY51" s="192"/>
      <c r="FZ51" s="192"/>
      <c r="GA51" s="192"/>
      <c r="GB51" s="192"/>
      <c r="GC51" s="192"/>
      <c r="GD51" s="192"/>
      <c r="GE51" s="192"/>
      <c r="GF51" s="192"/>
      <c r="GG51" s="192"/>
      <c r="GH51" s="192"/>
      <c r="GI51" s="192"/>
      <c r="GJ51" s="192"/>
    </row>
    <row r="52" spans="2:192" outlineLevel="1">
      <c r="B52" s="187" t="s">
        <v>61</v>
      </c>
      <c r="C52" s="47"/>
      <c r="D52" s="47"/>
      <c r="E52" s="47"/>
      <c r="F52" s="47"/>
      <c r="G52" s="47"/>
      <c r="H52" s="47"/>
      <c r="J52" s="47"/>
      <c r="K52" s="318" t="s">
        <v>200</v>
      </c>
      <c r="L52" s="47"/>
      <c r="M52" s="465"/>
      <c r="N52" s="465"/>
      <c r="O52" s="186"/>
      <c r="P52" s="186">
        <f>+O55</f>
        <v>8340.3004927073871</v>
      </c>
      <c r="Q52" s="186">
        <f>+P55</f>
        <v>8684.3095931166499</v>
      </c>
      <c r="R52" s="186">
        <f t="shared" ref="R52:CC52" si="293">+Q55</f>
        <v>8666.0826201842101</v>
      </c>
      <c r="S52" s="186">
        <f t="shared" si="293"/>
        <v>8347.1054688436616</v>
      </c>
      <c r="T52" s="186">
        <f t="shared" si="293"/>
        <v>7607.5303453535726</v>
      </c>
      <c r="U52" s="186">
        <f t="shared" si="293"/>
        <v>7286.9645217360949</v>
      </c>
      <c r="V52" s="186">
        <f t="shared" si="293"/>
        <v>7265.5508932053626</v>
      </c>
      <c r="W52" s="186">
        <f t="shared" si="293"/>
        <v>6993.23777546567</v>
      </c>
      <c r="X52" s="186">
        <f t="shared" si="293"/>
        <v>6969.9950095316299</v>
      </c>
      <c r="Y52" s="186">
        <f t="shared" si="293"/>
        <v>6592.6637461729579</v>
      </c>
      <c r="Z52" s="186">
        <f t="shared" si="293"/>
        <v>6217.4235358784072</v>
      </c>
      <c r="AA52" s="186">
        <f t="shared" si="293"/>
        <v>6191.0999035233535</v>
      </c>
      <c r="AB52" s="186">
        <f t="shared" si="293"/>
        <v>5763.6555953141242</v>
      </c>
      <c r="AC52" s="186">
        <f t="shared" si="293"/>
        <v>5735.0309880107052</v>
      </c>
      <c r="AD52" s="186">
        <f t="shared" si="293"/>
        <v>5315.3116272596026</v>
      </c>
      <c r="AE52" s="186">
        <f t="shared" si="293"/>
        <v>5284.1438046149142</v>
      </c>
      <c r="AF52" s="186">
        <f t="shared" si="293"/>
        <v>5001.6184731422163</v>
      </c>
      <c r="AG52" s="186">
        <f t="shared" si="293"/>
        <v>4967.661517036885</v>
      </c>
      <c r="AH52" s="186">
        <f t="shared" si="293"/>
        <v>4592.2084413073244</v>
      </c>
      <c r="AI52" s="186">
        <f t="shared" si="293"/>
        <v>4075.1607958657773</v>
      </c>
      <c r="AJ52" s="186">
        <f t="shared" si="293"/>
        <v>4036.4605161090117</v>
      </c>
      <c r="AK52" s="186">
        <f t="shared" si="293"/>
        <v>4005.2874370022605</v>
      </c>
      <c r="AL52" s="186">
        <f t="shared" si="293"/>
        <v>3965.0000055396704</v>
      </c>
      <c r="AM52" s="186">
        <f t="shared" si="293"/>
        <v>3800.0000055396704</v>
      </c>
      <c r="AN52" s="186">
        <f t="shared" si="293"/>
        <v>3450.0000055396704</v>
      </c>
      <c r="AO52" s="186">
        <f t="shared" si="293"/>
        <v>3050.0000055396704</v>
      </c>
      <c r="AP52" s="186">
        <f t="shared" si="293"/>
        <v>3050.0000055396704</v>
      </c>
      <c r="AQ52" s="186">
        <f t="shared" si="293"/>
        <v>2550.0000055396704</v>
      </c>
      <c r="AR52" s="186">
        <f t="shared" si="293"/>
        <v>2400.0000055396704</v>
      </c>
      <c r="AS52" s="186">
        <f t="shared" si="293"/>
        <v>1900.0000055396704</v>
      </c>
      <c r="AT52" s="186">
        <f t="shared" si="293"/>
        <v>1400.0000055396704</v>
      </c>
      <c r="AU52" s="186">
        <f t="shared" si="293"/>
        <v>1400.0000055396704</v>
      </c>
      <c r="AV52" s="186">
        <f t="shared" si="293"/>
        <v>600.00000553967038</v>
      </c>
      <c r="AW52" s="186">
        <f t="shared" si="293"/>
        <v>600.00000553967038</v>
      </c>
      <c r="AX52" s="186">
        <f t="shared" si="293"/>
        <v>600.00000553967038</v>
      </c>
      <c r="AY52" s="186">
        <f t="shared" si="293"/>
        <v>200.00000553967038</v>
      </c>
      <c r="AZ52" s="186">
        <f t="shared" si="293"/>
        <v>5.5396703828591853E-6</v>
      </c>
      <c r="BA52" s="186">
        <f t="shared" si="293"/>
        <v>5.5396703828591853E-6</v>
      </c>
      <c r="BB52" s="186">
        <f t="shared" si="293"/>
        <v>5.5396703828591853E-6</v>
      </c>
      <c r="BC52" s="186">
        <f t="shared" si="293"/>
        <v>5.5396703828591853E-6</v>
      </c>
      <c r="BD52" s="186">
        <f t="shared" si="293"/>
        <v>5.5396703828591853E-6</v>
      </c>
      <c r="BE52" s="186">
        <f t="shared" si="293"/>
        <v>5.5396703828591853E-6</v>
      </c>
      <c r="BF52" s="186">
        <f t="shared" si="293"/>
        <v>5.5396703828591853E-6</v>
      </c>
      <c r="BG52" s="186">
        <f t="shared" si="293"/>
        <v>5.5396703828591853E-6</v>
      </c>
      <c r="BH52" s="186">
        <f t="shared" si="293"/>
        <v>5.5396703828591853E-6</v>
      </c>
      <c r="BI52" s="186">
        <f t="shared" si="293"/>
        <v>5.5396703828591853E-6</v>
      </c>
      <c r="BJ52" s="186">
        <f t="shared" si="293"/>
        <v>5.5396703828591853E-6</v>
      </c>
      <c r="BK52" s="186">
        <f t="shared" si="293"/>
        <v>5.5396703828591853E-6</v>
      </c>
      <c r="BL52" s="186">
        <f t="shared" si="293"/>
        <v>5.5396703828591853E-6</v>
      </c>
      <c r="BM52" s="186">
        <f t="shared" si="293"/>
        <v>5.5396703828591853E-6</v>
      </c>
      <c r="BN52" s="186">
        <f t="shared" si="293"/>
        <v>5.5396703828591853E-6</v>
      </c>
      <c r="BO52" s="186">
        <f t="shared" si="293"/>
        <v>5.5396703828591853E-6</v>
      </c>
      <c r="BP52" s="186">
        <f t="shared" si="293"/>
        <v>5.5396703828591853E-6</v>
      </c>
      <c r="BQ52" s="186">
        <f t="shared" si="293"/>
        <v>5.5396703828591853E-6</v>
      </c>
      <c r="BR52" s="186">
        <f t="shared" si="293"/>
        <v>5.5396703828591853E-6</v>
      </c>
      <c r="BS52" s="186">
        <f t="shared" si="293"/>
        <v>5.5396703828591853E-6</v>
      </c>
      <c r="BT52" s="186">
        <f t="shared" si="293"/>
        <v>5.5396703828591853E-6</v>
      </c>
      <c r="BU52" s="186">
        <f t="shared" si="293"/>
        <v>5.5396703828591853E-6</v>
      </c>
      <c r="BV52" s="186">
        <f t="shared" si="293"/>
        <v>5.5396703828591853E-6</v>
      </c>
      <c r="BW52" s="186">
        <f t="shared" si="293"/>
        <v>5.5396703828591853E-6</v>
      </c>
      <c r="BX52" s="186">
        <f t="shared" si="293"/>
        <v>5.5396703828591853E-6</v>
      </c>
      <c r="BY52" s="186">
        <f t="shared" si="293"/>
        <v>5.5396703828591853E-6</v>
      </c>
      <c r="BZ52" s="186">
        <f t="shared" si="293"/>
        <v>5.5396703828591853E-6</v>
      </c>
      <c r="CA52" s="186">
        <f t="shared" si="293"/>
        <v>5.5396703828591853E-6</v>
      </c>
      <c r="CB52" s="186">
        <f t="shared" si="293"/>
        <v>5.5396703828591853E-6</v>
      </c>
      <c r="CC52" s="186">
        <f t="shared" si="293"/>
        <v>5.5396703828591853E-6</v>
      </c>
      <c r="CD52" s="186">
        <f t="shared" ref="CD52:CR52" si="294">+CC55</f>
        <v>5.5396703828591853E-6</v>
      </c>
      <c r="CE52" s="186">
        <f t="shared" si="294"/>
        <v>5.5396703828591853E-6</v>
      </c>
      <c r="CF52" s="186">
        <f t="shared" si="294"/>
        <v>5.5396703828591853E-6</v>
      </c>
      <c r="CG52" s="186">
        <f t="shared" si="294"/>
        <v>5.5396703828591853E-6</v>
      </c>
      <c r="CH52" s="186">
        <f t="shared" si="294"/>
        <v>5.5396703828591853E-6</v>
      </c>
      <c r="CI52" s="186">
        <f t="shared" si="294"/>
        <v>5.5396703828591853E-6</v>
      </c>
      <c r="CJ52" s="186">
        <f t="shared" si="294"/>
        <v>5.5396703828591853E-6</v>
      </c>
      <c r="CK52" s="186">
        <f t="shared" si="294"/>
        <v>5.5396703828591853E-6</v>
      </c>
      <c r="CL52" s="186">
        <f t="shared" si="294"/>
        <v>5.5396703828591853E-6</v>
      </c>
      <c r="CM52" s="186">
        <f t="shared" si="294"/>
        <v>5.5396703828591853E-6</v>
      </c>
      <c r="CN52" s="186">
        <f t="shared" si="294"/>
        <v>5.5396703828591853E-6</v>
      </c>
      <c r="CO52" s="186">
        <f t="shared" si="294"/>
        <v>5.5396703828591853E-6</v>
      </c>
      <c r="CP52" s="186">
        <f t="shared" si="294"/>
        <v>5.5396703828591853E-6</v>
      </c>
      <c r="CQ52" s="186">
        <f t="shared" si="294"/>
        <v>5.5396703828591853E-6</v>
      </c>
      <c r="CR52" s="186">
        <f t="shared" si="294"/>
        <v>5.5396703828591853E-6</v>
      </c>
      <c r="CS52" s="186"/>
      <c r="CT52" s="186"/>
      <c r="CU52" s="186"/>
      <c r="CV52" s="186"/>
      <c r="CW52" s="186"/>
      <c r="CX52" s="186"/>
      <c r="CY52" s="186"/>
      <c r="CZ52" s="186"/>
      <c r="DA52" s="186"/>
      <c r="DB52" s="186"/>
      <c r="DC52" s="186"/>
      <c r="DD52" s="186"/>
      <c r="DE52" s="186"/>
      <c r="DF52" s="186"/>
      <c r="DG52" s="186"/>
      <c r="DH52" s="186"/>
      <c r="DI52" s="186"/>
      <c r="DJ52" s="186"/>
      <c r="DK52" s="186"/>
      <c r="DL52" s="186"/>
      <c r="DM52" s="186"/>
      <c r="DN52" s="186"/>
      <c r="DO52" s="186"/>
      <c r="DP52" s="186"/>
      <c r="DQ52" s="186"/>
      <c r="DR52" s="186"/>
      <c r="DS52" s="186"/>
      <c r="DT52" s="186"/>
      <c r="DU52" s="186"/>
      <c r="DV52" s="186"/>
      <c r="DW52" s="186"/>
      <c r="DX52" s="186"/>
      <c r="DY52" s="186"/>
      <c r="DZ52" s="186"/>
      <c r="EA52" s="186"/>
      <c r="EB52" s="186"/>
      <c r="EC52" s="186"/>
      <c r="ED52" s="186"/>
      <c r="EE52" s="186"/>
      <c r="EF52" s="186"/>
      <c r="EG52" s="186"/>
      <c r="EH52" s="186"/>
      <c r="EI52" s="186"/>
      <c r="EJ52" s="186"/>
      <c r="EK52" s="186"/>
      <c r="EL52" s="186"/>
      <c r="EM52" s="186"/>
      <c r="EN52" s="186"/>
      <c r="EO52" s="186"/>
      <c r="EP52" s="186"/>
      <c r="EQ52" s="186"/>
      <c r="ER52" s="186"/>
      <c r="ES52" s="186"/>
      <c r="ET52" s="186"/>
      <c r="EU52" s="186"/>
      <c r="EV52" s="186"/>
      <c r="EW52" s="186"/>
      <c r="EX52" s="186"/>
      <c r="EY52" s="186"/>
      <c r="EZ52" s="186"/>
      <c r="FA52" s="186"/>
      <c r="FB52" s="186"/>
      <c r="FC52" s="186"/>
      <c r="FD52" s="186"/>
      <c r="FE52" s="186"/>
      <c r="FF52" s="186"/>
      <c r="FG52" s="186"/>
      <c r="FH52" s="186"/>
      <c r="FI52" s="186"/>
      <c r="FJ52" s="186"/>
      <c r="FK52" s="186"/>
      <c r="FL52" s="186"/>
      <c r="FM52" s="186"/>
      <c r="FN52" s="186"/>
      <c r="FO52" s="186"/>
      <c r="FP52" s="186"/>
      <c r="FQ52" s="186"/>
      <c r="FR52" s="186"/>
      <c r="FS52" s="186"/>
      <c r="FT52" s="186"/>
      <c r="FU52" s="186"/>
      <c r="FV52" s="186"/>
      <c r="FW52" s="186"/>
      <c r="FX52" s="186"/>
      <c r="FY52" s="186"/>
      <c r="FZ52" s="186"/>
      <c r="GA52" s="186"/>
      <c r="GB52" s="186"/>
      <c r="GC52" s="186"/>
      <c r="GD52" s="186"/>
      <c r="GE52" s="186"/>
      <c r="GF52" s="186"/>
      <c r="GG52" s="186"/>
      <c r="GH52" s="186"/>
      <c r="GI52" s="186"/>
      <c r="GJ52" s="186"/>
    </row>
    <row r="53" spans="2:192" outlineLevel="1">
      <c r="B53" s="174" t="s">
        <v>205</v>
      </c>
      <c r="C53" s="47"/>
      <c r="D53" s="47"/>
      <c r="E53" s="47"/>
      <c r="F53" s="47"/>
      <c r="G53" s="47"/>
      <c r="H53" s="47"/>
      <c r="J53" s="47"/>
      <c r="K53" s="318" t="s">
        <v>200</v>
      </c>
      <c r="L53" s="47"/>
      <c r="M53" s="463">
        <f>+SUM(P53:CS53)</f>
        <v>800</v>
      </c>
      <c r="N53" s="463"/>
      <c r="O53" s="255"/>
      <c r="P53" s="255">
        <v>800</v>
      </c>
      <c r="Q53" s="255">
        <v>0</v>
      </c>
      <c r="R53" s="255">
        <v>0</v>
      </c>
      <c r="S53" s="255">
        <v>0</v>
      </c>
      <c r="T53" s="255">
        <v>0</v>
      </c>
      <c r="U53" s="255">
        <v>0</v>
      </c>
      <c r="V53" s="255">
        <v>0</v>
      </c>
      <c r="W53" s="255">
        <v>0</v>
      </c>
      <c r="X53" s="255">
        <v>0</v>
      </c>
      <c r="Y53" s="255">
        <v>0</v>
      </c>
      <c r="Z53" s="255">
        <v>0</v>
      </c>
      <c r="AA53" s="255">
        <v>0</v>
      </c>
      <c r="AB53" s="255">
        <v>0</v>
      </c>
      <c r="AC53" s="255">
        <v>0</v>
      </c>
      <c r="AD53" s="255">
        <v>0</v>
      </c>
      <c r="AE53" s="255">
        <v>0</v>
      </c>
      <c r="AF53" s="255">
        <v>0</v>
      </c>
      <c r="AG53" s="255">
        <v>0</v>
      </c>
      <c r="AH53" s="255">
        <v>0</v>
      </c>
      <c r="AI53" s="255">
        <v>0</v>
      </c>
      <c r="AJ53" s="255">
        <v>0</v>
      </c>
      <c r="AK53" s="255">
        <v>0</v>
      </c>
      <c r="AL53" s="255">
        <v>0</v>
      </c>
      <c r="AM53" s="255">
        <v>0</v>
      </c>
      <c r="AN53" s="255">
        <v>0</v>
      </c>
      <c r="AO53" s="255">
        <v>0</v>
      </c>
      <c r="AP53" s="255">
        <v>0</v>
      </c>
      <c r="AQ53" s="255">
        <v>0</v>
      </c>
      <c r="AR53" s="255">
        <v>0</v>
      </c>
      <c r="AS53" s="255">
        <v>0</v>
      </c>
      <c r="AT53" s="255">
        <v>0</v>
      </c>
      <c r="AU53" s="255">
        <v>0</v>
      </c>
      <c r="AV53" s="255">
        <v>0</v>
      </c>
      <c r="AW53" s="255">
        <v>0</v>
      </c>
      <c r="AX53" s="255">
        <v>0</v>
      </c>
      <c r="AY53" s="255">
        <v>0</v>
      </c>
      <c r="AZ53" s="255">
        <v>0</v>
      </c>
      <c r="BA53" s="255">
        <v>0</v>
      </c>
      <c r="BB53" s="255">
        <v>0</v>
      </c>
      <c r="BC53" s="255">
        <v>0</v>
      </c>
      <c r="BD53" s="255">
        <v>0</v>
      </c>
      <c r="BE53" s="255">
        <v>0</v>
      </c>
      <c r="BF53" s="255">
        <v>0</v>
      </c>
      <c r="BG53" s="255">
        <v>0</v>
      </c>
      <c r="BH53" s="255">
        <v>0</v>
      </c>
      <c r="BI53" s="255">
        <v>0</v>
      </c>
      <c r="BJ53" s="255">
        <v>0</v>
      </c>
      <c r="BK53" s="255">
        <v>0</v>
      </c>
      <c r="BL53" s="255">
        <v>0</v>
      </c>
      <c r="BM53" s="255">
        <v>0</v>
      </c>
      <c r="BN53" s="255">
        <v>0</v>
      </c>
      <c r="BO53" s="255">
        <v>0</v>
      </c>
      <c r="BP53" s="255">
        <v>0</v>
      </c>
      <c r="BQ53" s="255">
        <v>0</v>
      </c>
      <c r="BR53" s="255">
        <v>0</v>
      </c>
      <c r="BS53" s="255">
        <v>0</v>
      </c>
      <c r="BT53" s="255">
        <v>0</v>
      </c>
      <c r="BU53" s="255">
        <v>0</v>
      </c>
      <c r="BV53" s="255">
        <v>0</v>
      </c>
      <c r="BW53" s="255">
        <v>0</v>
      </c>
      <c r="BX53" s="255">
        <v>0</v>
      </c>
      <c r="BY53" s="255">
        <v>0</v>
      </c>
      <c r="BZ53" s="255">
        <v>0</v>
      </c>
      <c r="CA53" s="255">
        <v>0</v>
      </c>
      <c r="CB53" s="255">
        <v>0</v>
      </c>
      <c r="CC53" s="255">
        <v>0</v>
      </c>
      <c r="CD53" s="255">
        <v>0</v>
      </c>
      <c r="CE53" s="255">
        <v>0</v>
      </c>
      <c r="CF53" s="255">
        <v>0</v>
      </c>
      <c r="CG53" s="255">
        <v>0</v>
      </c>
      <c r="CH53" s="255">
        <v>0</v>
      </c>
      <c r="CI53" s="255">
        <v>0</v>
      </c>
      <c r="CJ53" s="255">
        <v>0</v>
      </c>
      <c r="CK53" s="255">
        <v>0</v>
      </c>
      <c r="CL53" s="255">
        <v>0</v>
      </c>
      <c r="CM53" s="255">
        <v>0</v>
      </c>
      <c r="CN53" s="255">
        <v>0</v>
      </c>
      <c r="CO53" s="255">
        <v>0</v>
      </c>
      <c r="CP53" s="255">
        <v>0</v>
      </c>
      <c r="CQ53" s="255">
        <v>0</v>
      </c>
      <c r="CR53" s="255">
        <v>0</v>
      </c>
      <c r="CS53" s="255"/>
      <c r="CT53" s="186"/>
      <c r="CU53" s="186"/>
      <c r="CV53" s="186"/>
      <c r="CW53" s="186"/>
      <c r="CX53" s="186"/>
      <c r="CY53" s="186"/>
      <c r="CZ53" s="186"/>
      <c r="DA53" s="186"/>
      <c r="DB53" s="186"/>
      <c r="DC53" s="186"/>
      <c r="DD53" s="186"/>
      <c r="DE53" s="186"/>
      <c r="DF53" s="186"/>
      <c r="DG53" s="186"/>
      <c r="DH53" s="186"/>
      <c r="DI53" s="186"/>
      <c r="DJ53" s="186"/>
      <c r="DK53" s="186"/>
      <c r="DL53" s="186"/>
      <c r="DM53" s="186"/>
      <c r="DN53" s="186"/>
      <c r="DO53" s="186"/>
      <c r="DP53" s="186"/>
      <c r="DQ53" s="186"/>
      <c r="DR53" s="186"/>
      <c r="DS53" s="186"/>
      <c r="DT53" s="186"/>
      <c r="DU53" s="186"/>
      <c r="DV53" s="186"/>
      <c r="DW53" s="186"/>
      <c r="DX53" s="186"/>
      <c r="DY53" s="186"/>
      <c r="DZ53" s="186"/>
      <c r="EA53" s="186"/>
      <c r="EB53" s="186"/>
      <c r="EC53" s="186"/>
      <c r="ED53" s="186"/>
      <c r="EE53" s="186"/>
      <c r="EF53" s="186"/>
      <c r="EG53" s="186"/>
      <c r="EH53" s="186"/>
      <c r="EI53" s="186"/>
      <c r="EJ53" s="186"/>
      <c r="EK53" s="186"/>
      <c r="EL53" s="186"/>
      <c r="EM53" s="186"/>
      <c r="EN53" s="186"/>
      <c r="EO53" s="186"/>
      <c r="EP53" s="186"/>
      <c r="EQ53" s="186"/>
      <c r="ER53" s="186"/>
      <c r="ES53" s="186"/>
      <c r="ET53" s="186"/>
      <c r="EU53" s="186"/>
      <c r="EV53" s="186"/>
      <c r="EW53" s="186"/>
      <c r="EX53" s="186"/>
      <c r="EY53" s="186"/>
      <c r="EZ53" s="186"/>
      <c r="FA53" s="186"/>
      <c r="FB53" s="186"/>
      <c r="FC53" s="186"/>
      <c r="FD53" s="186"/>
      <c r="FE53" s="186"/>
      <c r="FF53" s="186"/>
      <c r="FG53" s="186"/>
      <c r="FH53" s="186"/>
      <c r="FI53" s="186"/>
      <c r="FJ53" s="186"/>
      <c r="FK53" s="186"/>
      <c r="FL53" s="186"/>
      <c r="FM53" s="186"/>
      <c r="FN53" s="186"/>
      <c r="FO53" s="186"/>
      <c r="FP53" s="186"/>
      <c r="FQ53" s="186"/>
      <c r="FR53" s="186"/>
      <c r="FS53" s="186"/>
      <c r="FT53" s="186"/>
      <c r="FU53" s="186"/>
      <c r="FV53" s="186"/>
      <c r="FW53" s="186"/>
      <c r="FX53" s="186"/>
      <c r="FY53" s="186"/>
      <c r="FZ53" s="186"/>
      <c r="GA53" s="186"/>
      <c r="GB53" s="186"/>
      <c r="GC53" s="186"/>
      <c r="GD53" s="186"/>
      <c r="GE53" s="186"/>
      <c r="GF53" s="186"/>
      <c r="GG53" s="186"/>
      <c r="GH53" s="186"/>
      <c r="GI53" s="186"/>
      <c r="GJ53" s="186"/>
    </row>
    <row r="54" spans="2:192" outlineLevel="1">
      <c r="B54" s="252" t="s">
        <v>99</v>
      </c>
      <c r="C54" s="58"/>
      <c r="D54" s="58"/>
      <c r="E54" s="58"/>
      <c r="F54" s="58"/>
      <c r="G54" s="58"/>
      <c r="H54" s="58"/>
      <c r="I54" s="58"/>
      <c r="J54" s="58"/>
      <c r="K54" s="440" t="s">
        <v>200</v>
      </c>
      <c r="L54" s="58"/>
      <c r="M54" s="464">
        <f>+SUM(P54:CS54)</f>
        <v>-9140.3004871677131</v>
      </c>
      <c r="N54" s="464"/>
      <c r="O54" s="186"/>
      <c r="P54" s="186">
        <f t="shared" ref="P54:Q54" si="295">+P57</f>
        <v>-455.99089959073666</v>
      </c>
      <c r="Q54" s="186">
        <f t="shared" si="295"/>
        <v>-18.226972932439399</v>
      </c>
      <c r="R54" s="186">
        <f t="shared" ref="R54:CC54" si="296">+R57</f>
        <v>-318.97715134054835</v>
      </c>
      <c r="S54" s="186">
        <f t="shared" si="296"/>
        <v>-739.57512349008903</v>
      </c>
      <c r="T54" s="186">
        <f t="shared" si="296"/>
        <v>-320.56582361747786</v>
      </c>
      <c r="U54" s="186">
        <f t="shared" si="296"/>
        <v>-21.413628530732019</v>
      </c>
      <c r="V54" s="186">
        <f t="shared" si="296"/>
        <v>-272.31311773969225</v>
      </c>
      <c r="W54" s="186">
        <f t="shared" si="296"/>
        <v>-23.242765934039909</v>
      </c>
      <c r="X54" s="186">
        <f t="shared" si="296"/>
        <v>-377.33126335867212</v>
      </c>
      <c r="Y54" s="186">
        <f t="shared" si="296"/>
        <v>-375.24021029455042</v>
      </c>
      <c r="Z54" s="186">
        <f t="shared" si="296"/>
        <v>-26.323632355053459</v>
      </c>
      <c r="AA54" s="186">
        <f t="shared" si="296"/>
        <v>-427.44430820922935</v>
      </c>
      <c r="AB54" s="186">
        <f t="shared" si="296"/>
        <v>-28.624607303419108</v>
      </c>
      <c r="AC54" s="186">
        <f t="shared" si="296"/>
        <v>-419.71936075110222</v>
      </c>
      <c r="AD54" s="186">
        <f t="shared" si="296"/>
        <v>-31.167822644688513</v>
      </c>
      <c r="AE54" s="186">
        <f t="shared" si="296"/>
        <v>-282.52533147269781</v>
      </c>
      <c r="AF54" s="186">
        <f t="shared" si="296"/>
        <v>-33.95695610533172</v>
      </c>
      <c r="AG54" s="186">
        <f t="shared" si="296"/>
        <v>-375.45307572956028</v>
      </c>
      <c r="AH54" s="186">
        <f t="shared" si="296"/>
        <v>-517.04764544154705</v>
      </c>
      <c r="AI54" s="186">
        <f t="shared" si="296"/>
        <v>-38.700279756765859</v>
      </c>
      <c r="AJ54" s="186">
        <f t="shared" si="296"/>
        <v>-31.173079106751391</v>
      </c>
      <c r="AK54" s="186">
        <f t="shared" si="296"/>
        <v>-40.287431462589964</v>
      </c>
      <c r="AL54" s="186">
        <f t="shared" si="296"/>
        <v>-165</v>
      </c>
      <c r="AM54" s="186">
        <f t="shared" si="296"/>
        <v>-350</v>
      </c>
      <c r="AN54" s="186">
        <f t="shared" si="296"/>
        <v>-400</v>
      </c>
      <c r="AO54" s="186">
        <f t="shared" si="296"/>
        <v>0</v>
      </c>
      <c r="AP54" s="186">
        <f t="shared" si="296"/>
        <v>-500</v>
      </c>
      <c r="AQ54" s="186">
        <f t="shared" si="296"/>
        <v>-150</v>
      </c>
      <c r="AR54" s="186">
        <f t="shared" si="296"/>
        <v>-500</v>
      </c>
      <c r="AS54" s="186">
        <f t="shared" si="296"/>
        <v>-500</v>
      </c>
      <c r="AT54" s="186">
        <f t="shared" si="296"/>
        <v>0</v>
      </c>
      <c r="AU54" s="186">
        <f t="shared" si="296"/>
        <v>-800</v>
      </c>
      <c r="AV54" s="186">
        <f t="shared" si="296"/>
        <v>0</v>
      </c>
      <c r="AW54" s="186">
        <f t="shared" si="296"/>
        <v>0</v>
      </c>
      <c r="AX54" s="186">
        <f t="shared" si="296"/>
        <v>-400</v>
      </c>
      <c r="AY54" s="186">
        <f t="shared" si="296"/>
        <v>-200</v>
      </c>
      <c r="AZ54" s="186">
        <f t="shared" si="296"/>
        <v>0</v>
      </c>
      <c r="BA54" s="186">
        <f t="shared" si="296"/>
        <v>0</v>
      </c>
      <c r="BB54" s="186">
        <f t="shared" si="296"/>
        <v>0</v>
      </c>
      <c r="BC54" s="186">
        <f t="shared" si="296"/>
        <v>0</v>
      </c>
      <c r="BD54" s="186">
        <f t="shared" si="296"/>
        <v>0</v>
      </c>
      <c r="BE54" s="186">
        <f t="shared" si="296"/>
        <v>0</v>
      </c>
      <c r="BF54" s="186">
        <f t="shared" si="296"/>
        <v>0</v>
      </c>
      <c r="BG54" s="186">
        <f t="shared" si="296"/>
        <v>0</v>
      </c>
      <c r="BH54" s="186">
        <f t="shared" si="296"/>
        <v>0</v>
      </c>
      <c r="BI54" s="186">
        <f t="shared" si="296"/>
        <v>0</v>
      </c>
      <c r="BJ54" s="186">
        <f t="shared" si="296"/>
        <v>0</v>
      </c>
      <c r="BK54" s="186">
        <f t="shared" si="296"/>
        <v>0</v>
      </c>
      <c r="BL54" s="186">
        <f t="shared" si="296"/>
        <v>0</v>
      </c>
      <c r="BM54" s="186">
        <f t="shared" si="296"/>
        <v>0</v>
      </c>
      <c r="BN54" s="186">
        <f t="shared" si="296"/>
        <v>0</v>
      </c>
      <c r="BO54" s="186">
        <f t="shared" si="296"/>
        <v>0</v>
      </c>
      <c r="BP54" s="186">
        <f t="shared" si="296"/>
        <v>0</v>
      </c>
      <c r="BQ54" s="186">
        <f t="shared" si="296"/>
        <v>0</v>
      </c>
      <c r="BR54" s="186">
        <f t="shared" si="296"/>
        <v>0</v>
      </c>
      <c r="BS54" s="186">
        <f t="shared" si="296"/>
        <v>0</v>
      </c>
      <c r="BT54" s="186">
        <f t="shared" si="296"/>
        <v>0</v>
      </c>
      <c r="BU54" s="186">
        <f t="shared" si="296"/>
        <v>0</v>
      </c>
      <c r="BV54" s="186">
        <f t="shared" si="296"/>
        <v>0</v>
      </c>
      <c r="BW54" s="186">
        <f t="shared" si="296"/>
        <v>0</v>
      </c>
      <c r="BX54" s="186">
        <f t="shared" si="296"/>
        <v>0</v>
      </c>
      <c r="BY54" s="186">
        <f t="shared" si="296"/>
        <v>0</v>
      </c>
      <c r="BZ54" s="186">
        <f t="shared" si="296"/>
        <v>0</v>
      </c>
      <c r="CA54" s="186">
        <f t="shared" si="296"/>
        <v>0</v>
      </c>
      <c r="CB54" s="186">
        <f t="shared" si="296"/>
        <v>0</v>
      </c>
      <c r="CC54" s="186">
        <f t="shared" si="296"/>
        <v>0</v>
      </c>
      <c r="CD54" s="186">
        <f t="shared" ref="CD54:CR54" si="297">+CD57</f>
        <v>0</v>
      </c>
      <c r="CE54" s="186">
        <f t="shared" si="297"/>
        <v>0</v>
      </c>
      <c r="CF54" s="186">
        <f t="shared" si="297"/>
        <v>0</v>
      </c>
      <c r="CG54" s="186">
        <f t="shared" si="297"/>
        <v>0</v>
      </c>
      <c r="CH54" s="186">
        <f t="shared" si="297"/>
        <v>0</v>
      </c>
      <c r="CI54" s="186">
        <f t="shared" si="297"/>
        <v>0</v>
      </c>
      <c r="CJ54" s="186">
        <f t="shared" si="297"/>
        <v>0</v>
      </c>
      <c r="CK54" s="186">
        <f t="shared" si="297"/>
        <v>0</v>
      </c>
      <c r="CL54" s="186">
        <f t="shared" si="297"/>
        <v>0</v>
      </c>
      <c r="CM54" s="186">
        <f t="shared" si="297"/>
        <v>0</v>
      </c>
      <c r="CN54" s="186">
        <f t="shared" si="297"/>
        <v>0</v>
      </c>
      <c r="CO54" s="186">
        <f t="shared" si="297"/>
        <v>0</v>
      </c>
      <c r="CP54" s="186">
        <f t="shared" si="297"/>
        <v>0</v>
      </c>
      <c r="CQ54" s="186">
        <f t="shared" si="297"/>
        <v>0</v>
      </c>
      <c r="CR54" s="186">
        <f t="shared" si="297"/>
        <v>0</v>
      </c>
      <c r="CS54" s="186"/>
      <c r="CT54" s="255"/>
      <c r="CU54" s="255"/>
      <c r="CV54" s="255"/>
      <c r="CW54" s="255"/>
      <c r="CX54" s="186"/>
      <c r="CY54" s="186"/>
      <c r="CZ54" s="186"/>
      <c r="DA54" s="186"/>
      <c r="DB54" s="186"/>
      <c r="DC54" s="186"/>
      <c r="DD54" s="186"/>
      <c r="DE54" s="186"/>
      <c r="DF54" s="186"/>
      <c r="DG54" s="186"/>
      <c r="DH54" s="186"/>
      <c r="DI54" s="186"/>
      <c r="DJ54" s="186"/>
      <c r="DK54" s="186"/>
      <c r="DL54" s="186"/>
      <c r="DM54" s="186"/>
      <c r="DN54" s="186"/>
      <c r="DO54" s="186"/>
      <c r="DP54" s="186"/>
      <c r="DQ54" s="186"/>
      <c r="DR54" s="186"/>
      <c r="DS54" s="186"/>
      <c r="DT54" s="186"/>
      <c r="DU54" s="186"/>
      <c r="DV54" s="186"/>
      <c r="DW54" s="186"/>
      <c r="DX54" s="186"/>
      <c r="DY54" s="186"/>
      <c r="DZ54" s="186"/>
      <c r="EA54" s="186"/>
      <c r="EB54" s="186"/>
      <c r="EC54" s="186"/>
      <c r="ED54" s="186"/>
      <c r="EE54" s="186"/>
      <c r="EF54" s="186"/>
      <c r="EG54" s="186"/>
      <c r="EH54" s="186"/>
      <c r="EI54" s="186"/>
      <c r="EJ54" s="186"/>
      <c r="EK54" s="186"/>
      <c r="EL54" s="186"/>
      <c r="EM54" s="186"/>
      <c r="EN54" s="186"/>
      <c r="EO54" s="186"/>
      <c r="EP54" s="186"/>
      <c r="EQ54" s="186"/>
      <c r="ER54" s="186"/>
      <c r="ES54" s="186"/>
      <c r="ET54" s="186"/>
      <c r="EU54" s="186"/>
      <c r="EV54" s="186"/>
      <c r="EW54" s="186"/>
      <c r="EX54" s="186"/>
      <c r="EY54" s="186"/>
      <c r="EZ54" s="186"/>
      <c r="FA54" s="186"/>
      <c r="FB54" s="186"/>
      <c r="FC54" s="186"/>
      <c r="FD54" s="186"/>
      <c r="FE54" s="186"/>
      <c r="FF54" s="186"/>
      <c r="FG54" s="186"/>
      <c r="FH54" s="186"/>
      <c r="FI54" s="186"/>
      <c r="FJ54" s="186"/>
      <c r="FK54" s="186"/>
      <c r="FL54" s="186"/>
      <c r="FM54" s="186"/>
      <c r="FN54" s="186"/>
      <c r="FO54" s="186"/>
      <c r="FP54" s="186"/>
      <c r="FQ54" s="186"/>
      <c r="FR54" s="186"/>
      <c r="FS54" s="186"/>
      <c r="FT54" s="186"/>
      <c r="FU54" s="186"/>
      <c r="FV54" s="186"/>
      <c r="FW54" s="186"/>
      <c r="FX54" s="186"/>
      <c r="FY54" s="186"/>
      <c r="FZ54" s="186"/>
      <c r="GA54" s="186"/>
      <c r="GB54" s="186"/>
      <c r="GC54" s="186"/>
      <c r="GD54" s="186"/>
      <c r="GE54" s="186"/>
      <c r="GF54" s="186"/>
      <c r="GG54" s="186"/>
      <c r="GH54" s="186"/>
      <c r="GI54" s="186"/>
      <c r="GJ54" s="186"/>
    </row>
    <row r="55" spans="2:192" outlineLevel="1">
      <c r="B55" s="191" t="s">
        <v>47</v>
      </c>
      <c r="C55" s="47"/>
      <c r="D55" s="296">
        <f>+IF(ROUND(CI55,4)=0,1,0)</f>
        <v>1</v>
      </c>
      <c r="E55" s="47"/>
      <c r="F55" s="47"/>
      <c r="G55" s="47"/>
      <c r="H55" s="47"/>
      <c r="I55" s="47"/>
      <c r="J55" s="47"/>
      <c r="K55" s="441" t="s">
        <v>200</v>
      </c>
      <c r="L55" s="47"/>
      <c r="M55" s="465"/>
      <c r="N55" s="465"/>
      <c r="O55" s="289">
        <v>8340.3004927073871</v>
      </c>
      <c r="P55" s="185">
        <f>+SUM(P52:P54)</f>
        <v>8684.3095931166499</v>
      </c>
      <c r="Q55" s="185">
        <f t="shared" ref="Q55" si="298">+SUM(Q52:Q54)</f>
        <v>8666.0826201842101</v>
      </c>
      <c r="R55" s="185">
        <f t="shared" ref="R55:CC55" si="299">+SUM(R52:R54)</f>
        <v>8347.1054688436616</v>
      </c>
      <c r="S55" s="185">
        <f t="shared" si="299"/>
        <v>7607.5303453535726</v>
      </c>
      <c r="T55" s="185">
        <f t="shared" si="299"/>
        <v>7286.9645217360949</v>
      </c>
      <c r="U55" s="185">
        <f t="shared" si="299"/>
        <v>7265.5508932053626</v>
      </c>
      <c r="V55" s="185">
        <f t="shared" si="299"/>
        <v>6993.23777546567</v>
      </c>
      <c r="W55" s="185">
        <f t="shared" si="299"/>
        <v>6969.9950095316299</v>
      </c>
      <c r="X55" s="185">
        <f t="shared" si="299"/>
        <v>6592.6637461729579</v>
      </c>
      <c r="Y55" s="185">
        <f t="shared" si="299"/>
        <v>6217.4235358784072</v>
      </c>
      <c r="Z55" s="185">
        <f t="shared" si="299"/>
        <v>6191.0999035233535</v>
      </c>
      <c r="AA55" s="185">
        <f t="shared" si="299"/>
        <v>5763.6555953141242</v>
      </c>
      <c r="AB55" s="185">
        <f t="shared" si="299"/>
        <v>5735.0309880107052</v>
      </c>
      <c r="AC55" s="185">
        <f t="shared" si="299"/>
        <v>5315.3116272596026</v>
      </c>
      <c r="AD55" s="185">
        <f t="shared" si="299"/>
        <v>5284.1438046149142</v>
      </c>
      <c r="AE55" s="185">
        <f t="shared" si="299"/>
        <v>5001.6184731422163</v>
      </c>
      <c r="AF55" s="185">
        <f t="shared" si="299"/>
        <v>4967.661517036885</v>
      </c>
      <c r="AG55" s="185">
        <f t="shared" si="299"/>
        <v>4592.2084413073244</v>
      </c>
      <c r="AH55" s="185">
        <f t="shared" si="299"/>
        <v>4075.1607958657773</v>
      </c>
      <c r="AI55" s="185">
        <f t="shared" si="299"/>
        <v>4036.4605161090117</v>
      </c>
      <c r="AJ55" s="185">
        <f t="shared" si="299"/>
        <v>4005.2874370022605</v>
      </c>
      <c r="AK55" s="185">
        <f t="shared" si="299"/>
        <v>3965.0000055396704</v>
      </c>
      <c r="AL55" s="185">
        <f t="shared" si="299"/>
        <v>3800.0000055396704</v>
      </c>
      <c r="AM55" s="185">
        <f t="shared" si="299"/>
        <v>3450.0000055396704</v>
      </c>
      <c r="AN55" s="185">
        <f t="shared" si="299"/>
        <v>3050.0000055396704</v>
      </c>
      <c r="AO55" s="185">
        <f t="shared" si="299"/>
        <v>3050.0000055396704</v>
      </c>
      <c r="AP55" s="185">
        <f t="shared" si="299"/>
        <v>2550.0000055396704</v>
      </c>
      <c r="AQ55" s="185">
        <f t="shared" si="299"/>
        <v>2400.0000055396704</v>
      </c>
      <c r="AR55" s="185">
        <f t="shared" si="299"/>
        <v>1900.0000055396704</v>
      </c>
      <c r="AS55" s="185">
        <f t="shared" si="299"/>
        <v>1400.0000055396704</v>
      </c>
      <c r="AT55" s="185">
        <f t="shared" si="299"/>
        <v>1400.0000055396704</v>
      </c>
      <c r="AU55" s="185">
        <f t="shared" si="299"/>
        <v>600.00000553967038</v>
      </c>
      <c r="AV55" s="185">
        <f t="shared" si="299"/>
        <v>600.00000553967038</v>
      </c>
      <c r="AW55" s="185">
        <f t="shared" si="299"/>
        <v>600.00000553967038</v>
      </c>
      <c r="AX55" s="185">
        <f t="shared" si="299"/>
        <v>200.00000553967038</v>
      </c>
      <c r="AY55" s="185">
        <f t="shared" si="299"/>
        <v>5.5396703828591853E-6</v>
      </c>
      <c r="AZ55" s="185">
        <f t="shared" si="299"/>
        <v>5.5396703828591853E-6</v>
      </c>
      <c r="BA55" s="185">
        <f t="shared" si="299"/>
        <v>5.5396703828591853E-6</v>
      </c>
      <c r="BB55" s="185">
        <f t="shared" si="299"/>
        <v>5.5396703828591853E-6</v>
      </c>
      <c r="BC55" s="185">
        <f t="shared" si="299"/>
        <v>5.5396703828591853E-6</v>
      </c>
      <c r="BD55" s="185">
        <f t="shared" si="299"/>
        <v>5.5396703828591853E-6</v>
      </c>
      <c r="BE55" s="185">
        <f t="shared" si="299"/>
        <v>5.5396703828591853E-6</v>
      </c>
      <c r="BF55" s="185">
        <f t="shared" si="299"/>
        <v>5.5396703828591853E-6</v>
      </c>
      <c r="BG55" s="185">
        <f t="shared" si="299"/>
        <v>5.5396703828591853E-6</v>
      </c>
      <c r="BH55" s="185">
        <f t="shared" si="299"/>
        <v>5.5396703828591853E-6</v>
      </c>
      <c r="BI55" s="185">
        <f t="shared" si="299"/>
        <v>5.5396703828591853E-6</v>
      </c>
      <c r="BJ55" s="185">
        <f t="shared" si="299"/>
        <v>5.5396703828591853E-6</v>
      </c>
      <c r="BK55" s="185">
        <f t="shared" si="299"/>
        <v>5.5396703828591853E-6</v>
      </c>
      <c r="BL55" s="185">
        <f t="shared" si="299"/>
        <v>5.5396703828591853E-6</v>
      </c>
      <c r="BM55" s="185">
        <f t="shared" si="299"/>
        <v>5.5396703828591853E-6</v>
      </c>
      <c r="BN55" s="185">
        <f t="shared" si="299"/>
        <v>5.5396703828591853E-6</v>
      </c>
      <c r="BO55" s="185">
        <f t="shared" si="299"/>
        <v>5.5396703828591853E-6</v>
      </c>
      <c r="BP55" s="185">
        <f t="shared" si="299"/>
        <v>5.5396703828591853E-6</v>
      </c>
      <c r="BQ55" s="185">
        <f t="shared" si="299"/>
        <v>5.5396703828591853E-6</v>
      </c>
      <c r="BR55" s="185">
        <f t="shared" si="299"/>
        <v>5.5396703828591853E-6</v>
      </c>
      <c r="BS55" s="185">
        <f t="shared" si="299"/>
        <v>5.5396703828591853E-6</v>
      </c>
      <c r="BT55" s="185">
        <f t="shared" si="299"/>
        <v>5.5396703828591853E-6</v>
      </c>
      <c r="BU55" s="185">
        <f t="shared" si="299"/>
        <v>5.5396703828591853E-6</v>
      </c>
      <c r="BV55" s="185">
        <f t="shared" si="299"/>
        <v>5.5396703828591853E-6</v>
      </c>
      <c r="BW55" s="185">
        <f t="shared" si="299"/>
        <v>5.5396703828591853E-6</v>
      </c>
      <c r="BX55" s="185">
        <f t="shared" si="299"/>
        <v>5.5396703828591853E-6</v>
      </c>
      <c r="BY55" s="185">
        <f t="shared" si="299"/>
        <v>5.5396703828591853E-6</v>
      </c>
      <c r="BZ55" s="185">
        <f t="shared" si="299"/>
        <v>5.5396703828591853E-6</v>
      </c>
      <c r="CA55" s="185">
        <f t="shared" si="299"/>
        <v>5.5396703828591853E-6</v>
      </c>
      <c r="CB55" s="185">
        <f t="shared" si="299"/>
        <v>5.5396703828591853E-6</v>
      </c>
      <c r="CC55" s="185">
        <f t="shared" si="299"/>
        <v>5.5396703828591853E-6</v>
      </c>
      <c r="CD55" s="185">
        <f t="shared" ref="CD55:CR55" si="300">+SUM(CD52:CD54)</f>
        <v>5.5396703828591853E-6</v>
      </c>
      <c r="CE55" s="185">
        <f t="shared" si="300"/>
        <v>5.5396703828591853E-6</v>
      </c>
      <c r="CF55" s="185">
        <f t="shared" si="300"/>
        <v>5.5396703828591853E-6</v>
      </c>
      <c r="CG55" s="185">
        <f t="shared" si="300"/>
        <v>5.5396703828591853E-6</v>
      </c>
      <c r="CH55" s="185">
        <f t="shared" si="300"/>
        <v>5.5396703828591853E-6</v>
      </c>
      <c r="CI55" s="185">
        <f t="shared" si="300"/>
        <v>5.5396703828591853E-6</v>
      </c>
      <c r="CJ55" s="185">
        <f t="shared" si="300"/>
        <v>5.5396703828591853E-6</v>
      </c>
      <c r="CK55" s="185">
        <f t="shared" si="300"/>
        <v>5.5396703828591853E-6</v>
      </c>
      <c r="CL55" s="185">
        <f t="shared" si="300"/>
        <v>5.5396703828591853E-6</v>
      </c>
      <c r="CM55" s="185">
        <f t="shared" si="300"/>
        <v>5.5396703828591853E-6</v>
      </c>
      <c r="CN55" s="185">
        <f t="shared" si="300"/>
        <v>5.5396703828591853E-6</v>
      </c>
      <c r="CO55" s="185">
        <f t="shared" si="300"/>
        <v>5.5396703828591853E-6</v>
      </c>
      <c r="CP55" s="185">
        <f t="shared" si="300"/>
        <v>5.5396703828591853E-6</v>
      </c>
      <c r="CQ55" s="185">
        <f t="shared" si="300"/>
        <v>5.5396703828591853E-6</v>
      </c>
      <c r="CR55" s="185">
        <f t="shared" si="300"/>
        <v>5.5396703828591853E-6</v>
      </c>
      <c r="CS55" s="185"/>
      <c r="CT55" s="185"/>
      <c r="CU55" s="185"/>
      <c r="CV55" s="185"/>
      <c r="CW55" s="185"/>
      <c r="CX55" s="185"/>
      <c r="CY55" s="185"/>
      <c r="CZ55" s="185"/>
      <c r="DA55" s="185"/>
      <c r="DB55" s="185"/>
      <c r="DC55" s="185"/>
      <c r="DD55" s="185"/>
      <c r="DE55" s="185"/>
      <c r="DF55" s="185"/>
      <c r="DG55" s="185"/>
      <c r="DH55" s="185"/>
      <c r="DI55" s="185"/>
      <c r="DJ55" s="185"/>
      <c r="DK55" s="185"/>
      <c r="DL55" s="185"/>
      <c r="DM55" s="185"/>
      <c r="DN55" s="185"/>
      <c r="DO55" s="185"/>
      <c r="DP55" s="185"/>
      <c r="DQ55" s="185"/>
      <c r="DR55" s="185"/>
      <c r="DS55" s="185"/>
      <c r="DT55" s="185"/>
      <c r="DU55" s="185"/>
      <c r="DV55" s="185"/>
      <c r="DW55" s="185"/>
      <c r="DX55" s="185"/>
      <c r="DY55" s="185"/>
      <c r="DZ55" s="185"/>
      <c r="EA55" s="185"/>
      <c r="EB55" s="185"/>
      <c r="EC55" s="185"/>
      <c r="ED55" s="185"/>
      <c r="EE55" s="185"/>
      <c r="EF55" s="185"/>
      <c r="EG55" s="185"/>
      <c r="EH55" s="185"/>
      <c r="EI55" s="185"/>
      <c r="EJ55" s="185"/>
      <c r="EK55" s="185"/>
      <c r="EL55" s="185"/>
      <c r="EM55" s="185"/>
      <c r="EN55" s="185"/>
      <c r="EO55" s="185"/>
      <c r="EP55" s="185"/>
      <c r="EQ55" s="185"/>
      <c r="ER55" s="185"/>
      <c r="ES55" s="185"/>
      <c r="ET55" s="185"/>
      <c r="EU55" s="185"/>
      <c r="EV55" s="185"/>
      <c r="EW55" s="185"/>
      <c r="EX55" s="185"/>
      <c r="EY55" s="185"/>
      <c r="EZ55" s="185"/>
      <c r="FA55" s="185"/>
      <c r="FB55" s="185"/>
      <c r="FC55" s="185"/>
      <c r="FD55" s="185"/>
      <c r="FE55" s="185"/>
      <c r="FF55" s="185"/>
      <c r="FG55" s="185"/>
      <c r="FH55" s="185"/>
      <c r="FI55" s="185"/>
      <c r="FJ55" s="185"/>
      <c r="FK55" s="185"/>
      <c r="FL55" s="185"/>
      <c r="FM55" s="185"/>
      <c r="FN55" s="185"/>
      <c r="FO55" s="185"/>
      <c r="FP55" s="185"/>
      <c r="FQ55" s="185"/>
      <c r="FR55" s="185"/>
      <c r="FS55" s="185"/>
      <c r="FT55" s="185"/>
      <c r="FU55" s="185"/>
      <c r="FV55" s="185"/>
      <c r="FW55" s="185"/>
      <c r="FX55" s="185"/>
      <c r="FY55" s="185"/>
      <c r="FZ55" s="185"/>
      <c r="GA55" s="185"/>
      <c r="GB55" s="185"/>
      <c r="GC55" s="185"/>
      <c r="GD55" s="185"/>
      <c r="GE55" s="185"/>
      <c r="GF55" s="185"/>
      <c r="GG55" s="185"/>
      <c r="GH55" s="185"/>
      <c r="GI55" s="185"/>
      <c r="GJ55" s="185"/>
    </row>
    <row r="56" spans="2:192" outlineLevel="1">
      <c r="B56" s="191"/>
      <c r="C56" s="47"/>
      <c r="D56" s="47"/>
      <c r="E56" s="47"/>
      <c r="F56" s="47"/>
      <c r="G56" s="47"/>
      <c r="H56" s="47"/>
      <c r="I56" s="47"/>
      <c r="J56" s="47"/>
      <c r="K56" s="53"/>
      <c r="L56" s="47"/>
      <c r="M56" s="465"/>
      <c r="N56" s="465"/>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c r="BK56" s="192"/>
      <c r="BL56" s="192"/>
      <c r="BM56" s="192"/>
      <c r="BN56" s="192"/>
      <c r="BO56" s="192"/>
      <c r="BP56" s="192"/>
      <c r="BQ56" s="192"/>
      <c r="BR56" s="192"/>
      <c r="BS56" s="192"/>
      <c r="BT56" s="192"/>
      <c r="BU56" s="192"/>
      <c r="BV56" s="192"/>
      <c r="BW56" s="192"/>
      <c r="BX56" s="192"/>
      <c r="BY56" s="192"/>
      <c r="BZ56" s="192"/>
      <c r="CA56" s="192"/>
      <c r="CB56" s="192"/>
      <c r="CC56" s="192"/>
      <c r="CD56" s="192"/>
      <c r="CE56" s="192"/>
      <c r="CF56" s="192"/>
      <c r="CG56" s="192"/>
      <c r="CH56" s="192"/>
      <c r="CI56" s="192"/>
      <c r="CJ56" s="192"/>
      <c r="CK56" s="192"/>
      <c r="CL56" s="192"/>
      <c r="CM56" s="192"/>
      <c r="CN56" s="192"/>
      <c r="CO56" s="192"/>
      <c r="CP56" s="192"/>
      <c r="CQ56" s="192"/>
      <c r="CR56" s="192"/>
      <c r="CS56" s="192"/>
      <c r="CT56" s="192"/>
      <c r="CU56" s="192"/>
      <c r="CV56" s="192"/>
      <c r="CW56" s="192"/>
      <c r="CX56" s="192"/>
      <c r="CY56" s="192"/>
      <c r="CZ56" s="192"/>
      <c r="DA56" s="192"/>
      <c r="DB56" s="192"/>
      <c r="DC56" s="192"/>
      <c r="DD56" s="192"/>
      <c r="DE56" s="192"/>
      <c r="DF56" s="192"/>
      <c r="DG56" s="192"/>
      <c r="DH56" s="192"/>
      <c r="DI56" s="192"/>
      <c r="DJ56" s="192"/>
      <c r="DK56" s="192"/>
      <c r="DL56" s="192"/>
      <c r="DM56" s="192"/>
      <c r="DN56" s="192"/>
      <c r="DO56" s="192"/>
      <c r="DP56" s="192"/>
      <c r="DQ56" s="192"/>
      <c r="DR56" s="192"/>
      <c r="DS56" s="192"/>
      <c r="DT56" s="192"/>
      <c r="DU56" s="192"/>
      <c r="DV56" s="192"/>
      <c r="DW56" s="192"/>
      <c r="DX56" s="192"/>
      <c r="DY56" s="192"/>
      <c r="DZ56" s="192"/>
      <c r="EA56" s="192"/>
      <c r="EB56" s="192"/>
      <c r="EC56" s="192"/>
      <c r="ED56" s="192"/>
      <c r="EE56" s="192"/>
      <c r="EF56" s="192"/>
      <c r="EG56" s="192"/>
      <c r="EH56" s="192"/>
      <c r="EI56" s="192"/>
      <c r="EJ56" s="192"/>
      <c r="EK56" s="192"/>
      <c r="EL56" s="192"/>
      <c r="EM56" s="192"/>
      <c r="EN56" s="192"/>
      <c r="EO56" s="192"/>
      <c r="EP56" s="192"/>
      <c r="EQ56" s="192"/>
      <c r="ER56" s="192"/>
      <c r="ES56" s="192"/>
      <c r="ET56" s="192"/>
      <c r="EU56" s="192"/>
      <c r="EV56" s="192"/>
      <c r="EW56" s="192"/>
      <c r="EX56" s="192"/>
      <c r="EY56" s="192"/>
      <c r="EZ56" s="192"/>
      <c r="FA56" s="192"/>
      <c r="FB56" s="192"/>
      <c r="FC56" s="192"/>
      <c r="FD56" s="192"/>
      <c r="FE56" s="192"/>
      <c r="FF56" s="192"/>
      <c r="FG56" s="192"/>
      <c r="FH56" s="192"/>
      <c r="FI56" s="192"/>
      <c r="FJ56" s="192"/>
      <c r="FK56" s="192"/>
      <c r="FL56" s="192"/>
      <c r="FM56" s="192"/>
      <c r="FN56" s="192"/>
      <c r="FO56" s="192"/>
      <c r="FP56" s="192"/>
      <c r="FQ56" s="192"/>
      <c r="FR56" s="192"/>
      <c r="FS56" s="192"/>
      <c r="FT56" s="192"/>
      <c r="FU56" s="192"/>
      <c r="FV56" s="192"/>
      <c r="FW56" s="192"/>
      <c r="FX56" s="192"/>
      <c r="FY56" s="192"/>
      <c r="FZ56" s="192"/>
      <c r="GA56" s="192"/>
      <c r="GB56" s="192"/>
      <c r="GC56" s="192"/>
      <c r="GD56" s="192"/>
      <c r="GE56" s="192"/>
      <c r="GF56" s="192"/>
      <c r="GG56" s="192"/>
      <c r="GH56" s="192"/>
      <c r="GI56" s="192"/>
      <c r="GJ56" s="192"/>
    </row>
    <row r="57" spans="2:192" outlineLevel="1">
      <c r="B57" s="187" t="s">
        <v>198</v>
      </c>
      <c r="C57" s="47"/>
      <c r="D57" s="47"/>
      <c r="E57" s="47"/>
      <c r="F57" s="47"/>
      <c r="G57" s="47"/>
      <c r="H57" s="47"/>
      <c r="I57" s="47"/>
      <c r="J57" s="47"/>
      <c r="K57" s="318" t="s">
        <v>200</v>
      </c>
      <c r="L57" s="47"/>
      <c r="M57" s="463">
        <f>+SUM(P57:CS57)</f>
        <v>-9140.3004871677131</v>
      </c>
      <c r="N57" s="463"/>
      <c r="O57" s="255"/>
      <c r="P57" s="709">
        <v>-455.99089959073666</v>
      </c>
      <c r="Q57" s="709">
        <v>-18.226972932439399</v>
      </c>
      <c r="R57" s="709">
        <v>-318.97715134054835</v>
      </c>
      <c r="S57" s="709">
        <v>-739.57512349008903</v>
      </c>
      <c r="T57" s="709">
        <v>-320.56582361747786</v>
      </c>
      <c r="U57" s="709">
        <v>-21.413628530732019</v>
      </c>
      <c r="V57" s="709">
        <v>-272.31311773969225</v>
      </c>
      <c r="W57" s="709">
        <v>-23.242765934039909</v>
      </c>
      <c r="X57" s="709">
        <v>-377.33126335867212</v>
      </c>
      <c r="Y57" s="709">
        <v>-375.24021029455042</v>
      </c>
      <c r="Z57" s="709">
        <v>-26.323632355053459</v>
      </c>
      <c r="AA57" s="709">
        <v>-427.44430820922935</v>
      </c>
      <c r="AB57" s="709">
        <v>-28.624607303419108</v>
      </c>
      <c r="AC57" s="709">
        <v>-419.71936075110222</v>
      </c>
      <c r="AD57" s="709">
        <v>-31.167822644688513</v>
      </c>
      <c r="AE57" s="709">
        <v>-282.52533147269781</v>
      </c>
      <c r="AF57" s="709">
        <v>-33.95695610533172</v>
      </c>
      <c r="AG57" s="709">
        <v>-375.45307572956028</v>
      </c>
      <c r="AH57" s="709">
        <v>-517.04764544154705</v>
      </c>
      <c r="AI57" s="709">
        <v>-38.700279756765859</v>
      </c>
      <c r="AJ57" s="709">
        <v>-31.173079106751391</v>
      </c>
      <c r="AK57" s="709">
        <v>-40.287431462589964</v>
      </c>
      <c r="AL57" s="709">
        <v>-165</v>
      </c>
      <c r="AM57" s="709">
        <v>-350</v>
      </c>
      <c r="AN57" s="709">
        <v>-400</v>
      </c>
      <c r="AO57" s="709">
        <v>0</v>
      </c>
      <c r="AP57" s="709">
        <v>-500</v>
      </c>
      <c r="AQ57" s="709">
        <v>-150</v>
      </c>
      <c r="AR57" s="709">
        <v>-500</v>
      </c>
      <c r="AS57" s="709">
        <v>-500</v>
      </c>
      <c r="AT57" s="709">
        <v>0</v>
      </c>
      <c r="AU57" s="709">
        <v>-800</v>
      </c>
      <c r="AV57" s="709">
        <v>0</v>
      </c>
      <c r="AW57" s="709">
        <v>0</v>
      </c>
      <c r="AX57" s="709">
        <v>-400</v>
      </c>
      <c r="AY57" s="709">
        <v>-200</v>
      </c>
      <c r="AZ57" s="709">
        <v>0</v>
      </c>
      <c r="BA57" s="709">
        <v>0</v>
      </c>
      <c r="BB57" s="709">
        <v>0</v>
      </c>
      <c r="BC57" s="709">
        <v>0</v>
      </c>
      <c r="BD57" s="709">
        <v>0</v>
      </c>
      <c r="BE57" s="709">
        <v>0</v>
      </c>
      <c r="BF57" s="709">
        <v>0</v>
      </c>
      <c r="BG57" s="709">
        <v>0</v>
      </c>
      <c r="BH57" s="709">
        <v>0</v>
      </c>
      <c r="BI57" s="709">
        <v>0</v>
      </c>
      <c r="BJ57" s="709">
        <v>0</v>
      </c>
      <c r="BK57" s="709">
        <v>0</v>
      </c>
      <c r="BL57" s="709">
        <v>0</v>
      </c>
      <c r="BM57" s="709">
        <v>0</v>
      </c>
      <c r="BN57" s="709">
        <v>0</v>
      </c>
      <c r="BO57" s="709">
        <v>0</v>
      </c>
      <c r="BP57" s="709">
        <v>0</v>
      </c>
      <c r="BQ57" s="709">
        <v>0</v>
      </c>
      <c r="BR57" s="709">
        <v>0</v>
      </c>
      <c r="BS57" s="709">
        <v>0</v>
      </c>
      <c r="BT57" s="709">
        <v>0</v>
      </c>
      <c r="BU57" s="709">
        <v>0</v>
      </c>
      <c r="BV57" s="709">
        <v>0</v>
      </c>
      <c r="BW57" s="709">
        <v>0</v>
      </c>
      <c r="BX57" s="709">
        <v>0</v>
      </c>
      <c r="BY57" s="709">
        <v>0</v>
      </c>
      <c r="BZ57" s="709">
        <v>0</v>
      </c>
      <c r="CA57" s="709">
        <v>0</v>
      </c>
      <c r="CB57" s="709">
        <v>0</v>
      </c>
      <c r="CC57" s="709">
        <v>0</v>
      </c>
      <c r="CD57" s="709">
        <v>0</v>
      </c>
      <c r="CE57" s="709">
        <v>0</v>
      </c>
      <c r="CF57" s="709">
        <v>0</v>
      </c>
      <c r="CG57" s="709">
        <v>0</v>
      </c>
      <c r="CH57" s="709">
        <v>0</v>
      </c>
      <c r="CI57" s="709">
        <v>0</v>
      </c>
      <c r="CJ57" s="709">
        <v>0</v>
      </c>
      <c r="CK57" s="709">
        <v>0</v>
      </c>
      <c r="CL57" s="709">
        <v>0</v>
      </c>
      <c r="CM57" s="709">
        <v>0</v>
      </c>
      <c r="CN57" s="709">
        <v>0</v>
      </c>
      <c r="CO57" s="709">
        <v>0</v>
      </c>
      <c r="CP57" s="709">
        <v>0</v>
      </c>
      <c r="CQ57" s="709">
        <v>0</v>
      </c>
      <c r="CR57" s="709">
        <v>0</v>
      </c>
      <c r="CS57" s="255"/>
      <c r="CT57" s="192"/>
      <c r="CU57" s="192"/>
      <c r="CV57" s="192"/>
      <c r="CW57" s="192"/>
      <c r="CX57" s="192"/>
      <c r="CY57" s="192"/>
      <c r="CZ57" s="192"/>
      <c r="DA57" s="192"/>
      <c r="DB57" s="192"/>
      <c r="DC57" s="192"/>
      <c r="DD57" s="192"/>
      <c r="DE57" s="192"/>
      <c r="DF57" s="192"/>
      <c r="DG57" s="192"/>
      <c r="DH57" s="192"/>
      <c r="DI57" s="192"/>
      <c r="DJ57" s="192"/>
      <c r="DK57" s="192"/>
      <c r="DL57" s="192"/>
      <c r="DM57" s="192"/>
      <c r="DN57" s="192"/>
      <c r="DO57" s="192"/>
      <c r="DP57" s="192"/>
      <c r="DQ57" s="192"/>
      <c r="DR57" s="192"/>
      <c r="DS57" s="192"/>
      <c r="DT57" s="192"/>
      <c r="DU57" s="192"/>
      <c r="DV57" s="192"/>
      <c r="DW57" s="192"/>
      <c r="DX57" s="192"/>
      <c r="DY57" s="192"/>
      <c r="DZ57" s="192"/>
      <c r="EA57" s="192"/>
      <c r="EB57" s="192"/>
      <c r="EC57" s="192"/>
      <c r="ED57" s="192"/>
      <c r="EE57" s="192"/>
      <c r="EF57" s="192"/>
      <c r="EG57" s="192"/>
      <c r="EH57" s="192"/>
      <c r="EI57" s="192"/>
      <c r="EJ57" s="192"/>
      <c r="EK57" s="192"/>
      <c r="EL57" s="192"/>
      <c r="EM57" s="192"/>
      <c r="EN57" s="192"/>
      <c r="EO57" s="192"/>
      <c r="EP57" s="192"/>
      <c r="EQ57" s="192"/>
      <c r="ER57" s="192"/>
      <c r="ES57" s="192"/>
      <c r="ET57" s="192"/>
      <c r="EU57" s="192"/>
      <c r="EV57" s="192"/>
      <c r="EW57" s="192"/>
      <c r="EX57" s="192"/>
      <c r="EY57" s="192"/>
      <c r="EZ57" s="192"/>
      <c r="FA57" s="192"/>
      <c r="FB57" s="192"/>
      <c r="FC57" s="192"/>
      <c r="FD57" s="192"/>
      <c r="FE57" s="192"/>
      <c r="FF57" s="192"/>
      <c r="FG57" s="192"/>
      <c r="FH57" s="192"/>
      <c r="FI57" s="192"/>
      <c r="FJ57" s="192"/>
      <c r="FK57" s="192"/>
      <c r="FL57" s="192"/>
      <c r="FM57" s="192"/>
      <c r="FN57" s="192"/>
      <c r="FO57" s="192"/>
      <c r="FP57" s="192"/>
      <c r="FQ57" s="192"/>
      <c r="FR57" s="192"/>
      <c r="FS57" s="192"/>
      <c r="FT57" s="192"/>
      <c r="FU57" s="192"/>
      <c r="FV57" s="192"/>
      <c r="FW57" s="192"/>
      <c r="FX57" s="192"/>
      <c r="FY57" s="192"/>
      <c r="FZ57" s="192"/>
      <c r="GA57" s="192"/>
      <c r="GB57" s="192"/>
      <c r="GC57" s="192"/>
      <c r="GD57" s="192"/>
      <c r="GE57" s="192"/>
      <c r="GF57" s="192"/>
      <c r="GG57" s="192"/>
      <c r="GH57" s="192"/>
      <c r="GI57" s="192"/>
      <c r="GJ57" s="192"/>
    </row>
    <row r="58" spans="2:192" outlineLevel="1">
      <c r="B58" s="187"/>
      <c r="C58" s="47"/>
      <c r="D58" s="47"/>
      <c r="E58" s="47"/>
      <c r="F58" s="47"/>
      <c r="G58" s="47"/>
      <c r="H58" s="47"/>
      <c r="I58" s="47"/>
      <c r="J58" s="47"/>
      <c r="K58" s="318"/>
      <c r="L58" s="47"/>
      <c r="M58" s="89"/>
      <c r="N58" s="463"/>
      <c r="O58" s="255"/>
      <c r="P58" s="255"/>
      <c r="Q58" s="255"/>
      <c r="R58" s="255"/>
      <c r="S58" s="255"/>
      <c r="T58" s="255"/>
      <c r="U58" s="255"/>
      <c r="V58" s="255"/>
      <c r="W58" s="255"/>
      <c r="X58" s="255"/>
      <c r="Y58" s="255"/>
      <c r="Z58" s="255"/>
      <c r="AA58" s="255"/>
      <c r="AB58" s="255"/>
      <c r="AC58" s="255"/>
      <c r="AD58" s="255"/>
      <c r="AE58" s="255"/>
      <c r="AF58" s="255"/>
      <c r="AG58" s="255"/>
      <c r="AH58" s="255"/>
      <c r="AI58" s="255"/>
      <c r="AJ58" s="255"/>
      <c r="AK58" s="255"/>
      <c r="AL58" s="255"/>
      <c r="AM58" s="255"/>
      <c r="AN58" s="255"/>
      <c r="AO58" s="255"/>
      <c r="AP58" s="255"/>
      <c r="AQ58" s="255"/>
      <c r="AR58" s="255"/>
      <c r="AS58" s="255"/>
      <c r="AT58" s="255"/>
      <c r="AU58" s="255"/>
      <c r="AV58" s="255"/>
      <c r="AW58" s="255"/>
      <c r="AX58" s="255"/>
      <c r="AY58" s="255"/>
      <c r="AZ58" s="255"/>
      <c r="BA58" s="255"/>
      <c r="BB58" s="255"/>
      <c r="BC58" s="255"/>
      <c r="BD58" s="255"/>
      <c r="BE58" s="255"/>
      <c r="BF58" s="255"/>
      <c r="BG58" s="255"/>
      <c r="BH58" s="255"/>
      <c r="BI58" s="255"/>
      <c r="BJ58" s="255"/>
      <c r="BK58" s="255"/>
      <c r="BL58" s="255"/>
      <c r="BM58" s="255"/>
      <c r="BN58" s="255"/>
      <c r="BO58" s="255"/>
      <c r="BP58" s="255"/>
      <c r="BQ58" s="255"/>
      <c r="BR58" s="255"/>
      <c r="BS58" s="255"/>
      <c r="BT58" s="255"/>
      <c r="BU58" s="255"/>
      <c r="BV58" s="255"/>
      <c r="BW58" s="255"/>
      <c r="BX58" s="255"/>
      <c r="BY58" s="255"/>
      <c r="BZ58" s="255"/>
      <c r="CA58" s="255"/>
      <c r="CB58" s="255"/>
      <c r="CC58" s="255"/>
      <c r="CD58" s="255"/>
      <c r="CE58" s="255"/>
      <c r="CF58" s="255"/>
      <c r="CG58" s="255"/>
      <c r="CH58" s="255"/>
      <c r="CI58" s="255"/>
      <c r="CJ58" s="255"/>
      <c r="CK58" s="255"/>
      <c r="CL58" s="255"/>
      <c r="CM58" s="255"/>
      <c r="CN58" s="255"/>
      <c r="CO58" s="255"/>
      <c r="CP58" s="255"/>
      <c r="CQ58" s="255"/>
      <c r="CR58" s="255"/>
      <c r="CS58" s="255"/>
      <c r="CT58" s="192"/>
      <c r="CU58" s="192"/>
      <c r="CV58" s="192"/>
      <c r="CW58" s="192"/>
      <c r="CX58" s="192"/>
      <c r="CY58" s="192"/>
      <c r="CZ58" s="192"/>
      <c r="DA58" s="192"/>
      <c r="DB58" s="192"/>
      <c r="DC58" s="192"/>
      <c r="DD58" s="192"/>
      <c r="DE58" s="192"/>
      <c r="DF58" s="192"/>
      <c r="DG58" s="192"/>
      <c r="DH58" s="192"/>
      <c r="DI58" s="192"/>
      <c r="DJ58" s="192"/>
      <c r="DK58" s="192"/>
      <c r="DL58" s="192"/>
      <c r="DM58" s="192"/>
      <c r="DN58" s="192"/>
      <c r="DO58" s="192"/>
      <c r="DP58" s="192"/>
      <c r="DQ58" s="192"/>
      <c r="DR58" s="192"/>
      <c r="DS58" s="192"/>
      <c r="DT58" s="192"/>
      <c r="DU58" s="192"/>
      <c r="DV58" s="192"/>
      <c r="DW58" s="192"/>
      <c r="DX58" s="192"/>
      <c r="DY58" s="192"/>
      <c r="DZ58" s="192"/>
      <c r="EA58" s="192"/>
      <c r="EB58" s="192"/>
      <c r="EC58" s="192"/>
      <c r="ED58" s="192"/>
      <c r="EE58" s="192"/>
      <c r="EF58" s="192"/>
      <c r="EG58" s="192"/>
      <c r="EH58" s="192"/>
      <c r="EI58" s="192"/>
      <c r="EJ58" s="192"/>
      <c r="EK58" s="192"/>
      <c r="EL58" s="192"/>
      <c r="EM58" s="192"/>
      <c r="EN58" s="192"/>
      <c r="EO58" s="192"/>
      <c r="EP58" s="192"/>
      <c r="EQ58" s="192"/>
      <c r="ER58" s="192"/>
      <c r="ES58" s="192"/>
      <c r="ET58" s="192"/>
      <c r="EU58" s="192"/>
      <c r="EV58" s="192"/>
      <c r="EW58" s="192"/>
      <c r="EX58" s="192"/>
      <c r="EY58" s="192"/>
      <c r="EZ58" s="192"/>
      <c r="FA58" s="192"/>
      <c r="FB58" s="192"/>
      <c r="FC58" s="192"/>
      <c r="FD58" s="192"/>
      <c r="FE58" s="192"/>
      <c r="FF58" s="192"/>
      <c r="FG58" s="192"/>
      <c r="FH58" s="192"/>
      <c r="FI58" s="192"/>
      <c r="FJ58" s="192"/>
      <c r="FK58" s="192"/>
      <c r="FL58" s="192"/>
      <c r="FM58" s="192"/>
      <c r="FN58" s="192"/>
      <c r="FO58" s="192"/>
      <c r="FP58" s="192"/>
      <c r="FQ58" s="192"/>
      <c r="FR58" s="192"/>
      <c r="FS58" s="192"/>
      <c r="FT58" s="192"/>
      <c r="FU58" s="192"/>
      <c r="FV58" s="192"/>
      <c r="FW58" s="192"/>
      <c r="FX58" s="192"/>
      <c r="FY58" s="192"/>
      <c r="FZ58" s="192"/>
      <c r="GA58" s="192"/>
      <c r="GB58" s="192"/>
      <c r="GC58" s="192"/>
      <c r="GD58" s="192"/>
      <c r="GE58" s="192"/>
      <c r="GF58" s="192"/>
      <c r="GG58" s="192"/>
      <c r="GH58" s="192"/>
      <c r="GI58" s="192"/>
      <c r="GJ58" s="192"/>
    </row>
    <row r="59" spans="2:192" outlineLevel="1">
      <c r="B59" s="187"/>
      <c r="C59" s="47"/>
      <c r="D59" s="47"/>
      <c r="E59" s="47"/>
      <c r="F59" s="47"/>
      <c r="G59" s="47"/>
      <c r="H59" s="47"/>
      <c r="I59" s="47"/>
      <c r="J59" s="47"/>
      <c r="K59" s="318"/>
      <c r="L59" s="47"/>
      <c r="M59" s="90"/>
      <c r="N59" s="465"/>
      <c r="O59" s="255"/>
      <c r="P59" s="696"/>
      <c r="Q59" s="696"/>
      <c r="R59" s="696"/>
      <c r="S59" s="696"/>
      <c r="T59" s="696"/>
      <c r="U59" s="696"/>
      <c r="V59" s="696"/>
      <c r="W59" s="696"/>
      <c r="X59" s="696"/>
      <c r="Y59" s="696"/>
      <c r="Z59" s="696"/>
      <c r="AA59" s="696"/>
      <c r="AB59" s="696"/>
      <c r="AC59" s="696"/>
      <c r="AD59" s="696"/>
      <c r="AE59" s="696"/>
      <c r="AF59" s="696"/>
      <c r="AG59" s="696"/>
      <c r="AH59" s="696"/>
      <c r="AI59" s="696"/>
      <c r="AJ59" s="696"/>
      <c r="AK59" s="696"/>
      <c r="AL59" s="696"/>
      <c r="AM59" s="696"/>
      <c r="AN59" s="696"/>
      <c r="AO59" s="696"/>
      <c r="AP59" s="696"/>
      <c r="AQ59" s="696"/>
      <c r="AR59" s="696"/>
      <c r="AS59" s="696"/>
      <c r="AT59" s="696"/>
      <c r="AU59" s="696"/>
      <c r="AV59" s="696"/>
      <c r="AW59" s="696"/>
      <c r="AX59" s="696"/>
      <c r="AY59" s="696"/>
      <c r="AZ59" s="696"/>
      <c r="BA59" s="696"/>
      <c r="BB59" s="696"/>
      <c r="BC59" s="696"/>
      <c r="BD59" s="696"/>
      <c r="BE59" s="696"/>
      <c r="BF59" s="696"/>
      <c r="BG59" s="696"/>
      <c r="BH59" s="696"/>
      <c r="BI59" s="696"/>
      <c r="BJ59" s="696"/>
      <c r="BK59" s="696"/>
      <c r="BL59" s="696"/>
      <c r="BM59" s="696"/>
      <c r="BN59" s="696"/>
      <c r="BO59" s="696"/>
      <c r="BP59" s="696"/>
      <c r="BQ59" s="696"/>
      <c r="BR59" s="696"/>
      <c r="BS59" s="696"/>
      <c r="BT59" s="696"/>
      <c r="BU59" s="696"/>
      <c r="BV59" s="696"/>
      <c r="BW59" s="696"/>
      <c r="BX59" s="696"/>
      <c r="BY59" s="696"/>
      <c r="BZ59" s="696"/>
      <c r="CA59" s="696"/>
      <c r="CB59" s="696"/>
      <c r="CC59" s="696"/>
      <c r="CD59" s="696"/>
      <c r="CE59" s="696"/>
      <c r="CF59" s="696"/>
      <c r="CG59" s="696"/>
      <c r="CH59" s="696"/>
      <c r="CI59" s="696"/>
      <c r="CJ59" s="696"/>
      <c r="CK59" s="696"/>
      <c r="CL59" s="696"/>
      <c r="CM59" s="696"/>
      <c r="CN59" s="696"/>
      <c r="CO59" s="696"/>
      <c r="CP59" s="696"/>
      <c r="CQ59" s="696"/>
      <c r="CR59" s="696"/>
      <c r="CS59" s="255"/>
      <c r="CT59" s="192"/>
      <c r="CU59" s="192"/>
      <c r="CV59" s="192"/>
      <c r="CW59" s="192"/>
      <c r="CX59" s="192"/>
      <c r="CY59" s="192"/>
      <c r="CZ59" s="192"/>
      <c r="DA59" s="192"/>
      <c r="DB59" s="192"/>
      <c r="DC59" s="192"/>
      <c r="DD59" s="192"/>
      <c r="DE59" s="192"/>
      <c r="DF59" s="192"/>
      <c r="DG59" s="192"/>
      <c r="DH59" s="192"/>
      <c r="DI59" s="192"/>
      <c r="DJ59" s="192"/>
      <c r="DK59" s="192"/>
      <c r="DL59" s="192"/>
      <c r="DM59" s="192"/>
      <c r="DN59" s="192"/>
      <c r="DO59" s="192"/>
      <c r="DP59" s="192"/>
      <c r="DQ59" s="192"/>
      <c r="DR59" s="192"/>
      <c r="DS59" s="192"/>
      <c r="DT59" s="192"/>
      <c r="DU59" s="192"/>
      <c r="DV59" s="192"/>
      <c r="DW59" s="192"/>
      <c r="DX59" s="192"/>
      <c r="DY59" s="192"/>
      <c r="DZ59" s="192"/>
      <c r="EA59" s="192"/>
      <c r="EB59" s="192"/>
      <c r="EC59" s="192"/>
      <c r="ED59" s="192"/>
      <c r="EE59" s="192"/>
      <c r="EF59" s="192"/>
      <c r="EG59" s="192"/>
      <c r="EH59" s="192"/>
      <c r="EI59" s="192"/>
      <c r="EJ59" s="192"/>
      <c r="EK59" s="192"/>
      <c r="EL59" s="192"/>
      <c r="EM59" s="192"/>
      <c r="EN59" s="192"/>
      <c r="EO59" s="192"/>
      <c r="EP59" s="192"/>
      <c r="EQ59" s="192"/>
      <c r="ER59" s="192"/>
      <c r="ES59" s="192"/>
      <c r="ET59" s="192"/>
      <c r="EU59" s="192"/>
      <c r="EV59" s="192"/>
      <c r="EW59" s="192"/>
      <c r="EX59" s="192"/>
      <c r="EY59" s="192"/>
      <c r="EZ59" s="192"/>
      <c r="FA59" s="192"/>
      <c r="FB59" s="192"/>
      <c r="FC59" s="192"/>
      <c r="FD59" s="192"/>
      <c r="FE59" s="192"/>
      <c r="FF59" s="192"/>
      <c r="FG59" s="192"/>
      <c r="FH59" s="192"/>
      <c r="FI59" s="192"/>
      <c r="FJ59" s="192"/>
      <c r="FK59" s="192"/>
      <c r="FL59" s="192"/>
      <c r="FM59" s="192"/>
      <c r="FN59" s="192"/>
      <c r="FO59" s="192"/>
      <c r="FP59" s="192"/>
      <c r="FQ59" s="192"/>
      <c r="FR59" s="192"/>
      <c r="FS59" s="192"/>
      <c r="FT59" s="192"/>
      <c r="FU59" s="192"/>
      <c r="FV59" s="192"/>
      <c r="FW59" s="192"/>
      <c r="FX59" s="192"/>
      <c r="FY59" s="192"/>
      <c r="FZ59" s="192"/>
      <c r="GA59" s="192"/>
      <c r="GB59" s="192"/>
      <c r="GC59" s="192"/>
      <c r="GD59" s="192"/>
      <c r="GE59" s="192"/>
      <c r="GF59" s="192"/>
      <c r="GG59" s="192"/>
      <c r="GH59" s="192"/>
      <c r="GI59" s="192"/>
      <c r="GJ59" s="192"/>
    </row>
    <row r="60" spans="2:192" outlineLevel="1">
      <c r="B60" s="191" t="s">
        <v>172</v>
      </c>
      <c r="C60" s="47"/>
      <c r="D60" s="47"/>
      <c r="E60" s="47"/>
      <c r="F60" s="47"/>
      <c r="G60" s="47"/>
      <c r="H60" s="47"/>
      <c r="I60" s="47"/>
      <c r="J60" s="47"/>
      <c r="K60" s="53"/>
      <c r="L60" s="47"/>
      <c r="M60" s="465"/>
      <c r="N60" s="465"/>
      <c r="O60" s="192"/>
      <c r="P60" s="273"/>
      <c r="Q60" s="273"/>
      <c r="R60" s="273"/>
      <c r="S60" s="273"/>
      <c r="T60" s="273"/>
      <c r="U60" s="273"/>
      <c r="V60" s="273"/>
      <c r="W60" s="273"/>
      <c r="X60" s="273"/>
      <c r="Y60" s="273"/>
      <c r="Z60" s="273"/>
      <c r="AA60" s="273"/>
      <c r="AB60" s="273"/>
      <c r="AC60" s="273"/>
      <c r="AD60" s="273"/>
      <c r="AE60" s="273"/>
      <c r="AF60" s="273"/>
      <c r="AG60" s="273"/>
      <c r="AH60" s="273"/>
      <c r="AI60" s="273"/>
      <c r="AJ60" s="273"/>
      <c r="AK60" s="273"/>
      <c r="AL60" s="273"/>
      <c r="AM60" s="273"/>
      <c r="AN60" s="273"/>
      <c r="AO60" s="273"/>
      <c r="AP60" s="273"/>
      <c r="AQ60" s="273"/>
      <c r="AR60" s="273"/>
      <c r="AS60" s="273"/>
      <c r="AT60" s="273"/>
      <c r="AU60" s="273"/>
      <c r="AV60" s="273"/>
      <c r="AW60" s="273"/>
      <c r="AX60" s="273"/>
      <c r="AY60" s="273"/>
      <c r="AZ60" s="273"/>
      <c r="BA60" s="273"/>
      <c r="BB60" s="273"/>
      <c r="BC60" s="273"/>
      <c r="BD60" s="273"/>
      <c r="BE60" s="273"/>
      <c r="BF60" s="273"/>
      <c r="BG60" s="273"/>
      <c r="BH60" s="273"/>
      <c r="BI60" s="273"/>
      <c r="BJ60" s="273"/>
      <c r="BK60" s="273"/>
      <c r="BL60" s="273"/>
      <c r="BM60" s="273"/>
      <c r="BN60" s="273"/>
      <c r="BO60" s="273"/>
      <c r="BP60" s="273"/>
      <c r="BQ60" s="273"/>
      <c r="BR60" s="273"/>
      <c r="BS60" s="273"/>
      <c r="BT60" s="273"/>
      <c r="BU60" s="273"/>
      <c r="BV60" s="273"/>
      <c r="BW60" s="273"/>
      <c r="BX60" s="273"/>
      <c r="BY60" s="273"/>
      <c r="BZ60" s="273"/>
      <c r="CA60" s="273"/>
      <c r="CB60" s="273"/>
      <c r="CC60" s="273"/>
      <c r="CD60" s="273"/>
      <c r="CE60" s="273"/>
      <c r="CF60" s="273"/>
      <c r="CG60" s="273"/>
      <c r="CH60" s="273"/>
      <c r="CI60" s="273"/>
      <c r="CJ60" s="273"/>
      <c r="CK60" s="273"/>
      <c r="CL60" s="273"/>
      <c r="CM60" s="273"/>
      <c r="CN60" s="273"/>
      <c r="CO60" s="273"/>
      <c r="CP60" s="273"/>
      <c r="CQ60" s="273"/>
      <c r="CR60" s="273"/>
      <c r="CS60" s="192"/>
      <c r="CT60" s="192"/>
      <c r="CU60" s="192"/>
      <c r="CV60" s="192"/>
      <c r="CW60" s="192"/>
      <c r="CX60" s="192"/>
      <c r="CY60" s="192"/>
      <c r="CZ60" s="192"/>
      <c r="DA60" s="192"/>
      <c r="DB60" s="192"/>
      <c r="DC60" s="192"/>
      <c r="DD60" s="192"/>
      <c r="DE60" s="192"/>
      <c r="DF60" s="192"/>
      <c r="DG60" s="192"/>
      <c r="DH60" s="192"/>
      <c r="DI60" s="192"/>
      <c r="DJ60" s="192"/>
      <c r="DK60" s="192"/>
      <c r="DL60" s="192"/>
      <c r="DM60" s="192"/>
      <c r="DN60" s="192"/>
      <c r="DO60" s="192"/>
      <c r="DP60" s="192"/>
      <c r="DQ60" s="192"/>
      <c r="DR60" s="192"/>
      <c r="DS60" s="192"/>
      <c r="DT60" s="192"/>
      <c r="DU60" s="192"/>
      <c r="DV60" s="192"/>
      <c r="DW60" s="192"/>
      <c r="DX60" s="192"/>
      <c r="DY60" s="192"/>
      <c r="DZ60" s="192"/>
      <c r="EA60" s="192"/>
      <c r="EB60" s="192"/>
      <c r="EC60" s="192"/>
      <c r="ED60" s="192"/>
      <c r="EE60" s="192"/>
      <c r="EF60" s="192"/>
      <c r="EG60" s="192"/>
      <c r="EH60" s="192"/>
      <c r="EI60" s="192"/>
      <c r="EJ60" s="192"/>
      <c r="EK60" s="192"/>
      <c r="EL60" s="192"/>
      <c r="EM60" s="192"/>
      <c r="EN60" s="192"/>
      <c r="EO60" s="192"/>
      <c r="EP60" s="192"/>
      <c r="EQ60" s="192"/>
      <c r="ER60" s="192"/>
      <c r="ES60" s="192"/>
      <c r="ET60" s="192"/>
      <c r="EU60" s="192"/>
      <c r="EV60" s="192"/>
      <c r="EW60" s="192"/>
      <c r="EX60" s="192"/>
      <c r="EY60" s="192"/>
      <c r="EZ60" s="192"/>
      <c r="FA60" s="192"/>
      <c r="FB60" s="192"/>
      <c r="FC60" s="192"/>
      <c r="FD60" s="192"/>
      <c r="FE60" s="192"/>
      <c r="FF60" s="192"/>
      <c r="FG60" s="192"/>
      <c r="FH60" s="192"/>
      <c r="FI60" s="192"/>
      <c r="FJ60" s="192"/>
      <c r="FK60" s="192"/>
      <c r="FL60" s="192"/>
      <c r="FM60" s="192"/>
      <c r="FN60" s="192"/>
      <c r="FO60" s="192"/>
      <c r="FP60" s="192"/>
      <c r="FQ60" s="192"/>
      <c r="FR60" s="192"/>
      <c r="FS60" s="192"/>
      <c r="FT60" s="192"/>
      <c r="FU60" s="192"/>
      <c r="FV60" s="192"/>
      <c r="FW60" s="192"/>
      <c r="FX60" s="192"/>
      <c r="FY60" s="192"/>
      <c r="FZ60" s="192"/>
      <c r="GA60" s="192"/>
      <c r="GB60" s="192"/>
      <c r="GC60" s="192"/>
      <c r="GD60" s="192"/>
      <c r="GE60" s="192"/>
      <c r="GF60" s="192"/>
      <c r="GG60" s="192"/>
      <c r="GH60" s="192"/>
      <c r="GI60" s="192"/>
      <c r="GJ60" s="192"/>
    </row>
    <row r="61" spans="2:192" outlineLevel="1">
      <c r="B61" s="188" t="s">
        <v>206</v>
      </c>
      <c r="C61" s="47"/>
      <c r="D61" s="47"/>
      <c r="E61" s="47"/>
      <c r="F61" s="47"/>
      <c r="G61" s="47"/>
      <c r="H61" s="47"/>
      <c r="I61" s="47"/>
      <c r="J61" s="47"/>
      <c r="K61" s="53" t="s">
        <v>15</v>
      </c>
      <c r="L61" s="47"/>
      <c r="M61" s="465"/>
      <c r="N61" s="465"/>
      <c r="O61" s="350"/>
      <c r="P61" s="352">
        <v>4.4415182779234161E-2</v>
      </c>
      <c r="Q61" s="352">
        <v>4.548413671020355E-2</v>
      </c>
      <c r="R61" s="352">
        <v>4.5294592999768145E-2</v>
      </c>
      <c r="S61" s="352">
        <v>4.6515481556585511E-2</v>
      </c>
      <c r="T61" s="352">
        <v>4.6866939364518287E-2</v>
      </c>
      <c r="U61" s="352">
        <v>4.6815831781325652E-2</v>
      </c>
      <c r="V61" s="352">
        <v>4.7421825901616553E-2</v>
      </c>
      <c r="W61" s="352">
        <v>4.7944419913342355E-2</v>
      </c>
      <c r="X61" s="352">
        <v>4.9559322269897191E-2</v>
      </c>
      <c r="Y61" s="352">
        <v>4.9013112272521725E-2</v>
      </c>
      <c r="Z61" s="352">
        <v>5.005908076340234E-2</v>
      </c>
      <c r="AA61" s="352">
        <v>5.1680660611275138E-2</v>
      </c>
      <c r="AB61" s="352">
        <v>5.1317243637283003E-2</v>
      </c>
      <c r="AC61" s="352">
        <v>5.1709659280797279E-2</v>
      </c>
      <c r="AD61" s="352">
        <v>5.0080186108203292E-2</v>
      </c>
      <c r="AE61" s="352">
        <v>5.0888095927048946E-2</v>
      </c>
      <c r="AF61" s="352">
        <v>5.1630160440002695E-2</v>
      </c>
      <c r="AG61" s="352">
        <v>5.3835255637740845E-2</v>
      </c>
      <c r="AH61" s="352">
        <v>5.1282702646653855E-2</v>
      </c>
      <c r="AI61" s="352">
        <v>5.1769850591492611E-2</v>
      </c>
      <c r="AJ61" s="352">
        <v>5.4541717560892232E-2</v>
      </c>
      <c r="AK61" s="352">
        <v>5.3206781202864435E-2</v>
      </c>
      <c r="AL61" s="352">
        <v>4.1271140966071547E-2</v>
      </c>
      <c r="AM61" s="352">
        <v>4.1440994268271823E-2</v>
      </c>
      <c r="AN61" s="352">
        <v>3.8866419136285281E-2</v>
      </c>
      <c r="AO61" s="352">
        <v>3.8567213044705034E-2</v>
      </c>
      <c r="AP61" s="352">
        <v>4.2772625857235617E-2</v>
      </c>
      <c r="AQ61" s="352">
        <v>3.9417382394743426E-2</v>
      </c>
      <c r="AR61" s="352">
        <v>3.9830060320600831E-2</v>
      </c>
      <c r="AS61" s="352">
        <v>4.0624712440064638E-2</v>
      </c>
      <c r="AT61" s="352">
        <v>4.0914285552391676E-2</v>
      </c>
      <c r="AU61" s="352">
        <v>5.7279999682687682E-2</v>
      </c>
      <c r="AV61" s="352">
        <v>4.2133332944325377E-2</v>
      </c>
      <c r="AW61" s="352">
        <v>4.2133332944325377E-2</v>
      </c>
      <c r="AX61" s="352">
        <v>6.6359042202863636E-2</v>
      </c>
      <c r="AY61" s="352">
        <v>9.5268100737946643E-2</v>
      </c>
      <c r="AZ61" s="352">
        <v>0</v>
      </c>
      <c r="BA61" s="352">
        <v>0</v>
      </c>
      <c r="BB61" s="352">
        <v>0</v>
      </c>
      <c r="BC61" s="352">
        <v>0</v>
      </c>
      <c r="BD61" s="352">
        <v>0</v>
      </c>
      <c r="BE61" s="352">
        <v>0</v>
      </c>
      <c r="BF61" s="352">
        <v>0</v>
      </c>
      <c r="BG61" s="352">
        <v>0</v>
      </c>
      <c r="BH61" s="352">
        <v>0</v>
      </c>
      <c r="BI61" s="352">
        <v>0</v>
      </c>
      <c r="BJ61" s="352">
        <v>0</v>
      </c>
      <c r="BK61" s="352">
        <v>0</v>
      </c>
      <c r="BL61" s="352">
        <v>0</v>
      </c>
      <c r="BM61" s="352">
        <v>0</v>
      </c>
      <c r="BN61" s="352">
        <v>0</v>
      </c>
      <c r="BO61" s="352">
        <v>0</v>
      </c>
      <c r="BP61" s="352">
        <v>0</v>
      </c>
      <c r="BQ61" s="352">
        <v>0</v>
      </c>
      <c r="BR61" s="352">
        <v>0</v>
      </c>
      <c r="BS61" s="352">
        <v>0</v>
      </c>
      <c r="BT61" s="352">
        <v>0</v>
      </c>
      <c r="BU61" s="352">
        <v>0</v>
      </c>
      <c r="BV61" s="352">
        <v>0</v>
      </c>
      <c r="BW61" s="352">
        <v>0</v>
      </c>
      <c r="BX61" s="352">
        <v>0</v>
      </c>
      <c r="BY61" s="352">
        <v>0</v>
      </c>
      <c r="BZ61" s="352">
        <v>0</v>
      </c>
      <c r="CA61" s="352">
        <v>0</v>
      </c>
      <c r="CB61" s="352">
        <v>0</v>
      </c>
      <c r="CC61" s="352">
        <v>0</v>
      </c>
      <c r="CD61" s="352">
        <v>0</v>
      </c>
      <c r="CE61" s="352">
        <v>0</v>
      </c>
      <c r="CF61" s="352">
        <v>0</v>
      </c>
      <c r="CG61" s="352">
        <v>0</v>
      </c>
      <c r="CH61" s="352">
        <v>0</v>
      </c>
      <c r="CI61" s="352">
        <v>0</v>
      </c>
      <c r="CJ61" s="352">
        <v>0</v>
      </c>
      <c r="CK61" s="352">
        <v>0</v>
      </c>
      <c r="CL61" s="352">
        <v>0</v>
      </c>
      <c r="CM61" s="352">
        <v>0</v>
      </c>
      <c r="CN61" s="352">
        <v>0</v>
      </c>
      <c r="CO61" s="352">
        <v>0</v>
      </c>
      <c r="CP61" s="352">
        <v>0</v>
      </c>
      <c r="CQ61" s="352">
        <v>0</v>
      </c>
      <c r="CR61" s="352">
        <v>0</v>
      </c>
      <c r="CS61" s="352"/>
      <c r="CT61" s="192"/>
      <c r="CU61" s="192"/>
      <c r="CV61" s="192"/>
      <c r="CW61" s="192"/>
      <c r="CX61" s="192"/>
      <c r="CY61" s="192"/>
      <c r="CZ61" s="192"/>
      <c r="DA61" s="192"/>
      <c r="DB61" s="192"/>
      <c r="DC61" s="192"/>
      <c r="DD61" s="192"/>
      <c r="DE61" s="192"/>
      <c r="DF61" s="192"/>
      <c r="DG61" s="192"/>
      <c r="DH61" s="192"/>
      <c r="DI61" s="192"/>
      <c r="DJ61" s="192"/>
      <c r="DK61" s="192"/>
      <c r="DL61" s="192"/>
      <c r="DM61" s="192"/>
      <c r="DN61" s="192"/>
      <c r="DO61" s="192"/>
      <c r="DP61" s="192"/>
      <c r="DQ61" s="192"/>
      <c r="DR61" s="192"/>
      <c r="DS61" s="192"/>
      <c r="DT61" s="192"/>
      <c r="DU61" s="192"/>
      <c r="DV61" s="192"/>
      <c r="DW61" s="192"/>
      <c r="DX61" s="192"/>
      <c r="DY61" s="192"/>
      <c r="DZ61" s="192"/>
      <c r="EA61" s="192"/>
      <c r="EB61" s="192"/>
      <c r="EC61" s="192"/>
      <c r="ED61" s="192"/>
      <c r="EE61" s="192"/>
      <c r="EF61" s="192"/>
      <c r="EG61" s="192"/>
      <c r="EH61" s="192"/>
      <c r="EI61" s="192"/>
      <c r="EJ61" s="192"/>
      <c r="EK61" s="192"/>
      <c r="EL61" s="192"/>
      <c r="EM61" s="192"/>
      <c r="EN61" s="192"/>
      <c r="EO61" s="192"/>
      <c r="EP61" s="192"/>
      <c r="EQ61" s="192"/>
      <c r="ER61" s="192"/>
      <c r="ES61" s="192"/>
      <c r="ET61" s="192"/>
      <c r="EU61" s="192"/>
      <c r="EV61" s="192"/>
      <c r="EW61" s="192"/>
      <c r="EX61" s="192"/>
      <c r="EY61" s="192"/>
      <c r="EZ61" s="192"/>
      <c r="FA61" s="192"/>
      <c r="FB61" s="192"/>
      <c r="FC61" s="192"/>
      <c r="FD61" s="192"/>
      <c r="FE61" s="192"/>
      <c r="FF61" s="192"/>
      <c r="FG61" s="192"/>
      <c r="FH61" s="192"/>
      <c r="FI61" s="192"/>
      <c r="FJ61" s="192"/>
      <c r="FK61" s="192"/>
      <c r="FL61" s="192"/>
      <c r="FM61" s="192"/>
      <c r="FN61" s="192"/>
      <c r="FO61" s="192"/>
      <c r="FP61" s="192"/>
      <c r="FQ61" s="192"/>
      <c r="FR61" s="192"/>
      <c r="FS61" s="192"/>
      <c r="FT61" s="192"/>
      <c r="FU61" s="192"/>
      <c r="FV61" s="192"/>
      <c r="FW61" s="192"/>
      <c r="FX61" s="192"/>
      <c r="FY61" s="192"/>
      <c r="FZ61" s="192"/>
      <c r="GA61" s="192"/>
      <c r="GB61" s="192"/>
      <c r="GC61" s="192"/>
      <c r="GD61" s="192"/>
      <c r="GE61" s="192"/>
      <c r="GF61" s="192"/>
      <c r="GG61" s="192"/>
      <c r="GH61" s="192"/>
      <c r="GI61" s="192"/>
      <c r="GJ61" s="192"/>
    </row>
    <row r="62" spans="2:192" outlineLevel="1">
      <c r="B62" s="187" t="s">
        <v>207</v>
      </c>
      <c r="C62" s="47"/>
      <c r="D62" s="47"/>
      <c r="E62" s="47"/>
      <c r="F62" s="47"/>
      <c r="G62" s="47"/>
      <c r="H62" s="47"/>
      <c r="I62" s="47"/>
      <c r="J62" s="47"/>
      <c r="K62" s="318" t="s">
        <v>200</v>
      </c>
      <c r="L62" s="47"/>
      <c r="M62" s="463">
        <f>+SUM(P62:CS62)</f>
        <v>7772.7171985667264</v>
      </c>
      <c r="N62" s="463"/>
      <c r="O62" s="192"/>
      <c r="P62" s="351">
        <f t="shared" ref="P62:AU62" si="301">+P61*(P52+P53/2+P54/2)</f>
        <v>378.07558435353405</v>
      </c>
      <c r="Q62" s="351">
        <f t="shared" si="301"/>
        <v>394.58380570271373</v>
      </c>
      <c r="R62" s="351">
        <f t="shared" si="301"/>
        <v>385.30271506051037</v>
      </c>
      <c r="S62" s="351">
        <f t="shared" si="301"/>
        <v>371.06878397866507</v>
      </c>
      <c r="T62" s="351">
        <f t="shared" si="301"/>
        <v>349.02969390051015</v>
      </c>
      <c r="U62" s="351">
        <f t="shared" si="301"/>
        <v>340.64405683052388</v>
      </c>
      <c r="V62" s="351">
        <f t="shared" si="301"/>
        <v>338.08889690683031</v>
      </c>
      <c r="W62" s="351">
        <f t="shared" si="301"/>
        <v>334.72954799582971</v>
      </c>
      <c r="X62" s="351">
        <f t="shared" si="301"/>
        <v>336.07808805530323</v>
      </c>
      <c r="Y62" s="351">
        <f t="shared" si="301"/>
        <v>313.93112308799311</v>
      </c>
      <c r="Z62" s="351">
        <f t="shared" si="301"/>
        <v>310.57963850379184</v>
      </c>
      <c r="AA62" s="351">
        <f t="shared" si="301"/>
        <v>308.91483081309747</v>
      </c>
      <c r="AB62" s="351">
        <f t="shared" si="301"/>
        <v>295.04045045261876</v>
      </c>
      <c r="AC62" s="351">
        <f t="shared" si="301"/>
        <v>285.704725785851</v>
      </c>
      <c r="AD62" s="351">
        <f t="shared" si="301"/>
        <v>265.41135033694104</v>
      </c>
      <c r="AE62" s="351">
        <f t="shared" si="301"/>
        <v>261.71142873666315</v>
      </c>
      <c r="AF62" s="351">
        <f t="shared" si="301"/>
        <v>257.35776268212771</v>
      </c>
      <c r="AG62" s="351">
        <f t="shared" si="301"/>
        <v>257.32902153550975</v>
      </c>
      <c r="AH62" s="351">
        <f t="shared" si="301"/>
        <v>222.24305965935162</v>
      </c>
      <c r="AI62" s="351">
        <f t="shared" si="301"/>
        <v>209.96871168785106</v>
      </c>
      <c r="AJ62" s="351">
        <f t="shared" si="301"/>
        <v>219.30537277723911</v>
      </c>
      <c r="AK62" s="351">
        <f t="shared" si="301"/>
        <v>212.03667003963324</v>
      </c>
      <c r="AL62" s="351">
        <f t="shared" si="301"/>
        <v>160.2352050294013</v>
      </c>
      <c r="AM62" s="351">
        <f t="shared" si="301"/>
        <v>150.22360445205481</v>
      </c>
      <c r="AN62" s="351">
        <f t="shared" si="301"/>
        <v>126.31586240823431</v>
      </c>
      <c r="AO62" s="351">
        <f t="shared" si="301"/>
        <v>117.63</v>
      </c>
      <c r="AP62" s="351">
        <f t="shared" si="301"/>
        <v>119.76335263720598</v>
      </c>
      <c r="AQ62" s="351">
        <f t="shared" si="301"/>
        <v>97.558021645349285</v>
      </c>
      <c r="AR62" s="351">
        <f t="shared" si="301"/>
        <v>85.634629909937189</v>
      </c>
      <c r="AS62" s="351">
        <f t="shared" si="301"/>
        <v>67.030775751154167</v>
      </c>
      <c r="AT62" s="351">
        <f t="shared" si="301"/>
        <v>57.28</v>
      </c>
      <c r="AU62" s="351">
        <f t="shared" si="301"/>
        <v>57.28</v>
      </c>
      <c r="AV62" s="351">
        <f t="shared" ref="AV62:CR62" si="302">+AV61*(AV52+AV53/2+AV54/2)</f>
        <v>25.280000000000005</v>
      </c>
      <c r="AW62" s="351">
        <f t="shared" si="302"/>
        <v>25.280000000000005</v>
      </c>
      <c r="AX62" s="351">
        <f t="shared" si="302"/>
        <v>26.543617248752675</v>
      </c>
      <c r="AY62" s="351">
        <f t="shared" si="302"/>
        <v>9.5268106015485401</v>
      </c>
      <c r="AZ62" s="351">
        <f t="shared" si="302"/>
        <v>0</v>
      </c>
      <c r="BA62" s="351">
        <f t="shared" si="302"/>
        <v>0</v>
      </c>
      <c r="BB62" s="351">
        <f t="shared" si="302"/>
        <v>0</v>
      </c>
      <c r="BC62" s="351">
        <f t="shared" si="302"/>
        <v>0</v>
      </c>
      <c r="BD62" s="351">
        <f t="shared" si="302"/>
        <v>0</v>
      </c>
      <c r="BE62" s="351">
        <f t="shared" si="302"/>
        <v>0</v>
      </c>
      <c r="BF62" s="351">
        <f t="shared" si="302"/>
        <v>0</v>
      </c>
      <c r="BG62" s="351">
        <f t="shared" si="302"/>
        <v>0</v>
      </c>
      <c r="BH62" s="351">
        <f t="shared" si="302"/>
        <v>0</v>
      </c>
      <c r="BI62" s="351">
        <f t="shared" si="302"/>
        <v>0</v>
      </c>
      <c r="BJ62" s="351">
        <f t="shared" si="302"/>
        <v>0</v>
      </c>
      <c r="BK62" s="351">
        <f t="shared" si="302"/>
        <v>0</v>
      </c>
      <c r="BL62" s="351">
        <f t="shared" si="302"/>
        <v>0</v>
      </c>
      <c r="BM62" s="351">
        <f t="shared" si="302"/>
        <v>0</v>
      </c>
      <c r="BN62" s="351">
        <f t="shared" si="302"/>
        <v>0</v>
      </c>
      <c r="BO62" s="351">
        <f t="shared" si="302"/>
        <v>0</v>
      </c>
      <c r="BP62" s="351">
        <f t="shared" si="302"/>
        <v>0</v>
      </c>
      <c r="BQ62" s="351">
        <f t="shared" si="302"/>
        <v>0</v>
      </c>
      <c r="BR62" s="351">
        <f t="shared" si="302"/>
        <v>0</v>
      </c>
      <c r="BS62" s="351">
        <f t="shared" si="302"/>
        <v>0</v>
      </c>
      <c r="BT62" s="351">
        <f t="shared" si="302"/>
        <v>0</v>
      </c>
      <c r="BU62" s="351">
        <f t="shared" si="302"/>
        <v>0</v>
      </c>
      <c r="BV62" s="351">
        <f t="shared" si="302"/>
        <v>0</v>
      </c>
      <c r="BW62" s="351">
        <f t="shared" si="302"/>
        <v>0</v>
      </c>
      <c r="BX62" s="351">
        <f t="shared" si="302"/>
        <v>0</v>
      </c>
      <c r="BY62" s="351">
        <f t="shared" si="302"/>
        <v>0</v>
      </c>
      <c r="BZ62" s="351">
        <f t="shared" si="302"/>
        <v>0</v>
      </c>
      <c r="CA62" s="351">
        <f t="shared" si="302"/>
        <v>0</v>
      </c>
      <c r="CB62" s="351">
        <f t="shared" si="302"/>
        <v>0</v>
      </c>
      <c r="CC62" s="351">
        <f t="shared" si="302"/>
        <v>0</v>
      </c>
      <c r="CD62" s="351">
        <f t="shared" si="302"/>
        <v>0</v>
      </c>
      <c r="CE62" s="351">
        <f t="shared" si="302"/>
        <v>0</v>
      </c>
      <c r="CF62" s="351">
        <f t="shared" si="302"/>
        <v>0</v>
      </c>
      <c r="CG62" s="351">
        <f t="shared" si="302"/>
        <v>0</v>
      </c>
      <c r="CH62" s="351">
        <f t="shared" si="302"/>
        <v>0</v>
      </c>
      <c r="CI62" s="351">
        <f t="shared" si="302"/>
        <v>0</v>
      </c>
      <c r="CJ62" s="351">
        <f t="shared" si="302"/>
        <v>0</v>
      </c>
      <c r="CK62" s="351">
        <f t="shared" si="302"/>
        <v>0</v>
      </c>
      <c r="CL62" s="351">
        <f t="shared" si="302"/>
        <v>0</v>
      </c>
      <c r="CM62" s="351">
        <f t="shared" si="302"/>
        <v>0</v>
      </c>
      <c r="CN62" s="351">
        <f t="shared" si="302"/>
        <v>0</v>
      </c>
      <c r="CO62" s="351">
        <f t="shared" si="302"/>
        <v>0</v>
      </c>
      <c r="CP62" s="351">
        <f t="shared" si="302"/>
        <v>0</v>
      </c>
      <c r="CQ62" s="351">
        <f t="shared" si="302"/>
        <v>0</v>
      </c>
      <c r="CR62" s="351">
        <f t="shared" si="302"/>
        <v>0</v>
      </c>
      <c r="CS62" s="351"/>
      <c r="CT62" s="192"/>
      <c r="CU62" s="192"/>
      <c r="CV62" s="192"/>
      <c r="CW62" s="192"/>
      <c r="CX62" s="192"/>
      <c r="CY62" s="192"/>
      <c r="CZ62" s="192"/>
      <c r="DA62" s="192"/>
      <c r="DB62" s="192"/>
      <c r="DC62" s="192"/>
      <c r="DD62" s="192"/>
      <c r="DE62" s="192"/>
      <c r="DF62" s="192"/>
      <c r="DG62" s="192"/>
      <c r="DH62" s="192"/>
      <c r="DI62" s="192"/>
      <c r="DJ62" s="192"/>
      <c r="DK62" s="192"/>
      <c r="DL62" s="192"/>
      <c r="DM62" s="192"/>
      <c r="DN62" s="192"/>
      <c r="DO62" s="192"/>
      <c r="DP62" s="192"/>
      <c r="DQ62" s="192"/>
      <c r="DR62" s="192"/>
      <c r="DS62" s="192"/>
      <c r="DT62" s="192"/>
      <c r="DU62" s="192"/>
      <c r="DV62" s="192"/>
      <c r="DW62" s="192"/>
      <c r="DX62" s="192"/>
      <c r="DY62" s="192"/>
      <c r="DZ62" s="192"/>
      <c r="EA62" s="192"/>
      <c r="EB62" s="192"/>
      <c r="EC62" s="192"/>
      <c r="ED62" s="192"/>
      <c r="EE62" s="192"/>
      <c r="EF62" s="192"/>
      <c r="EG62" s="192"/>
      <c r="EH62" s="192"/>
      <c r="EI62" s="192"/>
      <c r="EJ62" s="192"/>
      <c r="EK62" s="192"/>
      <c r="EL62" s="192"/>
      <c r="EM62" s="192"/>
      <c r="EN62" s="192"/>
      <c r="EO62" s="192"/>
      <c r="EP62" s="192"/>
      <c r="EQ62" s="192"/>
      <c r="ER62" s="192"/>
      <c r="ES62" s="192"/>
      <c r="ET62" s="192"/>
      <c r="EU62" s="192"/>
      <c r="EV62" s="192"/>
      <c r="EW62" s="192"/>
      <c r="EX62" s="192"/>
      <c r="EY62" s="192"/>
      <c r="EZ62" s="192"/>
      <c r="FA62" s="192"/>
      <c r="FB62" s="192"/>
      <c r="FC62" s="192"/>
      <c r="FD62" s="192"/>
      <c r="FE62" s="192"/>
      <c r="FF62" s="192"/>
      <c r="FG62" s="192"/>
      <c r="FH62" s="192"/>
      <c r="FI62" s="192"/>
      <c r="FJ62" s="192"/>
      <c r="FK62" s="192"/>
      <c r="FL62" s="192"/>
      <c r="FM62" s="192"/>
      <c r="FN62" s="192"/>
      <c r="FO62" s="192"/>
      <c r="FP62" s="192"/>
      <c r="FQ62" s="192"/>
      <c r="FR62" s="192"/>
      <c r="FS62" s="192"/>
      <c r="FT62" s="192"/>
      <c r="FU62" s="192"/>
      <c r="FV62" s="192"/>
      <c r="FW62" s="192"/>
      <c r="FX62" s="192"/>
      <c r="FY62" s="192"/>
      <c r="FZ62" s="192"/>
      <c r="GA62" s="192"/>
      <c r="GB62" s="192"/>
      <c r="GC62" s="192"/>
      <c r="GD62" s="192"/>
      <c r="GE62" s="192"/>
      <c r="GF62" s="192"/>
      <c r="GG62" s="192"/>
      <c r="GH62" s="192"/>
      <c r="GI62" s="192"/>
      <c r="GJ62" s="192"/>
    </row>
    <row r="63" spans="2:192" outlineLevel="1">
      <c r="B63" s="191"/>
      <c r="C63" s="47"/>
      <c r="D63" s="47"/>
      <c r="E63" s="47"/>
      <c r="F63" s="47"/>
      <c r="G63" s="47"/>
      <c r="H63" s="47"/>
      <c r="I63" s="47"/>
      <c r="J63" s="47"/>
      <c r="K63" s="53"/>
      <c r="L63" s="47"/>
      <c r="M63" s="465"/>
      <c r="N63" s="465"/>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c r="BK63" s="192"/>
      <c r="BL63" s="192"/>
      <c r="BM63" s="192"/>
      <c r="BN63" s="192"/>
      <c r="BO63" s="192"/>
      <c r="BP63" s="192"/>
      <c r="BQ63" s="192"/>
      <c r="BR63" s="192"/>
      <c r="BS63" s="192"/>
      <c r="BT63" s="192"/>
      <c r="BU63" s="192"/>
      <c r="BV63" s="192"/>
      <c r="BW63" s="192"/>
      <c r="BX63" s="192"/>
      <c r="BY63" s="192"/>
      <c r="BZ63" s="192"/>
      <c r="CA63" s="192"/>
      <c r="CB63" s="192"/>
      <c r="CC63" s="192"/>
      <c r="CD63" s="192"/>
      <c r="CE63" s="192"/>
      <c r="CF63" s="192"/>
      <c r="CG63" s="192"/>
      <c r="CH63" s="192"/>
      <c r="CI63" s="192"/>
      <c r="CJ63" s="192"/>
      <c r="CK63" s="192"/>
      <c r="CL63" s="192"/>
      <c r="CM63" s="192"/>
      <c r="CN63" s="192"/>
      <c r="CO63" s="192"/>
      <c r="CP63" s="192"/>
      <c r="CQ63" s="192"/>
      <c r="CR63" s="192"/>
      <c r="CS63" s="192"/>
      <c r="CT63" s="192"/>
      <c r="CU63" s="192"/>
      <c r="CV63" s="192"/>
      <c r="CW63" s="192"/>
      <c r="CX63" s="192"/>
      <c r="CY63" s="192"/>
      <c r="CZ63" s="192"/>
      <c r="DA63" s="192"/>
      <c r="DB63" s="192"/>
      <c r="DC63" s="192"/>
      <c r="DD63" s="192"/>
      <c r="DE63" s="192"/>
      <c r="DF63" s="192"/>
      <c r="DG63" s="192"/>
      <c r="DH63" s="192"/>
      <c r="DI63" s="192"/>
      <c r="DJ63" s="192"/>
      <c r="DK63" s="192"/>
      <c r="DL63" s="192"/>
      <c r="DM63" s="192"/>
      <c r="DN63" s="192"/>
      <c r="DO63" s="192"/>
      <c r="DP63" s="192"/>
      <c r="DQ63" s="192"/>
      <c r="DR63" s="192"/>
      <c r="DS63" s="192"/>
      <c r="DT63" s="192"/>
      <c r="DU63" s="192"/>
      <c r="DV63" s="192"/>
      <c r="DW63" s="192"/>
      <c r="DX63" s="192"/>
      <c r="DY63" s="192"/>
      <c r="DZ63" s="192"/>
      <c r="EA63" s="192"/>
      <c r="EB63" s="192"/>
      <c r="EC63" s="192"/>
      <c r="ED63" s="192"/>
      <c r="EE63" s="192"/>
      <c r="EF63" s="192"/>
      <c r="EG63" s="192"/>
      <c r="EH63" s="192"/>
      <c r="EI63" s="192"/>
      <c r="EJ63" s="192"/>
      <c r="EK63" s="192"/>
      <c r="EL63" s="192"/>
      <c r="EM63" s="192"/>
      <c r="EN63" s="192"/>
      <c r="EO63" s="192"/>
      <c r="EP63" s="192"/>
      <c r="EQ63" s="192"/>
      <c r="ER63" s="192"/>
      <c r="ES63" s="192"/>
      <c r="ET63" s="192"/>
      <c r="EU63" s="192"/>
      <c r="EV63" s="192"/>
      <c r="EW63" s="192"/>
      <c r="EX63" s="192"/>
      <c r="EY63" s="192"/>
      <c r="EZ63" s="192"/>
      <c r="FA63" s="192"/>
      <c r="FB63" s="192"/>
      <c r="FC63" s="192"/>
      <c r="FD63" s="192"/>
      <c r="FE63" s="192"/>
      <c r="FF63" s="192"/>
      <c r="FG63" s="192"/>
      <c r="FH63" s="192"/>
      <c r="FI63" s="192"/>
      <c r="FJ63" s="192"/>
      <c r="FK63" s="192"/>
      <c r="FL63" s="192"/>
      <c r="FM63" s="192"/>
      <c r="FN63" s="192"/>
      <c r="FO63" s="192"/>
      <c r="FP63" s="192"/>
      <c r="FQ63" s="192"/>
      <c r="FR63" s="192"/>
      <c r="FS63" s="192"/>
      <c r="FT63" s="192"/>
      <c r="FU63" s="192"/>
      <c r="FV63" s="192"/>
      <c r="FW63" s="192"/>
      <c r="FX63" s="192"/>
      <c r="FY63" s="192"/>
      <c r="FZ63" s="192"/>
      <c r="GA63" s="192"/>
      <c r="GB63" s="192"/>
      <c r="GC63" s="192"/>
      <c r="GD63" s="192"/>
      <c r="GE63" s="192"/>
      <c r="GF63" s="192"/>
      <c r="GG63" s="192"/>
      <c r="GH63" s="192"/>
      <c r="GI63" s="192"/>
      <c r="GJ63" s="192"/>
    </row>
    <row r="64" spans="2:192" outlineLevel="1">
      <c r="B64" s="354" t="s">
        <v>286</v>
      </c>
      <c r="C64" s="47"/>
      <c r="D64" s="47"/>
      <c r="E64" s="47"/>
      <c r="F64" s="47"/>
      <c r="G64" s="47"/>
      <c r="H64" s="47"/>
      <c r="I64" s="47"/>
      <c r="J64" s="47"/>
      <c r="K64" s="53"/>
      <c r="L64" s="47"/>
      <c r="M64" s="465"/>
      <c r="N64" s="465"/>
      <c r="O64" s="192"/>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D64" s="186"/>
      <c r="BE64" s="186"/>
      <c r="BF64" s="186"/>
      <c r="BG64" s="186"/>
      <c r="BH64" s="186"/>
      <c r="BI64" s="186"/>
      <c r="BJ64" s="186"/>
      <c r="BK64" s="186"/>
      <c r="BL64" s="186"/>
      <c r="BM64" s="186"/>
      <c r="BN64" s="186"/>
      <c r="BO64" s="186"/>
      <c r="BP64" s="186"/>
      <c r="BQ64" s="186"/>
      <c r="BR64" s="186"/>
      <c r="BS64" s="186"/>
      <c r="BT64" s="186"/>
      <c r="BU64" s="186"/>
      <c r="BV64" s="186"/>
      <c r="BW64" s="186"/>
      <c r="BX64" s="186"/>
      <c r="BY64" s="186"/>
      <c r="BZ64" s="186"/>
      <c r="CA64" s="186"/>
      <c r="CB64" s="186"/>
      <c r="CC64" s="186"/>
      <c r="CD64" s="186"/>
      <c r="CE64" s="186"/>
      <c r="CF64" s="186"/>
      <c r="CG64" s="186"/>
      <c r="CH64" s="186"/>
      <c r="CI64" s="186"/>
      <c r="CJ64" s="186"/>
      <c r="CK64" s="186"/>
      <c r="CL64" s="186"/>
      <c r="CM64" s="186"/>
      <c r="CN64" s="186"/>
      <c r="CO64" s="186"/>
      <c r="CP64" s="186"/>
      <c r="CQ64" s="186"/>
      <c r="CR64" s="186"/>
      <c r="CS64" s="186"/>
      <c r="CT64" s="192"/>
      <c r="CU64" s="192"/>
      <c r="CV64" s="192"/>
      <c r="CW64" s="192"/>
      <c r="CX64" s="192"/>
      <c r="CY64" s="192"/>
      <c r="CZ64" s="192"/>
      <c r="DA64" s="192"/>
      <c r="DB64" s="192"/>
      <c r="DC64" s="192"/>
      <c r="DD64" s="192"/>
      <c r="DE64" s="192"/>
      <c r="DF64" s="192"/>
      <c r="DG64" s="192"/>
      <c r="DH64" s="192"/>
      <c r="DI64" s="192"/>
      <c r="DJ64" s="192"/>
      <c r="DK64" s="192"/>
      <c r="DL64" s="192"/>
      <c r="DM64" s="192"/>
      <c r="DN64" s="192"/>
      <c r="DO64" s="192"/>
      <c r="DP64" s="192"/>
      <c r="DQ64" s="192"/>
      <c r="DR64" s="192"/>
      <c r="DS64" s="192"/>
      <c r="DT64" s="192"/>
      <c r="DU64" s="192"/>
      <c r="DV64" s="192"/>
      <c r="DW64" s="192"/>
      <c r="DX64" s="192"/>
      <c r="DY64" s="192"/>
      <c r="DZ64" s="192"/>
      <c r="EA64" s="192"/>
      <c r="EB64" s="192"/>
      <c r="EC64" s="192"/>
      <c r="ED64" s="192"/>
      <c r="EE64" s="192"/>
      <c r="EF64" s="192"/>
      <c r="EG64" s="192"/>
      <c r="EH64" s="192"/>
      <c r="EI64" s="192"/>
      <c r="EJ64" s="192"/>
      <c r="EK64" s="192"/>
      <c r="EL64" s="192"/>
      <c r="EM64" s="192"/>
      <c r="EN64" s="192"/>
      <c r="EO64" s="192"/>
      <c r="EP64" s="192"/>
      <c r="EQ64" s="192"/>
      <c r="ER64" s="192"/>
      <c r="ES64" s="192"/>
      <c r="ET64" s="192"/>
      <c r="EU64" s="192"/>
      <c r="EV64" s="192"/>
      <c r="EW64" s="192"/>
      <c r="EX64" s="192"/>
      <c r="EY64" s="192"/>
      <c r="EZ64" s="192"/>
      <c r="FA64" s="192"/>
      <c r="FB64" s="192"/>
      <c r="FC64" s="192"/>
      <c r="FD64" s="192"/>
      <c r="FE64" s="192"/>
      <c r="FF64" s="192"/>
      <c r="FG64" s="192"/>
      <c r="FH64" s="192"/>
      <c r="FI64" s="192"/>
      <c r="FJ64" s="192"/>
      <c r="FK64" s="192"/>
      <c r="FL64" s="192"/>
      <c r="FM64" s="192"/>
      <c r="FN64" s="192"/>
      <c r="FO64" s="192"/>
      <c r="FP64" s="192"/>
      <c r="FQ64" s="192"/>
      <c r="FR64" s="192"/>
      <c r="FS64" s="192"/>
      <c r="FT64" s="192"/>
      <c r="FU64" s="192"/>
      <c r="FV64" s="192"/>
      <c r="FW64" s="192"/>
      <c r="FX64" s="192"/>
      <c r="FY64" s="192"/>
      <c r="FZ64" s="192"/>
      <c r="GA64" s="192"/>
      <c r="GB64" s="192"/>
      <c r="GC64" s="192"/>
      <c r="GD64" s="192"/>
      <c r="GE64" s="192"/>
      <c r="GF64" s="192"/>
      <c r="GG64" s="192"/>
      <c r="GH64" s="192"/>
      <c r="GI64" s="192"/>
      <c r="GJ64" s="192"/>
    </row>
    <row r="65" spans="2:192" s="379" customFormat="1" outlineLevel="1">
      <c r="B65" s="187" t="s">
        <v>310</v>
      </c>
      <c r="C65" s="47"/>
      <c r="D65" s="296"/>
      <c r="E65" s="47"/>
      <c r="F65" s="47"/>
      <c r="G65" s="47"/>
      <c r="H65" s="47"/>
      <c r="I65" s="47"/>
      <c r="J65" s="47"/>
      <c r="K65" s="53" t="s">
        <v>200</v>
      </c>
      <c r="L65" s="47"/>
      <c r="M65" s="463"/>
      <c r="N65" s="463"/>
      <c r="O65" s="186"/>
      <c r="P65" s="662">
        <f>+IFERROR(INDEX(Inputs!$L$112:$L$121,MATCH(P8,Inputs!$B$112:$B$121,0),1),O65*(1+P66))</f>
        <v>8725.9973786000228</v>
      </c>
      <c r="Q65" s="662">
        <f>+IFERROR(INDEX(Inputs!$L$112:$L$121,MATCH(Q8,Inputs!$B$112:$B$121,0),1),P65*(1+Q66))</f>
        <v>8990.163735558288</v>
      </c>
      <c r="R65" s="662">
        <f>+IFERROR(INDEX(Inputs!$L$112:$L$121,MATCH(R8,Inputs!$B$112:$B$121,0),1),Q65*(1+R66))</f>
        <v>9262.3273289493463</v>
      </c>
      <c r="S65" s="662">
        <f>+IFERROR(INDEX(Inputs!$L$112:$L$121,MATCH(S8,Inputs!$B$112:$B$121,0),1),R65*(1+S66))</f>
        <v>9542.7302629960777</v>
      </c>
      <c r="T65" s="662">
        <f>+IFERROR(INDEX(Inputs!$L$112:$L$121,MATCH(T8,Inputs!$B$112:$B$121,0),1),S65*(1+T66))</f>
        <v>9984.7524359744566</v>
      </c>
      <c r="U65" s="662">
        <f>+IFERROR(INDEX(Inputs!$L$112:$L$121,MATCH(U8,Inputs!$B$112:$B$121,0),1),T65*(1+U66))</f>
        <v>10447.249210667416</v>
      </c>
      <c r="V65" s="662">
        <f>+IFERROR(INDEX(Inputs!$L$112:$L$121,MATCH(V8,Inputs!$B$112:$B$121,0),1),U65*(1+V66))</f>
        <v>10931.168976863972</v>
      </c>
      <c r="W65" s="662">
        <f>+IFERROR(INDEX(Inputs!$L$112:$L$121,MATCH(W8,Inputs!$B$112:$B$121,0),1),V65*(1+W66))</f>
        <v>11437.504054057094</v>
      </c>
      <c r="X65" s="662">
        <f>+IFERROR(INDEX(Inputs!$L$112:$L$121,MATCH(X8,Inputs!$B$112:$B$121,0),1),W65*(1+X66))</f>
        <v>11967.292726280975</v>
      </c>
      <c r="Y65" s="662">
        <f>+IFERROR(INDEX(Inputs!$L$112:$L$121,MATCH(Y8,Inputs!$B$112:$B$121,0),1),X65*(1+Y66))</f>
        <v>12362.056434236452</v>
      </c>
      <c r="Z65" s="662">
        <f>+IFERROR(INDEX(Inputs!$L$112:$L$121,MATCH(Z8,Inputs!$B$112:$B$121,0),1),Y65*(1+Z66))</f>
        <v>12769.84216719651</v>
      </c>
      <c r="AA65" s="662">
        <f>+IFERROR(INDEX(Inputs!$L$112:$L$121,MATCH(AA8,Inputs!$B$112:$B$121,0),1),Z65*(1+AA66))</f>
        <v>13191.079481201386</v>
      </c>
      <c r="AB65" s="662">
        <f>+IFERROR(INDEX(Inputs!$L$112:$L$121,MATCH(AB8,Inputs!$B$112:$B$121,0),1),AA65*(1+AB66))</f>
        <v>13626.21210200699</v>
      </c>
      <c r="AC65" s="662">
        <f>+IFERROR(INDEX(Inputs!$L$112:$L$121,MATCH(AC8,Inputs!$B$112:$B$121,0),1),AB65*(1+AC66))</f>
        <v>14075.698392499671</v>
      </c>
      <c r="AD65" s="662">
        <f>+IFERROR(INDEX(Inputs!$L$112:$L$121,MATCH(AD8,Inputs!$B$112:$B$121,0),1),AC65*(1+AD66))</f>
        <v>14372.449802945388</v>
      </c>
      <c r="AE65" s="662">
        <f>+IFERROR(INDEX(Inputs!$L$112:$L$121,MATCH(AE8,Inputs!$B$112:$B$121,0),1),AD65*(1+AE66))</f>
        <v>14675.457485523822</v>
      </c>
      <c r="AF65" s="662">
        <f>+IFERROR(INDEX(Inputs!$L$112:$L$121,MATCH(AF8,Inputs!$B$112:$B$121,0),1),AE65*(1+AF66))</f>
        <v>14984.853338314042</v>
      </c>
      <c r="AG65" s="662">
        <f>+IFERROR(INDEX(Inputs!$L$112:$L$121,MATCH(AG8,Inputs!$B$112:$B$121,0),1),AF65*(1+AG66))</f>
        <v>15300.772040141044</v>
      </c>
      <c r="AH65" s="662">
        <f>+IFERROR(INDEX(Inputs!$L$112:$L$121,MATCH(AH8,Inputs!$B$112:$B$121,0),1),AG65*(1+AH66))</f>
        <v>15623.351109200936</v>
      </c>
      <c r="AI65" s="662">
        <f>+IFERROR(INDEX(Inputs!$L$112:$L$121,MATCH(AI8,Inputs!$B$112:$B$121,0),1),AH65*(1+AI66))</f>
        <v>15748.32509084758</v>
      </c>
      <c r="AJ65" s="662">
        <f>+IFERROR(INDEX(Inputs!$L$112:$L$121,MATCH(AJ8,Inputs!$B$112:$B$121,0),1),AI65*(1+AJ66))</f>
        <v>15874.298761740114</v>
      </c>
      <c r="AK65" s="662">
        <f>+IFERROR(INDEX(Inputs!$L$112:$L$121,MATCH(AK8,Inputs!$B$112:$B$121,0),1),AJ65*(1+AK66))</f>
        <v>16001.280118571731</v>
      </c>
      <c r="AL65" s="662">
        <f>+IFERROR(INDEX(Inputs!$L$112:$L$121,MATCH(AL8,Inputs!$B$112:$B$121,0),1),AK65*(1+AL66))</f>
        <v>16129.277222002602</v>
      </c>
      <c r="AM65" s="662">
        <f>+IFERROR(INDEX(Inputs!$L$112:$L$121,MATCH(AM8,Inputs!$B$112:$B$121,0),1),AL65*(1+AM66))</f>
        <v>16258.298197171571</v>
      </c>
      <c r="AN65" s="662">
        <f>+IFERROR(INDEX(Inputs!$L$112:$L$121,MATCH(AN8,Inputs!$B$112:$B$121,0),1),AM65*(1+AN66))</f>
        <v>16258.298197171571</v>
      </c>
      <c r="AO65" s="662">
        <f>+IFERROR(INDEX(Inputs!$L$112:$L$121,MATCH(AO8,Inputs!$B$112:$B$121,0),1),AN65*(1+AO66))</f>
        <v>16258.298197171571</v>
      </c>
      <c r="AP65" s="662">
        <f>+IFERROR(INDEX(Inputs!$L$112:$L$121,MATCH(AP8,Inputs!$B$112:$B$121,0),1),AO65*(1+AP66))</f>
        <v>16258.298197171571</v>
      </c>
      <c r="AQ65" s="662">
        <f>+IFERROR(INDEX(Inputs!$L$112:$L$121,MATCH(AQ8,Inputs!$B$112:$B$121,0),1),AP65*(1+AQ66))</f>
        <v>16258.298197171571</v>
      </c>
      <c r="AR65" s="662">
        <f>+IFERROR(INDEX(Inputs!$L$112:$L$121,MATCH(AR8,Inputs!$B$112:$B$121,0),1),AQ65*(1+AR66))</f>
        <v>16258.298197171574</v>
      </c>
      <c r="AS65" s="662">
        <f>+IFERROR(INDEX(Inputs!$L$112:$L$121,MATCH(AS8,Inputs!$B$112:$B$121,0),1),AR65*(1+AS66))</f>
        <v>16258.298197171574</v>
      </c>
      <c r="AT65" s="662">
        <f>+IFERROR(INDEX(Inputs!$L$112:$L$121,MATCH(AT8,Inputs!$B$112:$B$121,0),1),AS65*(1+AT66))</f>
        <v>16258.298197171574</v>
      </c>
      <c r="AU65" s="662">
        <f>+IFERROR(INDEX(Inputs!$L$112:$L$121,MATCH(AU8,Inputs!$B$112:$B$121,0),1),AT65*(1+AU66))</f>
        <v>16258.298197171574</v>
      </c>
      <c r="AV65" s="662">
        <f>+IFERROR(INDEX(Inputs!$L$112:$L$121,MATCH(AV8,Inputs!$B$112:$B$121,0),1),AU65*(1+AV66))</f>
        <v>16258.298197171574</v>
      </c>
      <c r="AW65" s="662">
        <f>+IFERROR(INDEX(Inputs!$L$112:$L$121,MATCH(AW8,Inputs!$B$112:$B$121,0),1),AV65*(1+AW66))</f>
        <v>16258.298197171574</v>
      </c>
      <c r="AX65" s="662">
        <f>+IFERROR(INDEX(Inputs!$L$112:$L$121,MATCH(AX8,Inputs!$B$112:$B$121,0),1),AW65*(1+AX66))</f>
        <v>16258.298197171574</v>
      </c>
      <c r="AY65" s="662">
        <f>+IFERROR(INDEX(Inputs!$L$112:$L$121,MATCH(AY8,Inputs!$B$112:$B$121,0),1),AX65*(1+AY66))</f>
        <v>16258.298197171574</v>
      </c>
      <c r="AZ65" s="662">
        <f>+IFERROR(INDEX(Inputs!$L$112:$L$121,MATCH(AZ8,Inputs!$B$112:$B$121,0),1),AY65*(1+AZ66))</f>
        <v>16258.298197171574</v>
      </c>
      <c r="BA65" s="662">
        <f>+IFERROR(INDEX(Inputs!$L$112:$L$121,MATCH(BA8,Inputs!$B$112:$B$121,0),1),AZ65*(1+BA66))</f>
        <v>16258.298197171574</v>
      </c>
      <c r="BB65" s="662">
        <f>+IFERROR(INDEX(Inputs!$L$112:$L$121,MATCH(BB8,Inputs!$B$112:$B$121,0),1),BA65*(1+BB66))</f>
        <v>16258.298197171576</v>
      </c>
      <c r="BC65" s="662">
        <f>+IFERROR(INDEX(Inputs!$L$112:$L$121,MATCH(BC8,Inputs!$B$112:$B$121,0),1),BB65*(1+BC66))</f>
        <v>16258.298197171576</v>
      </c>
      <c r="BD65" s="662">
        <f>+IFERROR(INDEX(Inputs!$L$112:$L$121,MATCH(BD8,Inputs!$B$112:$B$121,0),1),BC65*(1+BD66))</f>
        <v>16258.298197171576</v>
      </c>
      <c r="BE65" s="662">
        <f>+IFERROR(INDEX(Inputs!$L$112:$L$121,MATCH(BE8,Inputs!$B$112:$B$121,0),1),BD65*(1+BE66))</f>
        <v>16258.298197171576</v>
      </c>
      <c r="BF65" s="662"/>
      <c r="BG65" s="186"/>
      <c r="BH65" s="186"/>
      <c r="BI65" s="186"/>
      <c r="BJ65" s="186"/>
      <c r="BK65" s="186"/>
      <c r="BL65" s="186"/>
      <c r="BM65" s="186"/>
      <c r="BN65" s="186"/>
      <c r="BO65" s="186"/>
      <c r="BP65" s="186"/>
      <c r="BQ65" s="186"/>
      <c r="BR65" s="186"/>
      <c r="BS65" s="186"/>
      <c r="BT65" s="186"/>
      <c r="BU65" s="186"/>
      <c r="BV65" s="186"/>
      <c r="BW65" s="186"/>
      <c r="BX65" s="186"/>
      <c r="BY65" s="186"/>
      <c r="BZ65" s="186"/>
      <c r="CA65" s="186"/>
      <c r="CB65" s="186"/>
      <c r="CC65" s="186"/>
      <c r="CD65" s="186"/>
      <c r="CE65" s="186"/>
      <c r="CF65" s="186"/>
      <c r="CG65" s="186"/>
      <c r="CH65" s="186"/>
      <c r="CI65" s="186"/>
      <c r="CJ65" s="186"/>
      <c r="CK65" s="186"/>
      <c r="CL65" s="186"/>
      <c r="CM65" s="186"/>
      <c r="CN65" s="186"/>
      <c r="CO65" s="186"/>
      <c r="CP65" s="186"/>
      <c r="CQ65" s="186"/>
      <c r="CR65" s="186"/>
      <c r="CS65" s="186"/>
      <c r="CT65" s="192"/>
      <c r="CU65" s="192"/>
      <c r="CV65" s="192"/>
      <c r="CW65" s="192"/>
      <c r="CX65" s="192"/>
      <c r="CY65" s="192"/>
      <c r="CZ65" s="192"/>
      <c r="DA65" s="192"/>
      <c r="DB65" s="192"/>
      <c r="DC65" s="192"/>
      <c r="DD65" s="192"/>
      <c r="DE65" s="192"/>
      <c r="DF65" s="192"/>
      <c r="DG65" s="192"/>
      <c r="DH65" s="192"/>
      <c r="DI65" s="192"/>
      <c r="DJ65" s="192"/>
      <c r="DK65" s="192"/>
      <c r="DL65" s="192"/>
      <c r="DM65" s="192"/>
      <c r="DN65" s="192"/>
      <c r="DO65" s="192"/>
      <c r="DP65" s="192"/>
      <c r="DQ65" s="192"/>
      <c r="DR65" s="192"/>
      <c r="DS65" s="192"/>
      <c r="DT65" s="192"/>
      <c r="DU65" s="192"/>
      <c r="DV65" s="192"/>
      <c r="DW65" s="192"/>
      <c r="DX65" s="192"/>
      <c r="DY65" s="192"/>
      <c r="DZ65" s="192"/>
      <c r="EA65" s="192"/>
      <c r="EB65" s="192"/>
      <c r="EC65" s="192"/>
      <c r="ED65" s="192"/>
      <c r="EE65" s="192"/>
      <c r="EF65" s="192"/>
      <c r="EG65" s="192"/>
      <c r="EH65" s="192"/>
      <c r="EI65" s="192"/>
      <c r="EJ65" s="192"/>
      <c r="EK65" s="192"/>
      <c r="EL65" s="192"/>
      <c r="EM65" s="192"/>
      <c r="EN65" s="192"/>
      <c r="EO65" s="192"/>
      <c r="EP65" s="192"/>
      <c r="EQ65" s="192"/>
      <c r="ER65" s="192"/>
      <c r="ES65" s="192"/>
      <c r="ET65" s="192"/>
      <c r="EU65" s="192"/>
      <c r="EV65" s="192"/>
      <c r="EW65" s="192"/>
      <c r="EX65" s="192"/>
      <c r="EY65" s="192"/>
      <c r="EZ65" s="192"/>
      <c r="FA65" s="192"/>
      <c r="FB65" s="192"/>
      <c r="FC65" s="192"/>
      <c r="FD65" s="192"/>
      <c r="FE65" s="192"/>
      <c r="FF65" s="192"/>
      <c r="FG65" s="192"/>
      <c r="FH65" s="192"/>
      <c r="FI65" s="192"/>
      <c r="FJ65" s="192"/>
      <c r="FK65" s="192"/>
      <c r="FL65" s="192"/>
      <c r="FM65" s="192"/>
      <c r="FN65" s="192"/>
      <c r="FO65" s="192"/>
      <c r="FP65" s="192"/>
      <c r="FQ65" s="192"/>
      <c r="FR65" s="192"/>
      <c r="FS65" s="192"/>
      <c r="FT65" s="192"/>
      <c r="FU65" s="192"/>
      <c r="FV65" s="192"/>
      <c r="FW65" s="192"/>
      <c r="FX65" s="192"/>
      <c r="FY65" s="192"/>
      <c r="FZ65" s="192"/>
      <c r="GA65" s="192"/>
      <c r="GB65" s="192"/>
      <c r="GC65" s="192"/>
      <c r="GD65" s="192"/>
      <c r="GE65" s="192"/>
      <c r="GF65" s="192"/>
      <c r="GG65" s="192"/>
      <c r="GH65" s="192"/>
      <c r="GI65" s="192"/>
      <c r="GJ65" s="192"/>
    </row>
    <row r="66" spans="2:192" s="655" customFormat="1" outlineLevel="1">
      <c r="B66" s="653" t="s">
        <v>309</v>
      </c>
      <c r="C66" s="326"/>
      <c r="D66" s="656"/>
      <c r="E66" s="326"/>
      <c r="F66" s="326"/>
      <c r="G66" s="326"/>
      <c r="H66" s="326"/>
      <c r="I66" s="326"/>
      <c r="J66" s="326"/>
      <c r="K66" s="441"/>
      <c r="L66" s="326"/>
      <c r="M66" s="657"/>
      <c r="N66" s="657"/>
      <c r="O66" s="654"/>
      <c r="P66" s="658"/>
      <c r="Q66" s="658">
        <f>+POWER(INDEX(Inputs!$L$112:$L$121,MATCH(Q7+1,Inputs!$A$112:$A$121,0),1)/INDEX(Inputs!$L$112:$L$121,MATCH(Q7,Inputs!$A$112:$A$121,0),1),1/(INDEX(Inputs!$B$112:$B$121,MATCH(Q7+1,Inputs!$A$112:$A$121,0),1)-INDEX(Inputs!$B$112:$B$121,MATCH(Q7,Inputs!$A$112:$A$121,0),1)))-1</f>
        <v>3.027348571134314E-2</v>
      </c>
      <c r="R66" s="658">
        <f>+POWER(INDEX(Inputs!$L$112:$L$121,MATCH(R7+1,Inputs!$A$112:$A$121,0),1)/INDEX(Inputs!$L$112:$L$121,MATCH(R7,Inputs!$A$112:$A$121,0),1),1/(INDEX(Inputs!$B$112:$B$121,MATCH(R7+1,Inputs!$A$112:$A$121,0),1)-INDEX(Inputs!$B$112:$B$121,MATCH(R7,Inputs!$A$112:$A$121,0),1)))-1</f>
        <v>3.027348571134314E-2</v>
      </c>
      <c r="S66" s="658">
        <f>+POWER(INDEX(Inputs!$L$112:$L$121,MATCH(S7+1,Inputs!$A$112:$A$121,0),1)/INDEX(Inputs!$L$112:$L$121,MATCH(S7,Inputs!$A$112:$A$121,0),1),1/(INDEX(Inputs!$B$112:$B$121,MATCH(S7+1,Inputs!$A$112:$A$121,0),1)-INDEX(Inputs!$B$112:$B$121,MATCH(S7,Inputs!$A$112:$A$121,0),1)))-1</f>
        <v>3.027348571134314E-2</v>
      </c>
      <c r="T66" s="658">
        <f>+POWER(INDEX(Inputs!$L$112:$L$121,MATCH(T7+1,Inputs!$A$112:$A$121,0),1)/INDEX(Inputs!$L$112:$L$121,MATCH(T7,Inputs!$A$112:$A$121,0),1),1/(INDEX(Inputs!$B$112:$B$121,MATCH(T7+1,Inputs!$A$112:$A$121,0),1)-INDEX(Inputs!$B$112:$B$121,MATCH(T7,Inputs!$A$112:$A$121,0),1)))-1</f>
        <v>4.6320304650379951E-2</v>
      </c>
      <c r="U66" s="658">
        <f>+POWER(INDEX(Inputs!$L$112:$L$121,MATCH(U7+1,Inputs!$A$112:$A$121,0),1)/INDEX(Inputs!$L$112:$L$121,MATCH(U7,Inputs!$A$112:$A$121,0),1),1/(INDEX(Inputs!$B$112:$B$121,MATCH(U7+1,Inputs!$A$112:$A$121,0),1)-INDEX(Inputs!$B$112:$B$121,MATCH(U7,Inputs!$A$112:$A$121,0),1)))-1</f>
        <v>4.6320304650379951E-2</v>
      </c>
      <c r="V66" s="658">
        <f>+POWER(INDEX(Inputs!$L$112:$L$121,MATCH(V7+1,Inputs!$A$112:$A$121,0),1)/INDEX(Inputs!$L$112:$L$121,MATCH(V7,Inputs!$A$112:$A$121,0),1),1/(INDEX(Inputs!$B$112:$B$121,MATCH(V7+1,Inputs!$A$112:$A$121,0),1)-INDEX(Inputs!$B$112:$B$121,MATCH(V7,Inputs!$A$112:$A$121,0),1)))-1</f>
        <v>4.6320304650379951E-2</v>
      </c>
      <c r="W66" s="658">
        <f>+POWER(INDEX(Inputs!$L$112:$L$121,MATCH(W7+1,Inputs!$A$112:$A$121,0),1)/INDEX(Inputs!$L$112:$L$121,MATCH(W7,Inputs!$A$112:$A$121,0),1),1/(INDEX(Inputs!$B$112:$B$121,MATCH(W7+1,Inputs!$A$112:$A$121,0),1)-INDEX(Inputs!$B$112:$B$121,MATCH(W7,Inputs!$A$112:$A$121,0),1)))-1</f>
        <v>4.6320304650379951E-2</v>
      </c>
      <c r="X66" s="658">
        <f>+POWER(INDEX(Inputs!$L$112:$L$121,MATCH(X7+1,Inputs!$A$112:$A$121,0),1)/INDEX(Inputs!$L$112:$L$121,MATCH(X7,Inputs!$A$112:$A$121,0),1),1/(INDEX(Inputs!$B$112:$B$121,MATCH(X7+1,Inputs!$A$112:$A$121,0),1)-INDEX(Inputs!$B$112:$B$121,MATCH(X7,Inputs!$A$112:$A$121,0),1)))-1</f>
        <v>4.6320304650379951E-2</v>
      </c>
      <c r="Y66" s="658">
        <f>+POWER(INDEX(Inputs!$L$112:$L$121,MATCH(Y7+1,Inputs!$A$112:$A$121,0),1)/INDEX(Inputs!$L$112:$L$121,MATCH(Y7,Inputs!$A$112:$A$121,0),1),1/(INDEX(Inputs!$B$112:$B$121,MATCH(Y7+1,Inputs!$A$112:$A$121,0),1)-INDEX(Inputs!$B$112:$B$121,MATCH(Y7,Inputs!$A$112:$A$121,0),1)))-1</f>
        <v>3.2986884919138815E-2</v>
      </c>
      <c r="Z66" s="658">
        <f>+POWER(INDEX(Inputs!$L$112:$L$121,MATCH(Z7+1,Inputs!$A$112:$A$121,0),1)/INDEX(Inputs!$L$112:$L$121,MATCH(Z7,Inputs!$A$112:$A$121,0),1),1/(INDEX(Inputs!$B$112:$B$121,MATCH(Z7+1,Inputs!$A$112:$A$121,0),1)-INDEX(Inputs!$B$112:$B$121,MATCH(Z7,Inputs!$A$112:$A$121,0),1)))-1</f>
        <v>3.2986884919138815E-2</v>
      </c>
      <c r="AA66" s="658">
        <f>+POWER(INDEX(Inputs!$L$112:$L$121,MATCH(AA7+1,Inputs!$A$112:$A$121,0),1)/INDEX(Inputs!$L$112:$L$121,MATCH(AA7,Inputs!$A$112:$A$121,0),1),1/(INDEX(Inputs!$B$112:$B$121,MATCH(AA7+1,Inputs!$A$112:$A$121,0),1)-INDEX(Inputs!$B$112:$B$121,MATCH(AA7,Inputs!$A$112:$A$121,0),1)))-1</f>
        <v>3.2986884919138815E-2</v>
      </c>
      <c r="AB66" s="658">
        <f>+POWER(INDEX(Inputs!$L$112:$L$121,MATCH(AB7+1,Inputs!$A$112:$A$121,0),1)/INDEX(Inputs!$L$112:$L$121,MATCH(AB7,Inputs!$A$112:$A$121,0),1),1/(INDEX(Inputs!$B$112:$B$121,MATCH(AB7+1,Inputs!$A$112:$A$121,0),1)-INDEX(Inputs!$B$112:$B$121,MATCH(AB7,Inputs!$A$112:$A$121,0),1)))-1</f>
        <v>3.2986884919138815E-2</v>
      </c>
      <c r="AC66" s="658">
        <f>+POWER(INDEX(Inputs!$L$112:$L$121,MATCH(AC7+1,Inputs!$A$112:$A$121,0),1)/INDEX(Inputs!$L$112:$L$121,MATCH(AC7,Inputs!$A$112:$A$121,0),1),1/(INDEX(Inputs!$B$112:$B$121,MATCH(AC7+1,Inputs!$A$112:$A$121,0),1)-INDEX(Inputs!$B$112:$B$121,MATCH(AC7,Inputs!$A$112:$A$121,0),1)))-1</f>
        <v>3.2986884919138815E-2</v>
      </c>
      <c r="AD66" s="658">
        <f>+POWER(INDEX(Inputs!$L$112:$L$121,MATCH(AD7+1,Inputs!$A$112:$A$121,0),1)/INDEX(Inputs!$L$112:$L$121,MATCH(AD7,Inputs!$A$112:$A$121,0),1),1/(INDEX(Inputs!$B$112:$B$121,MATCH(AD7+1,Inputs!$A$112:$A$121,0),1)-INDEX(Inputs!$B$112:$B$121,MATCH(AD7,Inputs!$A$112:$A$121,0),1)))-1</f>
        <v>2.1082535457270346E-2</v>
      </c>
      <c r="AE66" s="658">
        <f>+POWER(INDEX(Inputs!$L$112:$L$121,MATCH(AE7+1,Inputs!$A$112:$A$121,0),1)/INDEX(Inputs!$L$112:$L$121,MATCH(AE7,Inputs!$A$112:$A$121,0),1),1/(INDEX(Inputs!$B$112:$B$121,MATCH(AE7+1,Inputs!$A$112:$A$121,0),1)-INDEX(Inputs!$B$112:$B$121,MATCH(AE7,Inputs!$A$112:$A$121,0),1)))-1</f>
        <v>2.1082535457270346E-2</v>
      </c>
      <c r="AF66" s="658">
        <f>+POWER(INDEX(Inputs!$L$112:$L$121,MATCH(AF7+1,Inputs!$A$112:$A$121,0),1)/INDEX(Inputs!$L$112:$L$121,MATCH(AF7,Inputs!$A$112:$A$121,0),1),1/(INDEX(Inputs!$B$112:$B$121,MATCH(AF7+1,Inputs!$A$112:$A$121,0),1)-INDEX(Inputs!$B$112:$B$121,MATCH(AF7,Inputs!$A$112:$A$121,0),1)))-1</f>
        <v>2.1082535457270346E-2</v>
      </c>
      <c r="AG66" s="658">
        <f>+POWER(INDEX(Inputs!$L$112:$L$121,MATCH(AG7+1,Inputs!$A$112:$A$121,0),1)/INDEX(Inputs!$L$112:$L$121,MATCH(AG7,Inputs!$A$112:$A$121,0),1),1/(INDEX(Inputs!$B$112:$B$121,MATCH(AG7+1,Inputs!$A$112:$A$121,0),1)-INDEX(Inputs!$B$112:$B$121,MATCH(AG7,Inputs!$A$112:$A$121,0),1)))-1</f>
        <v>2.1082535457270346E-2</v>
      </c>
      <c r="AH66" s="658">
        <f>+POWER(INDEX(Inputs!$L$112:$L$121,MATCH(AH7+1,Inputs!$A$112:$A$121,0),1)/INDEX(Inputs!$L$112:$L$121,MATCH(AH7,Inputs!$A$112:$A$121,0),1),1/(INDEX(Inputs!$B$112:$B$121,MATCH(AH7+1,Inputs!$A$112:$A$121,0),1)-INDEX(Inputs!$B$112:$B$121,MATCH(AH7,Inputs!$A$112:$A$121,0),1)))-1</f>
        <v>2.1082535457270346E-2</v>
      </c>
      <c r="AI66" s="658">
        <f>+POWER(INDEX(Inputs!$L$112:$L$121,MATCH(AI7+1,Inputs!$A$112:$A$121,0),1)/INDEX(Inputs!$L$112:$L$121,MATCH(AI7,Inputs!$A$112:$A$121,0),1),1/(INDEX(Inputs!$B$112:$B$121,MATCH(AI7+1,Inputs!$A$112:$A$121,0),1)-INDEX(Inputs!$B$112:$B$121,MATCH(AI7,Inputs!$A$112:$A$121,0),1)))-1</f>
        <v>7.9991789708320216E-3</v>
      </c>
      <c r="AJ66" s="658">
        <f>+POWER(INDEX(Inputs!$L$112:$L$121,MATCH(AJ7+1,Inputs!$A$112:$A$121,0),1)/INDEX(Inputs!$L$112:$L$121,MATCH(AJ7,Inputs!$A$112:$A$121,0),1),1/(INDEX(Inputs!$B$112:$B$121,MATCH(AJ7+1,Inputs!$A$112:$A$121,0),1)-INDEX(Inputs!$B$112:$B$121,MATCH(AJ7,Inputs!$A$112:$A$121,0),1)))-1</f>
        <v>7.9991789708320216E-3</v>
      </c>
      <c r="AK66" s="658">
        <f>+POWER(INDEX(Inputs!$L$112:$L$121,MATCH(AK7+1,Inputs!$A$112:$A$121,0),1)/INDEX(Inputs!$L$112:$L$121,MATCH(AK7,Inputs!$A$112:$A$121,0),1),1/(INDEX(Inputs!$B$112:$B$121,MATCH(AK7+1,Inputs!$A$112:$A$121,0),1)-INDEX(Inputs!$B$112:$B$121,MATCH(AK7,Inputs!$A$112:$A$121,0),1)))-1</f>
        <v>7.9991789708320216E-3</v>
      </c>
      <c r="AL66" s="658">
        <f>+POWER(INDEX(Inputs!$L$112:$L$121,MATCH(AL7+1,Inputs!$A$112:$A$121,0),1)/INDEX(Inputs!$L$112:$L$121,MATCH(AL7,Inputs!$A$112:$A$121,0),1),1/(INDEX(Inputs!$B$112:$B$121,MATCH(AL7+1,Inputs!$A$112:$A$121,0),1)-INDEX(Inputs!$B$112:$B$121,MATCH(AL7,Inputs!$A$112:$A$121,0),1)))-1</f>
        <v>7.9991789708320216E-3</v>
      </c>
      <c r="AM66" s="658">
        <f>+POWER(INDEX(Inputs!$L$112:$L$121,MATCH(AM7+1,Inputs!$A$112:$A$121,0),1)/INDEX(Inputs!$L$112:$L$121,MATCH(AM7,Inputs!$A$112:$A$121,0),1),1/(INDEX(Inputs!$B$112:$B$121,MATCH(AM7+1,Inputs!$A$112:$A$121,0),1)-INDEX(Inputs!$B$112:$B$121,MATCH(AM7,Inputs!$A$112:$A$121,0),1)))-1</f>
        <v>7.9991789708320216E-3</v>
      </c>
      <c r="AN66" s="658">
        <f>+POWER(INDEX(Inputs!$L$112:$L$121,MATCH(AN7+1,Inputs!$A$112:$A$121,0),1)/INDEX(Inputs!$L$112:$L$121,MATCH(AN7,Inputs!$A$112:$A$121,0),1),1/(INDEX(Inputs!$B$112:$B$121,MATCH(AN7+1,Inputs!$A$112:$A$121,0),1)-INDEX(Inputs!$B$112:$B$121,MATCH(AN7,Inputs!$A$112:$A$121,0),1)))-1</f>
        <v>0</v>
      </c>
      <c r="AO66" s="658">
        <f>+POWER(INDEX(Inputs!$L$112:$L$121,MATCH(AO7+1,Inputs!$A$112:$A$121,0),1)/INDEX(Inputs!$L$112:$L$121,MATCH(AO7,Inputs!$A$112:$A$121,0),1),1/(INDEX(Inputs!$B$112:$B$121,MATCH(AO7+1,Inputs!$A$112:$A$121,0),1)-INDEX(Inputs!$B$112:$B$121,MATCH(AO7,Inputs!$A$112:$A$121,0),1)))-1</f>
        <v>0</v>
      </c>
      <c r="AP66" s="658">
        <f>+POWER(INDEX(Inputs!$L$112:$L$121,MATCH(AP7+1,Inputs!$A$112:$A$121,0),1)/INDEX(Inputs!$L$112:$L$121,MATCH(AP7,Inputs!$A$112:$A$121,0),1),1/(INDEX(Inputs!$B$112:$B$121,MATCH(AP7+1,Inputs!$A$112:$A$121,0),1)-INDEX(Inputs!$B$112:$B$121,MATCH(AP7,Inputs!$A$112:$A$121,0),1)))-1</f>
        <v>0</v>
      </c>
      <c r="AQ66" s="658">
        <f>+POWER(INDEX(Inputs!$L$112:$L$121,MATCH(AQ7+1,Inputs!$A$112:$A$121,0),1)/INDEX(Inputs!$L$112:$L$121,MATCH(AQ7,Inputs!$A$112:$A$121,0),1),1/(INDEX(Inputs!$B$112:$B$121,MATCH(AQ7+1,Inputs!$A$112:$A$121,0),1)-INDEX(Inputs!$B$112:$B$121,MATCH(AQ7,Inputs!$A$112:$A$121,0),1)))-1</f>
        <v>0</v>
      </c>
      <c r="AR66" s="658">
        <f>+POWER(INDEX(Inputs!$L$112:$L$121,MATCH(AR7+1,Inputs!$A$112:$A$121,0),1)/INDEX(Inputs!$L$112:$L$121,MATCH(AR7,Inputs!$A$112:$A$121,0),1),1/(INDEX(Inputs!$B$112:$B$121,MATCH(AR7+1,Inputs!$A$112:$A$121,0),1)-INDEX(Inputs!$B$112:$B$121,MATCH(AR7,Inputs!$A$112:$A$121,0),1)))-1</f>
        <v>0</v>
      </c>
      <c r="AS66" s="658">
        <f>+POWER(INDEX(Inputs!$L$112:$L$121,MATCH(AS7+1,Inputs!$A$112:$A$121,0),1)/INDEX(Inputs!$L$112:$L$121,MATCH(AS7,Inputs!$A$112:$A$121,0),1),1/(INDEX(Inputs!$B$112:$B$121,MATCH(AS7+1,Inputs!$A$112:$A$121,0),1)-INDEX(Inputs!$B$112:$B$121,MATCH(AS7,Inputs!$A$112:$A$121,0),1)))-1</f>
        <v>0</v>
      </c>
      <c r="AT66" s="658">
        <f>+POWER(INDEX(Inputs!$L$112:$L$121,MATCH(AT7+1,Inputs!$A$112:$A$121,0),1)/INDEX(Inputs!$L$112:$L$121,MATCH(AT7,Inputs!$A$112:$A$121,0),1),1/(INDEX(Inputs!$B$112:$B$121,MATCH(AT7+1,Inputs!$A$112:$A$121,0),1)-INDEX(Inputs!$B$112:$B$121,MATCH(AT7,Inputs!$A$112:$A$121,0),1)))-1</f>
        <v>0</v>
      </c>
      <c r="AU66" s="658">
        <f>+POWER(INDEX(Inputs!$L$112:$L$121,MATCH(AU7+1,Inputs!$A$112:$A$121,0),1)/INDEX(Inputs!$L$112:$L$121,MATCH(AU7,Inputs!$A$112:$A$121,0),1),1/(INDEX(Inputs!$B$112:$B$121,MATCH(AU7+1,Inputs!$A$112:$A$121,0),1)-INDEX(Inputs!$B$112:$B$121,MATCH(AU7,Inputs!$A$112:$A$121,0),1)))-1</f>
        <v>0</v>
      </c>
      <c r="AV66" s="658">
        <f>+POWER(INDEX(Inputs!$L$112:$L$121,MATCH(AV7+1,Inputs!$A$112:$A$121,0),1)/INDEX(Inputs!$L$112:$L$121,MATCH(AV7,Inputs!$A$112:$A$121,0),1),1/(INDEX(Inputs!$B$112:$B$121,MATCH(AV7+1,Inputs!$A$112:$A$121,0),1)-INDEX(Inputs!$B$112:$B$121,MATCH(AV7,Inputs!$A$112:$A$121,0),1)))-1</f>
        <v>0</v>
      </c>
      <c r="AW66" s="658">
        <f>+POWER(INDEX(Inputs!$L$112:$L$121,MATCH(AW7+1,Inputs!$A$112:$A$121,0),1)/INDEX(Inputs!$L$112:$L$121,MATCH(AW7,Inputs!$A$112:$A$121,0),1),1/(INDEX(Inputs!$B$112:$B$121,MATCH(AW7+1,Inputs!$A$112:$A$121,0),1)-INDEX(Inputs!$B$112:$B$121,MATCH(AW7,Inputs!$A$112:$A$121,0),1)))-1</f>
        <v>0</v>
      </c>
      <c r="AX66" s="658">
        <f>+POWER(INDEX(Inputs!$L$112:$L$121,MATCH(AX7+1,Inputs!$A$112:$A$121,0),1)/INDEX(Inputs!$L$112:$L$121,MATCH(AX7,Inputs!$A$112:$A$121,0),1),1/(INDEX(Inputs!$B$112:$B$121,MATCH(AX7+1,Inputs!$A$112:$A$121,0),1)-INDEX(Inputs!$B$112:$B$121,MATCH(AX7,Inputs!$A$112:$A$121,0),1)))-1</f>
        <v>0</v>
      </c>
      <c r="AY66" s="658">
        <f>+POWER(INDEX(Inputs!$L$112:$L$121,MATCH(AY7+1,Inputs!$A$112:$A$121,0),1)/INDEX(Inputs!$L$112:$L$121,MATCH(AY7,Inputs!$A$112:$A$121,0),1),1/(INDEX(Inputs!$B$112:$B$121,MATCH(AY7+1,Inputs!$A$112:$A$121,0),1)-INDEX(Inputs!$B$112:$B$121,MATCH(AY7,Inputs!$A$112:$A$121,0),1)))-1</f>
        <v>0</v>
      </c>
      <c r="AZ66" s="658">
        <f>+POWER(INDEX(Inputs!$L$112:$L$121,MATCH(AZ7+1,Inputs!$A$112:$A$121,0),1)/INDEX(Inputs!$L$112:$L$121,MATCH(AZ7,Inputs!$A$112:$A$121,0),1),1/(INDEX(Inputs!$B$112:$B$121,MATCH(AZ7+1,Inputs!$A$112:$A$121,0),1)-INDEX(Inputs!$B$112:$B$121,MATCH(AZ7,Inputs!$A$112:$A$121,0),1)))-1</f>
        <v>0</v>
      </c>
      <c r="BA66" s="658">
        <f>+POWER(INDEX(Inputs!$L$112:$L$121,MATCH(BA7+1,Inputs!$A$112:$A$121,0),1)/INDEX(Inputs!$L$112:$L$121,MATCH(BA7,Inputs!$A$112:$A$121,0),1),1/(INDEX(Inputs!$B$112:$B$121,MATCH(BA7+1,Inputs!$A$112:$A$121,0),1)-INDEX(Inputs!$B$112:$B$121,MATCH(BA7,Inputs!$A$112:$A$121,0),1)))-1</f>
        <v>0</v>
      </c>
      <c r="BB66" s="658">
        <f>+POWER(INDEX(Inputs!$L$112:$L$121,MATCH(BB7+1,Inputs!$A$112:$A$121,0),1)/INDEX(Inputs!$L$112:$L$121,MATCH(BB7,Inputs!$A$112:$A$121,0),1),1/(INDEX(Inputs!$B$112:$B$121,MATCH(BB7+1,Inputs!$A$112:$A$121,0),1)-INDEX(Inputs!$B$112:$B$121,MATCH(BB7,Inputs!$A$112:$A$121,0),1)))-1</f>
        <v>0</v>
      </c>
      <c r="BC66" s="658">
        <f>+POWER(INDEX(Inputs!$L$112:$L$121,MATCH(BC7+1,Inputs!$A$112:$A$121,0),1)/INDEX(Inputs!$L$112:$L$121,MATCH(BC7,Inputs!$A$112:$A$121,0),1),1/(INDEX(Inputs!$B$112:$B$121,MATCH(BC7+1,Inputs!$A$112:$A$121,0),1)-INDEX(Inputs!$B$112:$B$121,MATCH(BC7,Inputs!$A$112:$A$121,0),1)))-1</f>
        <v>0</v>
      </c>
      <c r="BD66" s="658">
        <f>+POWER(INDEX(Inputs!$L$112:$L$121,MATCH(BD7+1,Inputs!$A$112:$A$121,0),1)/INDEX(Inputs!$L$112:$L$121,MATCH(BD7,Inputs!$A$112:$A$121,0),1),1/(INDEX(Inputs!$B$112:$B$121,MATCH(BD7+1,Inputs!$A$112:$A$121,0),1)-INDEX(Inputs!$B$112:$B$121,MATCH(BD7,Inputs!$A$112:$A$121,0),1)))-1</f>
        <v>0</v>
      </c>
      <c r="BE66" s="658">
        <f>+POWER(INDEX(Inputs!$L$112:$L$121,MATCH(BE7+1,Inputs!$A$112:$A$121,0),1)/INDEX(Inputs!$L$112:$L$121,MATCH(BE7,Inputs!$A$112:$A$121,0),1),1/(INDEX(Inputs!$B$112:$B$121,MATCH(BE7+1,Inputs!$A$112:$A$121,0),1)-INDEX(Inputs!$B$112:$B$121,MATCH(BE7,Inputs!$A$112:$A$121,0),1)))-1</f>
        <v>0</v>
      </c>
      <c r="BF66" s="658"/>
      <c r="BG66" s="658"/>
      <c r="BH66" s="658"/>
      <c r="BI66" s="658"/>
      <c r="BJ66" s="658"/>
      <c r="BK66" s="658"/>
      <c r="BL66" s="658"/>
      <c r="BM66" s="658"/>
      <c r="BN66" s="658"/>
      <c r="BO66" s="658"/>
      <c r="BP66" s="658"/>
      <c r="BQ66" s="658"/>
      <c r="BR66" s="658"/>
      <c r="BS66" s="658"/>
      <c r="BT66" s="658"/>
      <c r="BU66" s="658"/>
      <c r="BV66" s="658"/>
      <c r="BW66" s="658"/>
      <c r="BX66" s="658"/>
      <c r="BY66" s="658"/>
      <c r="BZ66" s="658"/>
      <c r="CA66" s="658"/>
      <c r="CB66" s="658"/>
      <c r="CC66" s="658"/>
      <c r="CD66" s="658"/>
      <c r="CE66" s="658"/>
      <c r="CF66" s="658"/>
      <c r="CG66" s="658"/>
      <c r="CH66" s="658"/>
      <c r="CI66" s="658"/>
      <c r="CJ66" s="658"/>
      <c r="CK66" s="658"/>
      <c r="CL66" s="658"/>
      <c r="CM66" s="658"/>
      <c r="CN66" s="658"/>
      <c r="CO66" s="658"/>
      <c r="CP66" s="658"/>
      <c r="CQ66" s="658"/>
      <c r="CR66" s="658"/>
      <c r="CS66" s="658"/>
      <c r="CT66" s="659"/>
      <c r="CU66" s="659"/>
      <c r="CV66" s="659"/>
      <c r="CW66" s="659"/>
      <c r="CX66" s="659"/>
      <c r="CY66" s="659"/>
      <c r="CZ66" s="659"/>
      <c r="DA66" s="659"/>
      <c r="DB66" s="659"/>
      <c r="DC66" s="659"/>
      <c r="DD66" s="659"/>
      <c r="DE66" s="659"/>
      <c r="DF66" s="659"/>
      <c r="DG66" s="659"/>
      <c r="DH66" s="659"/>
      <c r="DI66" s="659"/>
      <c r="DJ66" s="659"/>
      <c r="DK66" s="659"/>
      <c r="DL66" s="659"/>
      <c r="DM66" s="659"/>
      <c r="DN66" s="659"/>
      <c r="DO66" s="659"/>
      <c r="DP66" s="659"/>
      <c r="DQ66" s="659"/>
      <c r="DR66" s="659"/>
      <c r="DS66" s="659"/>
      <c r="DT66" s="659"/>
      <c r="DU66" s="659"/>
      <c r="DV66" s="659"/>
      <c r="DW66" s="659"/>
      <c r="DX66" s="659"/>
      <c r="DY66" s="659"/>
      <c r="DZ66" s="659"/>
      <c r="EA66" s="659"/>
      <c r="EB66" s="659"/>
      <c r="EC66" s="659"/>
      <c r="ED66" s="659"/>
      <c r="EE66" s="659"/>
      <c r="EF66" s="659"/>
      <c r="EG66" s="659"/>
      <c r="EH66" s="659"/>
      <c r="EI66" s="659"/>
      <c r="EJ66" s="659"/>
      <c r="EK66" s="659"/>
      <c r="EL66" s="659"/>
      <c r="EM66" s="659"/>
      <c r="EN66" s="659"/>
      <c r="EO66" s="659"/>
      <c r="EP66" s="659"/>
      <c r="EQ66" s="659"/>
      <c r="ER66" s="659"/>
      <c r="ES66" s="659"/>
      <c r="ET66" s="659"/>
      <c r="EU66" s="659"/>
      <c r="EV66" s="659"/>
      <c r="EW66" s="659"/>
      <c r="EX66" s="659"/>
      <c r="EY66" s="659"/>
      <c r="EZ66" s="659"/>
      <c r="FA66" s="659"/>
      <c r="FB66" s="659"/>
      <c r="FC66" s="659"/>
      <c r="FD66" s="659"/>
      <c r="FE66" s="659"/>
      <c r="FF66" s="659"/>
      <c r="FG66" s="659"/>
      <c r="FH66" s="659"/>
      <c r="FI66" s="659"/>
      <c r="FJ66" s="659"/>
      <c r="FK66" s="659"/>
      <c r="FL66" s="659"/>
      <c r="FM66" s="659"/>
      <c r="FN66" s="659"/>
      <c r="FO66" s="659"/>
      <c r="FP66" s="659"/>
      <c r="FQ66" s="659"/>
      <c r="FR66" s="659"/>
      <c r="FS66" s="659"/>
      <c r="FT66" s="659"/>
      <c r="FU66" s="659"/>
      <c r="FV66" s="659"/>
      <c r="FW66" s="659"/>
      <c r="FX66" s="659"/>
      <c r="FY66" s="659"/>
      <c r="FZ66" s="659"/>
      <c r="GA66" s="659"/>
      <c r="GB66" s="659"/>
      <c r="GC66" s="659"/>
      <c r="GD66" s="659"/>
      <c r="GE66" s="659"/>
      <c r="GF66" s="659"/>
      <c r="GG66" s="659"/>
      <c r="GH66" s="659"/>
      <c r="GI66" s="659"/>
      <c r="GJ66" s="659"/>
    </row>
    <row r="67" spans="2:192" outlineLevel="1">
      <c r="B67" s="187" t="s">
        <v>311</v>
      </c>
      <c r="C67" s="47"/>
      <c r="D67" s="47"/>
      <c r="E67" s="47"/>
      <c r="F67" s="47"/>
      <c r="G67" s="47"/>
      <c r="H67" s="47"/>
      <c r="I67" s="47"/>
      <c r="J67" s="47"/>
      <c r="K67" s="318" t="s">
        <v>200</v>
      </c>
      <c r="L67" s="47"/>
      <c r="M67" s="463">
        <f>+SUM(P67:CS67)</f>
        <v>7532.300818571548</v>
      </c>
      <c r="N67" s="463"/>
      <c r="O67" s="192"/>
      <c r="P67" s="661">
        <v>0</v>
      </c>
      <c r="Q67" s="351">
        <f t="shared" ref="Q67:BE67" si="303">+Q65-P65</f>
        <v>264.16635695826517</v>
      </c>
      <c r="R67" s="351">
        <f t="shared" si="303"/>
        <v>272.16359339105838</v>
      </c>
      <c r="S67" s="351">
        <f t="shared" si="303"/>
        <v>280.40293404673139</v>
      </c>
      <c r="T67" s="351">
        <f t="shared" si="303"/>
        <v>442.02217297837888</v>
      </c>
      <c r="U67" s="351">
        <f t="shared" si="303"/>
        <v>462.49677469295966</v>
      </c>
      <c r="V67" s="351">
        <f t="shared" si="303"/>
        <v>483.91976619655543</v>
      </c>
      <c r="W67" s="351">
        <f t="shared" si="303"/>
        <v>506.33507719312183</v>
      </c>
      <c r="X67" s="351">
        <f t="shared" si="303"/>
        <v>529.7886722238818</v>
      </c>
      <c r="Y67" s="351">
        <f t="shared" si="303"/>
        <v>394.763707955477</v>
      </c>
      <c r="Z67" s="351">
        <f t="shared" si="303"/>
        <v>407.78573296005743</v>
      </c>
      <c r="AA67" s="351">
        <f t="shared" si="303"/>
        <v>421.23731400487668</v>
      </c>
      <c r="AB67" s="351">
        <f t="shared" si="303"/>
        <v>435.13262080560344</v>
      </c>
      <c r="AC67" s="351">
        <f t="shared" si="303"/>
        <v>449.48629049268129</v>
      </c>
      <c r="AD67" s="351">
        <f t="shared" si="303"/>
        <v>296.75141044571683</v>
      </c>
      <c r="AE67" s="351">
        <f t="shared" si="303"/>
        <v>303.00768257843447</v>
      </c>
      <c r="AF67" s="351">
        <f t="shared" si="303"/>
        <v>309.39585279021958</v>
      </c>
      <c r="AG67" s="351">
        <f t="shared" si="303"/>
        <v>315.91870182700222</v>
      </c>
      <c r="AH67" s="351">
        <f t="shared" si="303"/>
        <v>322.57906905989148</v>
      </c>
      <c r="AI67" s="351">
        <f t="shared" si="303"/>
        <v>124.97398164664446</v>
      </c>
      <c r="AJ67" s="351">
        <f t="shared" si="303"/>
        <v>125.97367089253385</v>
      </c>
      <c r="AK67" s="351">
        <f t="shared" si="303"/>
        <v>126.98135683161672</v>
      </c>
      <c r="AL67" s="351">
        <f t="shared" si="303"/>
        <v>127.99710343087099</v>
      </c>
      <c r="AM67" s="351">
        <f t="shared" si="303"/>
        <v>129.02097516896902</v>
      </c>
      <c r="AN67" s="351">
        <f t="shared" si="303"/>
        <v>0</v>
      </c>
      <c r="AO67" s="351">
        <f t="shared" si="303"/>
        <v>0</v>
      </c>
      <c r="AP67" s="351">
        <f t="shared" si="303"/>
        <v>0</v>
      </c>
      <c r="AQ67" s="351">
        <f t="shared" si="303"/>
        <v>0</v>
      </c>
      <c r="AR67" s="351">
        <f t="shared" si="303"/>
        <v>0</v>
      </c>
      <c r="AS67" s="351">
        <f t="shared" si="303"/>
        <v>0</v>
      </c>
      <c r="AT67" s="351">
        <f t="shared" si="303"/>
        <v>0</v>
      </c>
      <c r="AU67" s="351">
        <f t="shared" si="303"/>
        <v>0</v>
      </c>
      <c r="AV67" s="351">
        <f t="shared" si="303"/>
        <v>0</v>
      </c>
      <c r="AW67" s="351">
        <f t="shared" si="303"/>
        <v>0</v>
      </c>
      <c r="AX67" s="351">
        <f t="shared" si="303"/>
        <v>0</v>
      </c>
      <c r="AY67" s="351">
        <f t="shared" si="303"/>
        <v>0</v>
      </c>
      <c r="AZ67" s="351">
        <f t="shared" si="303"/>
        <v>0</v>
      </c>
      <c r="BA67" s="351">
        <f t="shared" si="303"/>
        <v>0</v>
      </c>
      <c r="BB67" s="351">
        <f t="shared" si="303"/>
        <v>0</v>
      </c>
      <c r="BC67" s="351">
        <f t="shared" si="303"/>
        <v>0</v>
      </c>
      <c r="BD67" s="351">
        <f t="shared" si="303"/>
        <v>0</v>
      </c>
      <c r="BE67" s="351">
        <f t="shared" si="303"/>
        <v>0</v>
      </c>
      <c r="BF67" s="351"/>
      <c r="BG67" s="351"/>
      <c r="BH67" s="351"/>
      <c r="BI67" s="351"/>
      <c r="BJ67" s="351"/>
      <c r="BK67" s="351"/>
      <c r="BL67" s="351"/>
      <c r="BM67" s="351"/>
      <c r="BN67" s="351"/>
      <c r="BO67" s="351"/>
      <c r="BP67" s="351"/>
      <c r="BQ67" s="351"/>
      <c r="BR67" s="351"/>
      <c r="BS67" s="351"/>
      <c r="BT67" s="351"/>
      <c r="BU67" s="351"/>
      <c r="BV67" s="351"/>
      <c r="BW67" s="351"/>
      <c r="BX67" s="351"/>
      <c r="BY67" s="351"/>
      <c r="BZ67" s="351"/>
      <c r="CA67" s="351"/>
      <c r="CB67" s="351"/>
      <c r="CC67" s="351"/>
      <c r="CD67" s="351"/>
      <c r="CE67" s="351"/>
      <c r="CF67" s="351"/>
      <c r="CG67" s="351"/>
      <c r="CH67" s="351"/>
      <c r="CI67" s="351"/>
      <c r="CJ67" s="351"/>
      <c r="CK67" s="351"/>
      <c r="CL67" s="351"/>
      <c r="CM67" s="351"/>
      <c r="CN67" s="351"/>
      <c r="CO67" s="351"/>
      <c r="CP67" s="351"/>
      <c r="CQ67" s="351"/>
      <c r="CR67" s="351"/>
      <c r="CS67" s="351"/>
      <c r="CT67" s="192"/>
      <c r="CU67" s="192"/>
      <c r="CV67" s="192"/>
      <c r="CW67" s="192"/>
      <c r="CX67" s="192"/>
      <c r="CY67" s="192"/>
      <c r="CZ67" s="192"/>
      <c r="DA67" s="192"/>
      <c r="DB67" s="192"/>
      <c r="DC67" s="192"/>
      <c r="DD67" s="192"/>
      <c r="DE67" s="192"/>
      <c r="DF67" s="192"/>
      <c r="DG67" s="192"/>
      <c r="DH67" s="192"/>
      <c r="DI67" s="192"/>
      <c r="DJ67" s="192"/>
      <c r="DK67" s="192"/>
      <c r="DL67" s="192"/>
      <c r="DM67" s="192"/>
      <c r="DN67" s="192"/>
      <c r="DO67" s="192"/>
      <c r="DP67" s="192"/>
      <c r="DQ67" s="192"/>
      <c r="DR67" s="192"/>
      <c r="DS67" s="192"/>
      <c r="DT67" s="192"/>
      <c r="DU67" s="192"/>
      <c r="DV67" s="192"/>
      <c r="DW67" s="192"/>
      <c r="DX67" s="192"/>
      <c r="DY67" s="192"/>
      <c r="DZ67" s="192"/>
      <c r="EA67" s="192"/>
      <c r="EB67" s="192"/>
      <c r="EC67" s="192"/>
      <c r="ED67" s="192"/>
      <c r="EE67" s="192"/>
      <c r="EF67" s="192"/>
      <c r="EG67" s="192"/>
      <c r="EH67" s="192"/>
      <c r="EI67" s="192"/>
      <c r="EJ67" s="192"/>
      <c r="EK67" s="192"/>
      <c r="EL67" s="192"/>
      <c r="EM67" s="192"/>
      <c r="EN67" s="192"/>
      <c r="EO67" s="192"/>
      <c r="EP67" s="192"/>
      <c r="EQ67" s="192"/>
      <c r="ER67" s="192"/>
      <c r="ES67" s="192"/>
      <c r="ET67" s="192"/>
      <c r="EU67" s="192"/>
      <c r="EV67" s="192"/>
      <c r="EW67" s="192"/>
      <c r="EX67" s="192"/>
      <c r="EY67" s="192"/>
      <c r="EZ67" s="192"/>
      <c r="FA67" s="192"/>
      <c r="FB67" s="192"/>
      <c r="FC67" s="192"/>
      <c r="FD67" s="192"/>
      <c r="FE67" s="192"/>
      <c r="FF67" s="192"/>
      <c r="FG67" s="192"/>
      <c r="FH67" s="192"/>
      <c r="FI67" s="192"/>
      <c r="FJ67" s="192"/>
      <c r="FK67" s="192"/>
      <c r="FL67" s="192"/>
      <c r="FM67" s="192"/>
      <c r="FN67" s="192"/>
      <c r="FO67" s="192"/>
      <c r="FP67" s="192"/>
      <c r="FQ67" s="192"/>
      <c r="FR67" s="192"/>
      <c r="FS67" s="192"/>
      <c r="FT67" s="192"/>
      <c r="FU67" s="192"/>
      <c r="FV67" s="192"/>
      <c r="FW67" s="192"/>
      <c r="FX67" s="192"/>
      <c r="FY67" s="192"/>
      <c r="FZ67" s="192"/>
      <c r="GA67" s="192"/>
      <c r="GB67" s="192"/>
      <c r="GC67" s="192"/>
      <c r="GD67" s="192"/>
      <c r="GE67" s="192"/>
      <c r="GF67" s="192"/>
      <c r="GG67" s="192"/>
      <c r="GH67" s="192"/>
      <c r="GI67" s="192"/>
      <c r="GJ67" s="192"/>
    </row>
    <row r="68" spans="2:192" outlineLevel="1">
      <c r="B68" s="191"/>
      <c r="C68" s="47"/>
      <c r="D68" s="47"/>
      <c r="E68" s="47"/>
      <c r="F68" s="47"/>
      <c r="G68" s="47"/>
      <c r="H68" s="47"/>
      <c r="I68" s="47"/>
      <c r="J68" s="47"/>
      <c r="K68" s="53"/>
      <c r="L68" s="47"/>
      <c r="M68" s="465"/>
      <c r="N68" s="465"/>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c r="CG68" s="192"/>
      <c r="CH68" s="192"/>
      <c r="CI68" s="192"/>
      <c r="CJ68" s="192"/>
      <c r="CK68" s="192"/>
      <c r="CL68" s="192"/>
      <c r="CM68" s="192"/>
      <c r="CN68" s="192"/>
      <c r="CO68" s="192"/>
      <c r="CP68" s="192"/>
      <c r="CQ68" s="192"/>
      <c r="CR68" s="192"/>
      <c r="CS68" s="192"/>
      <c r="CT68" s="192"/>
      <c r="CU68" s="192"/>
      <c r="CV68" s="192"/>
      <c r="CW68" s="192"/>
      <c r="CX68" s="192"/>
      <c r="CY68" s="192"/>
      <c r="CZ68" s="192"/>
      <c r="DA68" s="192"/>
      <c r="DB68" s="192"/>
      <c r="DC68" s="192"/>
      <c r="DD68" s="192"/>
      <c r="DE68" s="192"/>
      <c r="DF68" s="192"/>
      <c r="DG68" s="192"/>
      <c r="DH68" s="192"/>
      <c r="DI68" s="192"/>
      <c r="DJ68" s="192"/>
      <c r="DK68" s="192"/>
      <c r="DL68" s="192"/>
      <c r="DM68" s="192"/>
      <c r="DN68" s="192"/>
      <c r="DO68" s="192"/>
      <c r="DP68" s="192"/>
      <c r="DQ68" s="192"/>
      <c r="DR68" s="192"/>
      <c r="DS68" s="192"/>
      <c r="DT68" s="192"/>
      <c r="DU68" s="192"/>
      <c r="DV68" s="192"/>
      <c r="DW68" s="192"/>
      <c r="DX68" s="192"/>
      <c r="DY68" s="192"/>
      <c r="DZ68" s="192"/>
      <c r="EA68" s="192"/>
      <c r="EB68" s="192"/>
      <c r="EC68" s="192"/>
      <c r="ED68" s="192"/>
      <c r="EE68" s="192"/>
      <c r="EF68" s="192"/>
      <c r="EG68" s="192"/>
      <c r="EH68" s="192"/>
      <c r="EI68" s="192"/>
      <c r="EJ68" s="192"/>
      <c r="EK68" s="192"/>
      <c r="EL68" s="192"/>
      <c r="EM68" s="192"/>
      <c r="EN68" s="192"/>
      <c r="EO68" s="192"/>
      <c r="EP68" s="192"/>
      <c r="EQ68" s="192"/>
      <c r="ER68" s="192"/>
      <c r="ES68" s="192"/>
      <c r="ET68" s="192"/>
      <c r="EU68" s="192"/>
      <c r="EV68" s="192"/>
      <c r="EW68" s="192"/>
      <c r="EX68" s="192"/>
      <c r="EY68" s="192"/>
      <c r="EZ68" s="192"/>
      <c r="FA68" s="192"/>
      <c r="FB68" s="192"/>
      <c r="FC68" s="192"/>
      <c r="FD68" s="192"/>
      <c r="FE68" s="192"/>
      <c r="FF68" s="192"/>
      <c r="FG68" s="192"/>
      <c r="FH68" s="192"/>
      <c r="FI68" s="192"/>
      <c r="FJ68" s="192"/>
      <c r="FK68" s="192"/>
      <c r="FL68" s="192"/>
      <c r="FM68" s="192"/>
      <c r="FN68" s="192"/>
      <c r="FO68" s="192"/>
      <c r="FP68" s="192"/>
      <c r="FQ68" s="192"/>
      <c r="FR68" s="192"/>
      <c r="FS68" s="192"/>
      <c r="FT68" s="192"/>
      <c r="FU68" s="192"/>
      <c r="FV68" s="192"/>
      <c r="FW68" s="192"/>
      <c r="FX68" s="192"/>
      <c r="FY68" s="192"/>
      <c r="FZ68" s="192"/>
      <c r="GA68" s="192"/>
      <c r="GB68" s="192"/>
      <c r="GC68" s="192"/>
      <c r="GD68" s="192"/>
      <c r="GE68" s="192"/>
      <c r="GF68" s="192"/>
      <c r="GG68" s="192"/>
      <c r="GH68" s="192"/>
      <c r="GI68" s="192"/>
      <c r="GJ68" s="192"/>
    </row>
    <row r="69" spans="2:192" outlineLevel="1">
      <c r="B69" s="191" t="s">
        <v>212</v>
      </c>
      <c r="C69" s="47"/>
      <c r="D69" s="47"/>
      <c r="E69" s="47"/>
      <c r="F69" s="47"/>
      <c r="G69" s="47"/>
      <c r="H69" s="47"/>
      <c r="I69" s="47"/>
      <c r="J69" s="47"/>
      <c r="K69" s="53"/>
      <c r="L69" s="47"/>
      <c r="M69" s="465"/>
      <c r="N69" s="465"/>
      <c r="O69" s="192"/>
      <c r="P69" s="192"/>
      <c r="Q69" s="192"/>
      <c r="R69" s="192"/>
      <c r="S69" s="192"/>
      <c r="T69" s="192"/>
      <c r="U69" s="353"/>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c r="BK69" s="192"/>
      <c r="BL69" s="192"/>
      <c r="BM69" s="192"/>
      <c r="BN69" s="192"/>
      <c r="BO69" s="192"/>
      <c r="BP69" s="192"/>
      <c r="BQ69" s="192"/>
      <c r="BR69" s="192"/>
      <c r="BS69" s="192"/>
      <c r="BT69" s="192"/>
      <c r="BU69" s="192"/>
      <c r="BV69" s="192"/>
      <c r="BW69" s="192"/>
      <c r="BX69" s="192"/>
      <c r="BY69" s="192"/>
      <c r="BZ69" s="192"/>
      <c r="CA69" s="192"/>
      <c r="CB69" s="192"/>
      <c r="CC69" s="192"/>
      <c r="CD69" s="192"/>
      <c r="CE69" s="192"/>
      <c r="CF69" s="192"/>
      <c r="CG69" s="192"/>
      <c r="CH69" s="192"/>
      <c r="CI69" s="192"/>
      <c r="CJ69" s="192"/>
      <c r="CK69" s="192"/>
      <c r="CL69" s="192"/>
      <c r="CM69" s="192"/>
      <c r="CN69" s="192"/>
      <c r="CO69" s="192"/>
      <c r="CP69" s="192"/>
      <c r="CQ69" s="192"/>
      <c r="CR69" s="192"/>
      <c r="CS69" s="192"/>
      <c r="CT69" s="192"/>
      <c r="CU69" s="192"/>
      <c r="CV69" s="192"/>
      <c r="CW69" s="192"/>
      <c r="CX69" s="192"/>
      <c r="CY69" s="192"/>
      <c r="CZ69" s="192"/>
      <c r="DA69" s="192"/>
      <c r="DB69" s="192"/>
      <c r="DC69" s="192"/>
      <c r="DD69" s="192"/>
      <c r="DE69" s="192"/>
      <c r="DF69" s="192"/>
      <c r="DG69" s="192"/>
      <c r="DH69" s="192"/>
      <c r="DI69" s="192"/>
      <c r="DJ69" s="192"/>
      <c r="DK69" s="192"/>
      <c r="DL69" s="192"/>
      <c r="DM69" s="192"/>
      <c r="DN69" s="192"/>
      <c r="DO69" s="192"/>
      <c r="DP69" s="192"/>
      <c r="DQ69" s="192"/>
      <c r="DR69" s="192"/>
      <c r="DS69" s="192"/>
      <c r="DT69" s="192"/>
      <c r="DU69" s="192"/>
      <c r="DV69" s="192"/>
      <c r="DW69" s="192"/>
      <c r="DX69" s="192"/>
      <c r="DY69" s="192"/>
      <c r="DZ69" s="192"/>
      <c r="EA69" s="192"/>
      <c r="EB69" s="192"/>
      <c r="EC69" s="192"/>
      <c r="ED69" s="192"/>
      <c r="EE69" s="192"/>
      <c r="EF69" s="192"/>
      <c r="EG69" s="192"/>
      <c r="EH69" s="192"/>
      <c r="EI69" s="192"/>
      <c r="EJ69" s="192"/>
      <c r="EK69" s="192"/>
      <c r="EL69" s="192"/>
      <c r="EM69" s="192"/>
      <c r="EN69" s="192"/>
      <c r="EO69" s="192"/>
      <c r="EP69" s="192"/>
      <c r="EQ69" s="192"/>
      <c r="ER69" s="192"/>
      <c r="ES69" s="192"/>
      <c r="ET69" s="192"/>
      <c r="EU69" s="192"/>
      <c r="EV69" s="192"/>
      <c r="EW69" s="192"/>
      <c r="EX69" s="192"/>
      <c r="EY69" s="192"/>
      <c r="EZ69" s="192"/>
      <c r="FA69" s="192"/>
      <c r="FB69" s="192"/>
      <c r="FC69" s="192"/>
      <c r="FD69" s="192"/>
      <c r="FE69" s="192"/>
      <c r="FF69" s="192"/>
      <c r="FG69" s="192"/>
      <c r="FH69" s="192"/>
      <c r="FI69" s="192"/>
      <c r="FJ69" s="192"/>
      <c r="FK69" s="192"/>
      <c r="FL69" s="192"/>
      <c r="FM69" s="192"/>
      <c r="FN69" s="192"/>
      <c r="FO69" s="192"/>
      <c r="FP69" s="192"/>
      <c r="FQ69" s="192"/>
      <c r="FR69" s="192"/>
      <c r="FS69" s="192"/>
      <c r="FT69" s="192"/>
      <c r="FU69" s="192"/>
      <c r="FV69" s="192"/>
      <c r="FW69" s="192"/>
      <c r="FX69" s="192"/>
      <c r="FY69" s="192"/>
      <c r="FZ69" s="192"/>
      <c r="GA69" s="192"/>
      <c r="GB69" s="192"/>
      <c r="GC69" s="192"/>
      <c r="GD69" s="192"/>
      <c r="GE69" s="192"/>
      <c r="GF69" s="192"/>
      <c r="GG69" s="192"/>
      <c r="GH69" s="192"/>
      <c r="GI69" s="192"/>
      <c r="GJ69" s="192"/>
    </row>
    <row r="70" spans="2:192" outlineLevel="1">
      <c r="B70" s="187" t="s">
        <v>61</v>
      </c>
      <c r="C70" s="47"/>
      <c r="D70" s="47"/>
      <c r="E70" s="47"/>
      <c r="F70" s="47"/>
      <c r="G70" s="47"/>
      <c r="H70" s="47"/>
      <c r="I70" s="47"/>
      <c r="J70" s="47"/>
      <c r="K70" s="318" t="s">
        <v>200</v>
      </c>
      <c r="L70" s="47"/>
      <c r="M70" s="465"/>
      <c r="N70" s="465"/>
      <c r="O70" s="186"/>
      <c r="P70" s="186">
        <v>0</v>
      </c>
      <c r="Q70" s="186">
        <f>+P75</f>
        <v>0</v>
      </c>
      <c r="R70" s="186">
        <f>+Q75</f>
        <v>282.39332989070459</v>
      </c>
      <c r="S70" s="186">
        <f t="shared" ref="S70" si="304">+R75</f>
        <v>873.53407462231121</v>
      </c>
      <c r="T70" s="186">
        <f t="shared" ref="T70" si="305">+S75</f>
        <v>1893.5121321591316</v>
      </c>
      <c r="U70" s="186">
        <f t="shared" ref="U70" si="306">+T75</f>
        <v>2656.1001287549884</v>
      </c>
      <c r="V70" s="186">
        <f t="shared" ref="V70" si="307">+U75</f>
        <v>3140.0105319786799</v>
      </c>
      <c r="W70" s="186">
        <f t="shared" ref="W70" si="308">+V75</f>
        <v>3896.2434159149275</v>
      </c>
      <c r="X70" s="186">
        <f t="shared" ref="X70" si="309">+W75</f>
        <v>4425.821259042089</v>
      </c>
      <c r="Y70" s="186">
        <f t="shared" ref="Y70" si="310">+X75</f>
        <v>5332.9411946246428</v>
      </c>
      <c r="Z70" s="186">
        <f t="shared" ref="Z70" si="311">+Y75</f>
        <v>6102.9451128746705</v>
      </c>
      <c r="AA70" s="186">
        <f t="shared" ref="AA70" si="312">+Z75</f>
        <v>6537.0544781897815</v>
      </c>
      <c r="AB70" s="186">
        <f t="shared" ref="AB70" si="313">+AA75</f>
        <v>7385.7361004038876</v>
      </c>
      <c r="AC70" s="186">
        <f t="shared" ref="AC70" si="314">+AB75</f>
        <v>7849.49332851291</v>
      </c>
      <c r="AD70" s="186">
        <f t="shared" ref="AD70" si="315">+AC75</f>
        <v>8718.698979756693</v>
      </c>
      <c r="AE70" s="186">
        <f t="shared" ref="AE70" si="316">+AD75</f>
        <v>9046.6182128470991</v>
      </c>
      <c r="AF70" s="186">
        <f t="shared" ref="AF70" si="317">+AE75</f>
        <v>9632.1512268982315</v>
      </c>
      <c r="AG70" s="186">
        <f t="shared" ref="AG70" si="318">+AF75</f>
        <v>9975.5040357937833</v>
      </c>
      <c r="AH70" s="186">
        <f t="shared" ref="AH70" si="319">+AG75</f>
        <v>10666.875813350345</v>
      </c>
      <c r="AI70" s="186">
        <f t="shared" ref="AI70" si="320">+AH75</f>
        <v>11506.502527851784</v>
      </c>
      <c r="AJ70" s="186">
        <f t="shared" ref="AJ70" si="321">+AI75</f>
        <v>11670.176789255194</v>
      </c>
      <c r="AK70" s="186">
        <f t="shared" ref="AK70" si="322">+AJ75</f>
        <v>11827.323539254479</v>
      </c>
      <c r="AL70" s="186">
        <f t="shared" ref="AL70" si="323">+AK75</f>
        <v>11994.592327548686</v>
      </c>
      <c r="AM70" s="186">
        <f t="shared" ref="AM70" si="324">+AL75</f>
        <v>12287.589430979557</v>
      </c>
      <c r="AN70" s="186">
        <f t="shared" ref="AN70" si="325">+AM75</f>
        <v>12766.610406148526</v>
      </c>
      <c r="AO70" s="186">
        <f t="shared" ref="AO70" si="326">+AN75</f>
        <v>13166.610406148526</v>
      </c>
      <c r="AP70" s="186">
        <f t="shared" ref="AP70" si="327">+AO75</f>
        <v>13166.610406148526</v>
      </c>
      <c r="AQ70" s="186">
        <f t="shared" ref="AQ70" si="328">+AP75</f>
        <v>13666.610406148526</v>
      </c>
      <c r="AR70" s="186">
        <f t="shared" ref="AR70" si="329">+AQ75</f>
        <v>13816.610406148526</v>
      </c>
      <c r="AS70" s="186">
        <f t="shared" ref="AS70" si="330">+AR75</f>
        <v>14316.610406148526</v>
      </c>
      <c r="AT70" s="186">
        <f t="shared" ref="AT70" si="331">+AS75</f>
        <v>14816.610406148526</v>
      </c>
      <c r="AU70" s="186">
        <f t="shared" ref="AU70" si="332">+AT75</f>
        <v>14816.610406148526</v>
      </c>
      <c r="AV70" s="186">
        <f t="shared" ref="AV70" si="333">+AU75</f>
        <v>15616.610406148526</v>
      </c>
      <c r="AW70" s="186">
        <f t="shared" ref="AW70" si="334">+AV75</f>
        <v>15616.610406148526</v>
      </c>
      <c r="AX70" s="186">
        <f t="shared" ref="AX70" si="335">+AW75</f>
        <v>15616.610406148526</v>
      </c>
      <c r="AY70" s="186">
        <f t="shared" ref="AY70" si="336">+AX75</f>
        <v>16016.610406148526</v>
      </c>
      <c r="AZ70" s="186">
        <f t="shared" ref="AZ70" si="337">+AY75</f>
        <v>16216.610406148526</v>
      </c>
      <c r="BA70" s="186">
        <f t="shared" ref="BA70" si="338">+AZ75</f>
        <v>16216.610406148526</v>
      </c>
      <c r="BB70" s="186">
        <f t="shared" ref="BB70" si="339">+BA75</f>
        <v>16216.610406148526</v>
      </c>
      <c r="BC70" s="186">
        <f t="shared" ref="BC70" si="340">+BB75</f>
        <v>16216.610406148526</v>
      </c>
      <c r="BD70" s="186">
        <f t="shared" ref="BD70" si="341">+BC75</f>
        <v>16216.610406148526</v>
      </c>
      <c r="BE70" s="186">
        <f t="shared" ref="BE70" si="342">+BD75</f>
        <v>16216.610406148526</v>
      </c>
      <c r="BF70" s="186">
        <f t="shared" ref="BF70" si="343">+BE75</f>
        <v>16216.610406148526</v>
      </c>
      <c r="BG70" s="186">
        <f t="shared" ref="BG70" si="344">+BF75</f>
        <v>16051.663774861092</v>
      </c>
      <c r="BH70" s="186">
        <f t="shared" ref="BH70" si="345">+BG75</f>
        <v>15851.054001606168</v>
      </c>
      <c r="BI70" s="186">
        <f t="shared" ref="BI70" si="346">+BH75</f>
        <v>15610.217355687691</v>
      </c>
      <c r="BJ70" s="186">
        <f t="shared" ref="BJ70" si="347">+BI75</f>
        <v>15326.947063134656</v>
      </c>
      <c r="BK70" s="186">
        <f t="shared" ref="BK70" si="348">+BJ75</f>
        <v>14997.501690716861</v>
      </c>
      <c r="BL70" s="186">
        <f t="shared" ref="BL70" si="349">+BK75</f>
        <v>14620.845257081659</v>
      </c>
      <c r="BM70" s="186">
        <f t="shared" ref="BM70" si="350">+BL75</f>
        <v>14525.363042825398</v>
      </c>
      <c r="BN70" s="186">
        <f t="shared" ref="BN70" si="351">+BM75</f>
        <v>14400.312029461153</v>
      </c>
      <c r="BO70" s="186">
        <f t="shared" ref="BO70" si="352">+BN75</f>
        <v>14242.877716920055</v>
      </c>
      <c r="BP70" s="186">
        <f t="shared" ref="BP70" si="353">+BO75</f>
        <v>14052.499824778188</v>
      </c>
      <c r="BQ70" s="186">
        <f t="shared" ref="BQ70" si="354">+BP75</f>
        <v>13824.985340735046</v>
      </c>
      <c r="BR70" s="186">
        <f t="shared" ref="BR70" si="355">+BQ75</f>
        <v>13558.271603867775</v>
      </c>
      <c r="BS70" s="186">
        <f t="shared" ref="BS70" si="356">+BR75</f>
        <v>13248.900788740686</v>
      </c>
      <c r="BT70" s="186">
        <f t="shared" ref="BT70" si="357">+BS75</f>
        <v>12895.940253028491</v>
      </c>
      <c r="BU70" s="186">
        <f t="shared" ref="BU70" si="358">+BT75</f>
        <v>12494.350703382479</v>
      </c>
      <c r="BV70" s="186">
        <f t="shared" ref="BV70" si="359">+BU75</f>
        <v>12041.476997487747</v>
      </c>
      <c r="BW70" s="186">
        <f t="shared" ref="BW70" si="360">+BV75</f>
        <v>11533.076280923962</v>
      </c>
      <c r="BX70" s="186">
        <f t="shared" ref="BX70" si="361">+BW75</f>
        <v>10967.733184278137</v>
      </c>
      <c r="BY70" s="186">
        <f t="shared" ref="BY70" si="362">+BX75</f>
        <v>10339.388765702321</v>
      </c>
      <c r="BZ70" s="186">
        <f t="shared" ref="BZ70" si="363">+BY75</f>
        <v>9644.6508865061787</v>
      </c>
      <c r="CA70" s="186">
        <f t="shared" ref="CA70" si="364">+BZ75</f>
        <v>8878.3194158263977</v>
      </c>
      <c r="CB70" s="186">
        <f t="shared" ref="CB70" si="365">+CA75</f>
        <v>8038.3586988513716</v>
      </c>
      <c r="CC70" s="186">
        <f t="shared" ref="CC70" si="366">+CB75</f>
        <v>7117.4809691663659</v>
      </c>
      <c r="CD70" s="186">
        <f t="shared" ref="CD70" si="367">+CC75</f>
        <v>6111.3797385788712</v>
      </c>
      <c r="CE70" s="186">
        <f t="shared" ref="CE70" si="368">+CD75</f>
        <v>5013.6882960941175</v>
      </c>
      <c r="CF70" s="186">
        <f t="shared" ref="CF70" si="369">+CE75</f>
        <v>3821.5797339029737</v>
      </c>
      <c r="CG70" s="186">
        <f t="shared" ref="CG70" si="370">+CF75</f>
        <v>2526.2850348747243</v>
      </c>
      <c r="CH70" s="186">
        <f t="shared" ref="CH70" si="371">+CG75</f>
        <v>1122.3660790560066</v>
      </c>
      <c r="CI70" s="186">
        <f t="shared" ref="CI70" si="372">+CH75</f>
        <v>6.3664629124104977E-12</v>
      </c>
      <c r="CJ70" s="186">
        <f t="shared" ref="CJ70" si="373">+CI75</f>
        <v>6.3664629124104977E-12</v>
      </c>
      <c r="CK70" s="186">
        <f t="shared" ref="CK70" si="374">+CJ75</f>
        <v>6.3664629124104977E-12</v>
      </c>
      <c r="CL70" s="186">
        <f t="shared" ref="CL70" si="375">+CK75</f>
        <v>6.3664629124104977E-12</v>
      </c>
      <c r="CM70" s="186">
        <f t="shared" ref="CM70" si="376">+CL75</f>
        <v>6.3664629124104977E-12</v>
      </c>
      <c r="CN70" s="186">
        <f t="shared" ref="CN70" si="377">+CM75</f>
        <v>6.3664629124104977E-12</v>
      </c>
      <c r="CO70" s="186">
        <f t="shared" ref="CO70" si="378">+CN75</f>
        <v>6.3664629124104977E-12</v>
      </c>
      <c r="CP70" s="186">
        <f t="shared" ref="CP70" si="379">+CO75</f>
        <v>6.3664629124104977E-12</v>
      </c>
      <c r="CQ70" s="186">
        <f t="shared" ref="CQ70" si="380">+CP75</f>
        <v>6.3664629124104977E-12</v>
      </c>
      <c r="CR70" s="186">
        <f t="shared" ref="CR70" si="381">+CQ75</f>
        <v>6.3664629124104977E-12</v>
      </c>
      <c r="CS70" s="186"/>
      <c r="CT70" s="186"/>
      <c r="CU70" s="186"/>
      <c r="CV70" s="186"/>
      <c r="CW70" s="186"/>
      <c r="CX70" s="186"/>
      <c r="CY70" s="186"/>
      <c r="CZ70" s="186"/>
      <c r="DA70" s="186"/>
      <c r="DB70" s="186"/>
      <c r="DC70" s="186"/>
      <c r="DD70" s="186"/>
      <c r="DE70" s="186"/>
      <c r="DF70" s="186"/>
      <c r="DG70" s="186"/>
      <c r="DH70" s="186"/>
      <c r="DI70" s="186"/>
      <c r="DJ70" s="186"/>
      <c r="DK70" s="186"/>
      <c r="DL70" s="186"/>
      <c r="DM70" s="186"/>
      <c r="DN70" s="186"/>
      <c r="DO70" s="186"/>
      <c r="DP70" s="186"/>
      <c r="DQ70" s="186"/>
      <c r="DR70" s="186"/>
      <c r="DS70" s="186"/>
      <c r="DT70" s="186"/>
      <c r="DU70" s="186"/>
      <c r="DV70" s="186"/>
      <c r="DW70" s="186"/>
      <c r="DX70" s="186"/>
      <c r="DY70" s="186"/>
      <c r="DZ70" s="186"/>
      <c r="EA70" s="186"/>
      <c r="EB70" s="186"/>
      <c r="EC70" s="186"/>
      <c r="ED70" s="186"/>
      <c r="EE70" s="186"/>
      <c r="EF70" s="186"/>
      <c r="EG70" s="186"/>
      <c r="EH70" s="186"/>
      <c r="EI70" s="186"/>
      <c r="EJ70" s="186"/>
      <c r="EK70" s="186"/>
      <c r="EL70" s="186"/>
      <c r="EM70" s="186"/>
      <c r="EN70" s="186"/>
      <c r="EO70" s="186"/>
      <c r="EP70" s="186"/>
      <c r="EQ70" s="186"/>
      <c r="ER70" s="186"/>
      <c r="ES70" s="186"/>
      <c r="ET70" s="186"/>
      <c r="EU70" s="186"/>
      <c r="EV70" s="186"/>
      <c r="EW70" s="186"/>
      <c r="EX70" s="186"/>
      <c r="EY70" s="186"/>
      <c r="EZ70" s="186"/>
      <c r="FA70" s="186"/>
      <c r="FB70" s="186"/>
      <c r="FC70" s="186"/>
      <c r="FD70" s="186"/>
      <c r="FE70" s="186"/>
      <c r="FF70" s="186"/>
      <c r="FG70" s="186"/>
      <c r="FH70" s="186"/>
      <c r="FI70" s="186"/>
      <c r="FJ70" s="186"/>
      <c r="FK70" s="186"/>
      <c r="FL70" s="186"/>
      <c r="FM70" s="186"/>
      <c r="FN70" s="186"/>
      <c r="FO70" s="186"/>
      <c r="FP70" s="186"/>
      <c r="FQ70" s="186"/>
      <c r="FR70" s="186"/>
      <c r="FS70" s="186"/>
      <c r="FT70" s="186"/>
      <c r="FU70" s="186"/>
      <c r="FV70" s="186"/>
      <c r="FW70" s="186"/>
      <c r="FX70" s="186"/>
      <c r="FY70" s="186"/>
      <c r="FZ70" s="186"/>
      <c r="GA70" s="186"/>
      <c r="GB70" s="186"/>
      <c r="GC70" s="186"/>
      <c r="GD70" s="186"/>
      <c r="GE70" s="186"/>
      <c r="GF70" s="186"/>
      <c r="GG70" s="186"/>
      <c r="GH70" s="186"/>
      <c r="GI70" s="186"/>
      <c r="GJ70" s="186"/>
    </row>
    <row r="71" spans="2:192" outlineLevel="1">
      <c r="B71" s="174" t="s">
        <v>306</v>
      </c>
      <c r="C71" s="652">
        <v>2018</v>
      </c>
      <c r="D71" s="652">
        <v>2020</v>
      </c>
      <c r="F71" s="47"/>
      <c r="G71" s="47"/>
      <c r="H71" s="47"/>
      <c r="I71" s="47"/>
      <c r="J71" s="47"/>
      <c r="K71" s="318" t="s">
        <v>200</v>
      </c>
      <c r="L71" s="47"/>
      <c r="M71" s="463">
        <f>+SUM(P71:CS71)</f>
        <v>873.53407462231121</v>
      </c>
      <c r="N71" s="463"/>
      <c r="O71" s="186"/>
      <c r="P71" s="186">
        <f t="shared" ref="P71:AU71" si="382">+IF(P$8&lt;=$D71,P$67-P$54*(P8&gt;$P$8),0)</f>
        <v>0</v>
      </c>
      <c r="Q71" s="186">
        <f t="shared" si="382"/>
        <v>282.39332989070459</v>
      </c>
      <c r="R71" s="186">
        <f t="shared" si="382"/>
        <v>591.14074473160667</v>
      </c>
      <c r="S71" s="186">
        <f t="shared" si="382"/>
        <v>0</v>
      </c>
      <c r="T71" s="186">
        <f t="shared" si="382"/>
        <v>0</v>
      </c>
      <c r="U71" s="186">
        <f t="shared" si="382"/>
        <v>0</v>
      </c>
      <c r="V71" s="186">
        <f t="shared" si="382"/>
        <v>0</v>
      </c>
      <c r="W71" s="186">
        <f t="shared" si="382"/>
        <v>0</v>
      </c>
      <c r="X71" s="186">
        <f t="shared" si="382"/>
        <v>0</v>
      </c>
      <c r="Y71" s="186">
        <f t="shared" si="382"/>
        <v>0</v>
      </c>
      <c r="Z71" s="186">
        <f t="shared" si="382"/>
        <v>0</v>
      </c>
      <c r="AA71" s="186">
        <f t="shared" si="382"/>
        <v>0</v>
      </c>
      <c r="AB71" s="186">
        <f t="shared" si="382"/>
        <v>0</v>
      </c>
      <c r="AC71" s="186">
        <f t="shared" si="382"/>
        <v>0</v>
      </c>
      <c r="AD71" s="186">
        <f t="shared" si="382"/>
        <v>0</v>
      </c>
      <c r="AE71" s="186">
        <f t="shared" si="382"/>
        <v>0</v>
      </c>
      <c r="AF71" s="186">
        <f t="shared" si="382"/>
        <v>0</v>
      </c>
      <c r="AG71" s="186">
        <f t="shared" si="382"/>
        <v>0</v>
      </c>
      <c r="AH71" s="186">
        <f t="shared" si="382"/>
        <v>0</v>
      </c>
      <c r="AI71" s="186">
        <f t="shared" si="382"/>
        <v>0</v>
      </c>
      <c r="AJ71" s="186">
        <f t="shared" si="382"/>
        <v>0</v>
      </c>
      <c r="AK71" s="186">
        <f t="shared" si="382"/>
        <v>0</v>
      </c>
      <c r="AL71" s="186">
        <f t="shared" si="382"/>
        <v>0</v>
      </c>
      <c r="AM71" s="186">
        <f t="shared" si="382"/>
        <v>0</v>
      </c>
      <c r="AN71" s="186">
        <f t="shared" si="382"/>
        <v>0</v>
      </c>
      <c r="AO71" s="186">
        <f t="shared" si="382"/>
        <v>0</v>
      </c>
      <c r="AP71" s="186">
        <f t="shared" si="382"/>
        <v>0</v>
      </c>
      <c r="AQ71" s="186">
        <f t="shared" si="382"/>
        <v>0</v>
      </c>
      <c r="AR71" s="186">
        <f t="shared" si="382"/>
        <v>0</v>
      </c>
      <c r="AS71" s="186">
        <f t="shared" si="382"/>
        <v>0</v>
      </c>
      <c r="AT71" s="186">
        <f t="shared" si="382"/>
        <v>0</v>
      </c>
      <c r="AU71" s="186">
        <f t="shared" si="382"/>
        <v>0</v>
      </c>
      <c r="AV71" s="186">
        <f t="shared" ref="AV71:CA71" si="383">+IF(AV$8&lt;=$D71,AV$67-AV$54*(AV8&gt;$P$8),0)</f>
        <v>0</v>
      </c>
      <c r="AW71" s="186">
        <f t="shared" si="383"/>
        <v>0</v>
      </c>
      <c r="AX71" s="186">
        <f t="shared" si="383"/>
        <v>0</v>
      </c>
      <c r="AY71" s="186">
        <f t="shared" si="383"/>
        <v>0</v>
      </c>
      <c r="AZ71" s="186">
        <f t="shared" si="383"/>
        <v>0</v>
      </c>
      <c r="BA71" s="186">
        <f t="shared" si="383"/>
        <v>0</v>
      </c>
      <c r="BB71" s="186">
        <f t="shared" si="383"/>
        <v>0</v>
      </c>
      <c r="BC71" s="186">
        <f t="shared" si="383"/>
        <v>0</v>
      </c>
      <c r="BD71" s="186">
        <f t="shared" si="383"/>
        <v>0</v>
      </c>
      <c r="BE71" s="186">
        <f t="shared" si="383"/>
        <v>0</v>
      </c>
      <c r="BF71" s="186">
        <f t="shared" si="383"/>
        <v>0</v>
      </c>
      <c r="BG71" s="186">
        <f t="shared" si="383"/>
        <v>0</v>
      </c>
      <c r="BH71" s="186">
        <f t="shared" si="383"/>
        <v>0</v>
      </c>
      <c r="BI71" s="186">
        <f t="shared" si="383"/>
        <v>0</v>
      </c>
      <c r="BJ71" s="186">
        <f t="shared" si="383"/>
        <v>0</v>
      </c>
      <c r="BK71" s="186">
        <f t="shared" si="383"/>
        <v>0</v>
      </c>
      <c r="BL71" s="186">
        <f t="shared" si="383"/>
        <v>0</v>
      </c>
      <c r="BM71" s="186">
        <f t="shared" si="383"/>
        <v>0</v>
      </c>
      <c r="BN71" s="186">
        <f t="shared" si="383"/>
        <v>0</v>
      </c>
      <c r="BO71" s="186">
        <f t="shared" si="383"/>
        <v>0</v>
      </c>
      <c r="BP71" s="186">
        <f t="shared" si="383"/>
        <v>0</v>
      </c>
      <c r="BQ71" s="186">
        <f t="shared" si="383"/>
        <v>0</v>
      </c>
      <c r="BR71" s="186">
        <f t="shared" si="383"/>
        <v>0</v>
      </c>
      <c r="BS71" s="186">
        <f t="shared" si="383"/>
        <v>0</v>
      </c>
      <c r="BT71" s="186">
        <f t="shared" si="383"/>
        <v>0</v>
      </c>
      <c r="BU71" s="186">
        <f t="shared" si="383"/>
        <v>0</v>
      </c>
      <c r="BV71" s="186">
        <f t="shared" si="383"/>
        <v>0</v>
      </c>
      <c r="BW71" s="186">
        <f t="shared" si="383"/>
        <v>0</v>
      </c>
      <c r="BX71" s="186">
        <f t="shared" si="383"/>
        <v>0</v>
      </c>
      <c r="BY71" s="186">
        <f t="shared" si="383"/>
        <v>0</v>
      </c>
      <c r="BZ71" s="186">
        <f t="shared" si="383"/>
        <v>0</v>
      </c>
      <c r="CA71" s="186">
        <f t="shared" si="383"/>
        <v>0</v>
      </c>
      <c r="CB71" s="186">
        <f t="shared" ref="CB71:CR71" si="384">+IF(CB$8&lt;=$D71,CB$67-CB$54*(CB8&gt;$P$8),0)</f>
        <v>0</v>
      </c>
      <c r="CC71" s="186">
        <f t="shared" si="384"/>
        <v>0</v>
      </c>
      <c r="CD71" s="186">
        <f t="shared" si="384"/>
        <v>0</v>
      </c>
      <c r="CE71" s="186">
        <f t="shared" si="384"/>
        <v>0</v>
      </c>
      <c r="CF71" s="186">
        <f t="shared" si="384"/>
        <v>0</v>
      </c>
      <c r="CG71" s="186">
        <f t="shared" si="384"/>
        <v>0</v>
      </c>
      <c r="CH71" s="186">
        <f t="shared" si="384"/>
        <v>0</v>
      </c>
      <c r="CI71" s="186">
        <f t="shared" si="384"/>
        <v>0</v>
      </c>
      <c r="CJ71" s="186">
        <f t="shared" si="384"/>
        <v>0</v>
      </c>
      <c r="CK71" s="186">
        <f t="shared" si="384"/>
        <v>0</v>
      </c>
      <c r="CL71" s="186">
        <f t="shared" si="384"/>
        <v>0</v>
      </c>
      <c r="CM71" s="186">
        <f t="shared" si="384"/>
        <v>0</v>
      </c>
      <c r="CN71" s="186">
        <f t="shared" si="384"/>
        <v>0</v>
      </c>
      <c r="CO71" s="186">
        <f t="shared" si="384"/>
        <v>0</v>
      </c>
      <c r="CP71" s="186">
        <f t="shared" si="384"/>
        <v>0</v>
      </c>
      <c r="CQ71" s="186">
        <f t="shared" si="384"/>
        <v>0</v>
      </c>
      <c r="CR71" s="186">
        <f t="shared" si="384"/>
        <v>0</v>
      </c>
      <c r="CS71" s="186"/>
      <c r="CT71" s="186"/>
      <c r="CU71" s="186"/>
      <c r="CV71" s="186"/>
      <c r="CW71" s="186"/>
      <c r="CX71" s="186"/>
      <c r="CY71" s="186"/>
      <c r="CZ71" s="186"/>
      <c r="DA71" s="186"/>
      <c r="DB71" s="186"/>
      <c r="DC71" s="186"/>
      <c r="DD71" s="186"/>
      <c r="DE71" s="186"/>
      <c r="DF71" s="186"/>
      <c r="DG71" s="186"/>
      <c r="DH71" s="186"/>
      <c r="DI71" s="186"/>
      <c r="DJ71" s="186"/>
      <c r="DK71" s="186"/>
      <c r="DL71" s="186"/>
      <c r="DM71" s="186"/>
      <c r="DN71" s="186"/>
      <c r="DO71" s="186"/>
      <c r="DP71" s="186"/>
      <c r="DQ71" s="186"/>
      <c r="DR71" s="186"/>
      <c r="DS71" s="186"/>
      <c r="DT71" s="186"/>
      <c r="DU71" s="186"/>
      <c r="DV71" s="186"/>
      <c r="DW71" s="186"/>
      <c r="DX71" s="186"/>
      <c r="DY71" s="186"/>
      <c r="DZ71" s="186"/>
      <c r="EA71" s="186"/>
      <c r="EB71" s="186"/>
      <c r="EC71" s="186"/>
      <c r="ED71" s="186"/>
      <c r="EE71" s="186"/>
      <c r="EF71" s="186"/>
      <c r="EG71" s="186"/>
      <c r="EH71" s="186"/>
      <c r="EI71" s="186"/>
      <c r="EJ71" s="186"/>
      <c r="EK71" s="186"/>
      <c r="EL71" s="186"/>
      <c r="EM71" s="186"/>
      <c r="EN71" s="186"/>
      <c r="EO71" s="186"/>
      <c r="EP71" s="186"/>
      <c r="EQ71" s="186"/>
      <c r="ER71" s="186"/>
      <c r="ES71" s="186"/>
      <c r="ET71" s="186"/>
      <c r="EU71" s="186"/>
      <c r="EV71" s="186"/>
      <c r="EW71" s="186"/>
      <c r="EX71" s="186"/>
      <c r="EY71" s="186"/>
      <c r="EZ71" s="186"/>
      <c r="FA71" s="186"/>
      <c r="FB71" s="186"/>
      <c r="FC71" s="186"/>
      <c r="FD71" s="186"/>
      <c r="FE71" s="186"/>
      <c r="FF71" s="186"/>
      <c r="FG71" s="186"/>
      <c r="FH71" s="186"/>
      <c r="FI71" s="186"/>
      <c r="FJ71" s="186"/>
      <c r="FK71" s="186"/>
      <c r="FL71" s="186"/>
      <c r="FM71" s="186"/>
      <c r="FN71" s="186"/>
      <c r="FO71" s="186"/>
      <c r="FP71" s="186"/>
      <c r="FQ71" s="186"/>
      <c r="FR71" s="186"/>
      <c r="FS71" s="186"/>
      <c r="FT71" s="186"/>
      <c r="FU71" s="186"/>
      <c r="FV71" s="186"/>
      <c r="FW71" s="186"/>
      <c r="FX71" s="186"/>
      <c r="FY71" s="186"/>
      <c r="FZ71" s="186"/>
      <c r="GA71" s="186"/>
      <c r="GB71" s="186"/>
      <c r="GC71" s="186"/>
      <c r="GD71" s="186"/>
      <c r="GE71" s="186"/>
      <c r="GF71" s="186"/>
      <c r="GG71" s="186"/>
      <c r="GH71" s="186"/>
      <c r="GI71" s="186"/>
      <c r="GJ71" s="186"/>
    </row>
    <row r="72" spans="2:192" outlineLevel="1">
      <c r="B72" s="174" t="s">
        <v>213</v>
      </c>
      <c r="C72" s="652">
        <v>2021</v>
      </c>
      <c r="D72" s="652">
        <v>2025</v>
      </c>
      <c r="F72" s="47"/>
      <c r="G72" s="47"/>
      <c r="H72" s="47"/>
      <c r="I72" s="47"/>
      <c r="J72" s="47"/>
      <c r="K72" s="318" t="s">
        <v>200</v>
      </c>
      <c r="L72" s="47"/>
      <c r="M72" s="463">
        <f>+SUM(P72:CS72)</f>
        <v>3552.287184419778</v>
      </c>
      <c r="N72" s="463"/>
      <c r="O72" s="186"/>
      <c r="P72" s="186">
        <f t="shared" ref="P72:AU72" si="385">+IF(AND(P$8&gt;=$C72,P8&lt;=$D72),P67-P54,0)</f>
        <v>0</v>
      </c>
      <c r="Q72" s="186">
        <f t="shared" si="385"/>
        <v>0</v>
      </c>
      <c r="R72" s="186">
        <f t="shared" si="385"/>
        <v>0</v>
      </c>
      <c r="S72" s="186">
        <f t="shared" si="385"/>
        <v>1019.9780575368204</v>
      </c>
      <c r="T72" s="186">
        <f t="shared" si="385"/>
        <v>762.58799659585679</v>
      </c>
      <c r="U72" s="186">
        <f t="shared" si="385"/>
        <v>483.91040322369167</v>
      </c>
      <c r="V72" s="186">
        <f t="shared" si="385"/>
        <v>756.23288393624762</v>
      </c>
      <c r="W72" s="186">
        <f t="shared" si="385"/>
        <v>529.57784312716171</v>
      </c>
      <c r="X72" s="186">
        <f t="shared" si="385"/>
        <v>0</v>
      </c>
      <c r="Y72" s="186">
        <f t="shared" si="385"/>
        <v>0</v>
      </c>
      <c r="Z72" s="186">
        <f t="shared" si="385"/>
        <v>0</v>
      </c>
      <c r="AA72" s="186">
        <f t="shared" si="385"/>
        <v>0</v>
      </c>
      <c r="AB72" s="186">
        <f t="shared" si="385"/>
        <v>0</v>
      </c>
      <c r="AC72" s="186">
        <f t="shared" si="385"/>
        <v>0</v>
      </c>
      <c r="AD72" s="186">
        <f t="shared" si="385"/>
        <v>0</v>
      </c>
      <c r="AE72" s="186">
        <f t="shared" si="385"/>
        <v>0</v>
      </c>
      <c r="AF72" s="186">
        <f t="shared" si="385"/>
        <v>0</v>
      </c>
      <c r="AG72" s="186">
        <f t="shared" si="385"/>
        <v>0</v>
      </c>
      <c r="AH72" s="186">
        <f t="shared" si="385"/>
        <v>0</v>
      </c>
      <c r="AI72" s="186">
        <f t="shared" si="385"/>
        <v>0</v>
      </c>
      <c r="AJ72" s="186">
        <f t="shared" si="385"/>
        <v>0</v>
      </c>
      <c r="AK72" s="186">
        <f t="shared" si="385"/>
        <v>0</v>
      </c>
      <c r="AL72" s="186">
        <f t="shared" si="385"/>
        <v>0</v>
      </c>
      <c r="AM72" s="186">
        <f t="shared" si="385"/>
        <v>0</v>
      </c>
      <c r="AN72" s="186">
        <f t="shared" si="385"/>
        <v>0</v>
      </c>
      <c r="AO72" s="186">
        <f t="shared" si="385"/>
        <v>0</v>
      </c>
      <c r="AP72" s="186">
        <f t="shared" si="385"/>
        <v>0</v>
      </c>
      <c r="AQ72" s="186">
        <f t="shared" si="385"/>
        <v>0</v>
      </c>
      <c r="AR72" s="186">
        <f t="shared" si="385"/>
        <v>0</v>
      </c>
      <c r="AS72" s="186">
        <f t="shared" si="385"/>
        <v>0</v>
      </c>
      <c r="AT72" s="186">
        <f t="shared" si="385"/>
        <v>0</v>
      </c>
      <c r="AU72" s="186">
        <f t="shared" si="385"/>
        <v>0</v>
      </c>
      <c r="AV72" s="186">
        <f t="shared" ref="AV72:CA72" si="386">+IF(AND(AV$8&gt;=$C72,AV8&lt;=$D72),AV67-AV54,0)</f>
        <v>0</v>
      </c>
      <c r="AW72" s="186">
        <f t="shared" si="386"/>
        <v>0</v>
      </c>
      <c r="AX72" s="186">
        <f t="shared" si="386"/>
        <v>0</v>
      </c>
      <c r="AY72" s="186">
        <f t="shared" si="386"/>
        <v>0</v>
      </c>
      <c r="AZ72" s="186">
        <f t="shared" si="386"/>
        <v>0</v>
      </c>
      <c r="BA72" s="186">
        <f t="shared" si="386"/>
        <v>0</v>
      </c>
      <c r="BB72" s="186">
        <f t="shared" si="386"/>
        <v>0</v>
      </c>
      <c r="BC72" s="186">
        <f t="shared" si="386"/>
        <v>0</v>
      </c>
      <c r="BD72" s="186">
        <f t="shared" si="386"/>
        <v>0</v>
      </c>
      <c r="BE72" s="186">
        <f t="shared" si="386"/>
        <v>0</v>
      </c>
      <c r="BF72" s="186">
        <f t="shared" si="386"/>
        <v>0</v>
      </c>
      <c r="BG72" s="186">
        <f t="shared" si="386"/>
        <v>0</v>
      </c>
      <c r="BH72" s="186">
        <f t="shared" si="386"/>
        <v>0</v>
      </c>
      <c r="BI72" s="186">
        <f t="shared" si="386"/>
        <v>0</v>
      </c>
      <c r="BJ72" s="186">
        <f t="shared" si="386"/>
        <v>0</v>
      </c>
      <c r="BK72" s="186">
        <f t="shared" si="386"/>
        <v>0</v>
      </c>
      <c r="BL72" s="186">
        <f t="shared" si="386"/>
        <v>0</v>
      </c>
      <c r="BM72" s="186">
        <f t="shared" si="386"/>
        <v>0</v>
      </c>
      <c r="BN72" s="186">
        <f t="shared" si="386"/>
        <v>0</v>
      </c>
      <c r="BO72" s="186">
        <f t="shared" si="386"/>
        <v>0</v>
      </c>
      <c r="BP72" s="186">
        <f t="shared" si="386"/>
        <v>0</v>
      </c>
      <c r="BQ72" s="186">
        <f t="shared" si="386"/>
        <v>0</v>
      </c>
      <c r="BR72" s="186">
        <f t="shared" si="386"/>
        <v>0</v>
      </c>
      <c r="BS72" s="186">
        <f t="shared" si="386"/>
        <v>0</v>
      </c>
      <c r="BT72" s="186">
        <f t="shared" si="386"/>
        <v>0</v>
      </c>
      <c r="BU72" s="186">
        <f t="shared" si="386"/>
        <v>0</v>
      </c>
      <c r="BV72" s="186">
        <f t="shared" si="386"/>
        <v>0</v>
      </c>
      <c r="BW72" s="186">
        <f t="shared" si="386"/>
        <v>0</v>
      </c>
      <c r="BX72" s="186">
        <f t="shared" si="386"/>
        <v>0</v>
      </c>
      <c r="BY72" s="186">
        <f t="shared" si="386"/>
        <v>0</v>
      </c>
      <c r="BZ72" s="186">
        <f t="shared" si="386"/>
        <v>0</v>
      </c>
      <c r="CA72" s="186">
        <f t="shared" si="386"/>
        <v>0</v>
      </c>
      <c r="CB72" s="186">
        <f t="shared" ref="CB72:CR72" si="387">+IF(AND(CB$8&gt;=$C72,CB8&lt;=$D72),CB67-CB54,0)</f>
        <v>0</v>
      </c>
      <c r="CC72" s="186">
        <f t="shared" si="387"/>
        <v>0</v>
      </c>
      <c r="CD72" s="186">
        <f t="shared" si="387"/>
        <v>0</v>
      </c>
      <c r="CE72" s="186">
        <f t="shared" si="387"/>
        <v>0</v>
      </c>
      <c r="CF72" s="186">
        <f t="shared" si="387"/>
        <v>0</v>
      </c>
      <c r="CG72" s="186">
        <f t="shared" si="387"/>
        <v>0</v>
      </c>
      <c r="CH72" s="186">
        <f t="shared" si="387"/>
        <v>0</v>
      </c>
      <c r="CI72" s="186">
        <f t="shared" si="387"/>
        <v>0</v>
      </c>
      <c r="CJ72" s="186">
        <f t="shared" si="387"/>
        <v>0</v>
      </c>
      <c r="CK72" s="186">
        <f t="shared" si="387"/>
        <v>0</v>
      </c>
      <c r="CL72" s="186">
        <f t="shared" si="387"/>
        <v>0</v>
      </c>
      <c r="CM72" s="186">
        <f t="shared" si="387"/>
        <v>0</v>
      </c>
      <c r="CN72" s="186">
        <f t="shared" si="387"/>
        <v>0</v>
      </c>
      <c r="CO72" s="186">
        <f t="shared" si="387"/>
        <v>0</v>
      </c>
      <c r="CP72" s="186">
        <f t="shared" si="387"/>
        <v>0</v>
      </c>
      <c r="CQ72" s="186">
        <f t="shared" si="387"/>
        <v>0</v>
      </c>
      <c r="CR72" s="186">
        <f t="shared" si="387"/>
        <v>0</v>
      </c>
      <c r="CS72" s="186"/>
      <c r="CT72" s="186"/>
      <c r="CU72" s="186"/>
      <c r="CV72" s="186"/>
      <c r="CW72" s="186"/>
      <c r="CX72" s="186"/>
      <c r="CY72" s="186"/>
      <c r="CZ72" s="186"/>
      <c r="DA72" s="186"/>
      <c r="DB72" s="186"/>
      <c r="DC72" s="186"/>
      <c r="DD72" s="186"/>
      <c r="DE72" s="186"/>
      <c r="DF72" s="186"/>
      <c r="DG72" s="186"/>
      <c r="DH72" s="186"/>
      <c r="DI72" s="186"/>
      <c r="DJ72" s="186"/>
      <c r="DK72" s="186"/>
      <c r="DL72" s="186"/>
      <c r="DM72" s="186"/>
      <c r="DN72" s="186"/>
      <c r="DO72" s="186"/>
      <c r="DP72" s="186"/>
      <c r="DQ72" s="186"/>
      <c r="DR72" s="186"/>
      <c r="DS72" s="186"/>
      <c r="DT72" s="186"/>
      <c r="DU72" s="186"/>
      <c r="DV72" s="186"/>
      <c r="DW72" s="186"/>
      <c r="DX72" s="186"/>
      <c r="DY72" s="186"/>
      <c r="DZ72" s="186"/>
      <c r="EA72" s="186"/>
      <c r="EB72" s="186"/>
      <c r="EC72" s="186"/>
      <c r="ED72" s="186"/>
      <c r="EE72" s="186"/>
      <c r="EF72" s="186"/>
      <c r="EG72" s="186"/>
      <c r="EH72" s="186"/>
      <c r="EI72" s="186"/>
      <c r="EJ72" s="186"/>
      <c r="EK72" s="186"/>
      <c r="EL72" s="186"/>
      <c r="EM72" s="186"/>
      <c r="EN72" s="186"/>
      <c r="EO72" s="186"/>
      <c r="EP72" s="186"/>
      <c r="EQ72" s="186"/>
      <c r="ER72" s="186"/>
      <c r="ES72" s="186"/>
      <c r="ET72" s="186"/>
      <c r="EU72" s="186"/>
      <c r="EV72" s="186"/>
      <c r="EW72" s="186"/>
      <c r="EX72" s="186"/>
      <c r="EY72" s="186"/>
      <c r="EZ72" s="186"/>
      <c r="FA72" s="186"/>
      <c r="FB72" s="186"/>
      <c r="FC72" s="186"/>
      <c r="FD72" s="186"/>
      <c r="FE72" s="186"/>
      <c r="FF72" s="186"/>
      <c r="FG72" s="186"/>
      <c r="FH72" s="186"/>
      <c r="FI72" s="186"/>
      <c r="FJ72" s="186"/>
      <c r="FK72" s="186"/>
      <c r="FL72" s="186"/>
      <c r="FM72" s="186"/>
      <c r="FN72" s="186"/>
      <c r="FO72" s="186"/>
      <c r="FP72" s="186"/>
      <c r="FQ72" s="186"/>
      <c r="FR72" s="186"/>
      <c r="FS72" s="186"/>
      <c r="FT72" s="186"/>
      <c r="FU72" s="186"/>
      <c r="FV72" s="186"/>
      <c r="FW72" s="186"/>
      <c r="FX72" s="186"/>
      <c r="FY72" s="186"/>
      <c r="FZ72" s="186"/>
      <c r="GA72" s="186"/>
      <c r="GB72" s="186"/>
      <c r="GC72" s="186"/>
      <c r="GD72" s="186"/>
      <c r="GE72" s="186"/>
      <c r="GF72" s="186"/>
      <c r="GG72" s="186"/>
      <c r="GH72" s="186"/>
      <c r="GI72" s="186"/>
      <c r="GJ72" s="186"/>
    </row>
    <row r="73" spans="2:192" outlineLevel="1">
      <c r="B73" s="174" t="s">
        <v>214</v>
      </c>
      <c r="C73" s="652">
        <v>2026</v>
      </c>
      <c r="D73" s="652">
        <v>2100</v>
      </c>
      <c r="F73" s="47"/>
      <c r="G73" s="47"/>
      <c r="H73" s="47"/>
      <c r="I73" s="47"/>
      <c r="J73" s="47"/>
      <c r="K73" s="318" t="s">
        <v>200</v>
      </c>
      <c r="L73" s="47"/>
      <c r="M73" s="463">
        <f>+SUM(P73:CS73)</f>
        <v>11790.789147106436</v>
      </c>
      <c r="N73" s="463"/>
      <c r="O73" s="186"/>
      <c r="P73" s="186">
        <f t="shared" ref="P73:CA73" si="388">+IF(P$8&gt;=$C73,P67-P54,0)</f>
        <v>0</v>
      </c>
      <c r="Q73" s="186">
        <f t="shared" si="388"/>
        <v>0</v>
      </c>
      <c r="R73" s="186">
        <f t="shared" si="388"/>
        <v>0</v>
      </c>
      <c r="S73" s="186">
        <f t="shared" si="388"/>
        <v>0</v>
      </c>
      <c r="T73" s="186">
        <f t="shared" si="388"/>
        <v>0</v>
      </c>
      <c r="U73" s="186">
        <f t="shared" si="388"/>
        <v>0</v>
      </c>
      <c r="V73" s="186">
        <f t="shared" si="388"/>
        <v>0</v>
      </c>
      <c r="W73" s="186">
        <f t="shared" si="388"/>
        <v>0</v>
      </c>
      <c r="X73" s="186">
        <f t="shared" si="388"/>
        <v>907.11993558255392</v>
      </c>
      <c r="Y73" s="186">
        <f t="shared" si="388"/>
        <v>770.00391825002748</v>
      </c>
      <c r="Z73" s="186">
        <f t="shared" si="388"/>
        <v>434.10936531511089</v>
      </c>
      <c r="AA73" s="186">
        <f t="shared" si="388"/>
        <v>848.68162221410603</v>
      </c>
      <c r="AB73" s="186">
        <f t="shared" si="388"/>
        <v>463.75722810902255</v>
      </c>
      <c r="AC73" s="186">
        <f t="shared" si="388"/>
        <v>869.20565124378345</v>
      </c>
      <c r="AD73" s="186">
        <f t="shared" si="388"/>
        <v>327.91923309040533</v>
      </c>
      <c r="AE73" s="186">
        <f t="shared" si="388"/>
        <v>585.53301405113234</v>
      </c>
      <c r="AF73" s="186">
        <f t="shared" si="388"/>
        <v>343.35280889555128</v>
      </c>
      <c r="AG73" s="186">
        <f t="shared" si="388"/>
        <v>691.37177755656251</v>
      </c>
      <c r="AH73" s="186">
        <f t="shared" si="388"/>
        <v>839.62671450143853</v>
      </c>
      <c r="AI73" s="186">
        <f t="shared" si="388"/>
        <v>163.67426140341033</v>
      </c>
      <c r="AJ73" s="186">
        <f t="shared" si="388"/>
        <v>157.14674999928525</v>
      </c>
      <c r="AK73" s="186">
        <f t="shared" si="388"/>
        <v>167.26878829420667</v>
      </c>
      <c r="AL73" s="186">
        <f t="shared" si="388"/>
        <v>292.99710343087099</v>
      </c>
      <c r="AM73" s="186">
        <f t="shared" si="388"/>
        <v>479.02097516896902</v>
      </c>
      <c r="AN73" s="186">
        <f t="shared" si="388"/>
        <v>400</v>
      </c>
      <c r="AO73" s="186">
        <f t="shared" si="388"/>
        <v>0</v>
      </c>
      <c r="AP73" s="186">
        <f t="shared" si="388"/>
        <v>500</v>
      </c>
      <c r="AQ73" s="186">
        <f t="shared" si="388"/>
        <v>150</v>
      </c>
      <c r="AR73" s="186">
        <f t="shared" si="388"/>
        <v>500</v>
      </c>
      <c r="AS73" s="186">
        <f t="shared" si="388"/>
        <v>500</v>
      </c>
      <c r="AT73" s="186">
        <f t="shared" si="388"/>
        <v>0</v>
      </c>
      <c r="AU73" s="186">
        <f t="shared" si="388"/>
        <v>800</v>
      </c>
      <c r="AV73" s="186">
        <f t="shared" si="388"/>
        <v>0</v>
      </c>
      <c r="AW73" s="186">
        <f t="shared" si="388"/>
        <v>0</v>
      </c>
      <c r="AX73" s="186">
        <f t="shared" si="388"/>
        <v>400</v>
      </c>
      <c r="AY73" s="186">
        <f t="shared" si="388"/>
        <v>200</v>
      </c>
      <c r="AZ73" s="186">
        <f t="shared" si="388"/>
        <v>0</v>
      </c>
      <c r="BA73" s="186">
        <f t="shared" si="388"/>
        <v>0</v>
      </c>
      <c r="BB73" s="186">
        <f t="shared" si="388"/>
        <v>0</v>
      </c>
      <c r="BC73" s="186">
        <f t="shared" si="388"/>
        <v>0</v>
      </c>
      <c r="BD73" s="186">
        <f t="shared" si="388"/>
        <v>0</v>
      </c>
      <c r="BE73" s="186">
        <f t="shared" si="388"/>
        <v>0</v>
      </c>
      <c r="BF73" s="186">
        <f t="shared" si="388"/>
        <v>0</v>
      </c>
      <c r="BG73" s="186">
        <f t="shared" si="388"/>
        <v>0</v>
      </c>
      <c r="BH73" s="186">
        <f t="shared" si="388"/>
        <v>0</v>
      </c>
      <c r="BI73" s="186">
        <f t="shared" si="388"/>
        <v>0</v>
      </c>
      <c r="BJ73" s="186">
        <f t="shared" si="388"/>
        <v>0</v>
      </c>
      <c r="BK73" s="186">
        <f t="shared" si="388"/>
        <v>0</v>
      </c>
      <c r="BL73" s="186">
        <f t="shared" si="388"/>
        <v>0</v>
      </c>
      <c r="BM73" s="186">
        <f t="shared" si="388"/>
        <v>0</v>
      </c>
      <c r="BN73" s="186">
        <f t="shared" si="388"/>
        <v>0</v>
      </c>
      <c r="BO73" s="186">
        <f t="shared" si="388"/>
        <v>0</v>
      </c>
      <c r="BP73" s="186">
        <f t="shared" si="388"/>
        <v>0</v>
      </c>
      <c r="BQ73" s="186">
        <f t="shared" si="388"/>
        <v>0</v>
      </c>
      <c r="BR73" s="186">
        <f t="shared" si="388"/>
        <v>0</v>
      </c>
      <c r="BS73" s="186">
        <f t="shared" si="388"/>
        <v>0</v>
      </c>
      <c r="BT73" s="186">
        <f t="shared" si="388"/>
        <v>0</v>
      </c>
      <c r="BU73" s="186">
        <f t="shared" si="388"/>
        <v>0</v>
      </c>
      <c r="BV73" s="186">
        <f t="shared" si="388"/>
        <v>0</v>
      </c>
      <c r="BW73" s="186">
        <f t="shared" si="388"/>
        <v>0</v>
      </c>
      <c r="BX73" s="186">
        <f t="shared" si="388"/>
        <v>0</v>
      </c>
      <c r="BY73" s="186">
        <f t="shared" si="388"/>
        <v>0</v>
      </c>
      <c r="BZ73" s="186">
        <f t="shared" si="388"/>
        <v>0</v>
      </c>
      <c r="CA73" s="186">
        <f t="shared" si="388"/>
        <v>0</v>
      </c>
      <c r="CB73" s="186">
        <f t="shared" ref="CB73:CR73" si="389">+IF(CB$8&gt;=$C73,CB67-CB54,0)</f>
        <v>0</v>
      </c>
      <c r="CC73" s="186">
        <f t="shared" si="389"/>
        <v>0</v>
      </c>
      <c r="CD73" s="186">
        <f t="shared" si="389"/>
        <v>0</v>
      </c>
      <c r="CE73" s="186">
        <f t="shared" si="389"/>
        <v>0</v>
      </c>
      <c r="CF73" s="186">
        <f t="shared" si="389"/>
        <v>0</v>
      </c>
      <c r="CG73" s="186">
        <f t="shared" si="389"/>
        <v>0</v>
      </c>
      <c r="CH73" s="186">
        <f t="shared" si="389"/>
        <v>0</v>
      </c>
      <c r="CI73" s="186">
        <f t="shared" si="389"/>
        <v>0</v>
      </c>
      <c r="CJ73" s="186">
        <f t="shared" si="389"/>
        <v>0</v>
      </c>
      <c r="CK73" s="186">
        <f t="shared" si="389"/>
        <v>0</v>
      </c>
      <c r="CL73" s="186">
        <f t="shared" si="389"/>
        <v>0</v>
      </c>
      <c r="CM73" s="186">
        <f t="shared" si="389"/>
        <v>0</v>
      </c>
      <c r="CN73" s="186">
        <f t="shared" si="389"/>
        <v>0</v>
      </c>
      <c r="CO73" s="186">
        <f t="shared" si="389"/>
        <v>0</v>
      </c>
      <c r="CP73" s="186">
        <f t="shared" si="389"/>
        <v>0</v>
      </c>
      <c r="CQ73" s="186">
        <f t="shared" si="389"/>
        <v>0</v>
      </c>
      <c r="CR73" s="186">
        <f t="shared" si="389"/>
        <v>0</v>
      </c>
      <c r="CS73" s="186"/>
      <c r="CT73" s="186"/>
      <c r="CU73" s="186"/>
      <c r="CV73" s="186"/>
      <c r="CW73" s="186"/>
      <c r="CX73" s="186"/>
      <c r="CY73" s="186"/>
      <c r="CZ73" s="186"/>
      <c r="DA73" s="186"/>
      <c r="DB73" s="186"/>
      <c r="DC73" s="186"/>
      <c r="DD73" s="186"/>
      <c r="DE73" s="186"/>
      <c r="DF73" s="186"/>
      <c r="DG73" s="186"/>
      <c r="DH73" s="186"/>
      <c r="DI73" s="186"/>
      <c r="DJ73" s="186"/>
      <c r="DK73" s="186"/>
      <c r="DL73" s="186"/>
      <c r="DM73" s="186"/>
      <c r="DN73" s="186"/>
      <c r="DO73" s="186"/>
      <c r="DP73" s="186"/>
      <c r="DQ73" s="186"/>
      <c r="DR73" s="186"/>
      <c r="DS73" s="186"/>
      <c r="DT73" s="186"/>
      <c r="DU73" s="186"/>
      <c r="DV73" s="186"/>
      <c r="DW73" s="186"/>
      <c r="DX73" s="186"/>
      <c r="DY73" s="186"/>
      <c r="DZ73" s="186"/>
      <c r="EA73" s="186"/>
      <c r="EB73" s="186"/>
      <c r="EC73" s="186"/>
      <c r="ED73" s="186"/>
      <c r="EE73" s="186"/>
      <c r="EF73" s="186"/>
      <c r="EG73" s="186"/>
      <c r="EH73" s="186"/>
      <c r="EI73" s="186"/>
      <c r="EJ73" s="186"/>
      <c r="EK73" s="186"/>
      <c r="EL73" s="186"/>
      <c r="EM73" s="186"/>
      <c r="EN73" s="186"/>
      <c r="EO73" s="186"/>
      <c r="EP73" s="186"/>
      <c r="EQ73" s="186"/>
      <c r="ER73" s="186"/>
      <c r="ES73" s="186"/>
      <c r="ET73" s="186"/>
      <c r="EU73" s="186"/>
      <c r="EV73" s="186"/>
      <c r="EW73" s="186"/>
      <c r="EX73" s="186"/>
      <c r="EY73" s="186"/>
      <c r="EZ73" s="186"/>
      <c r="FA73" s="186"/>
      <c r="FB73" s="186"/>
      <c r="FC73" s="186"/>
      <c r="FD73" s="186"/>
      <c r="FE73" s="186"/>
      <c r="FF73" s="186"/>
      <c r="FG73" s="186"/>
      <c r="FH73" s="186"/>
      <c r="FI73" s="186"/>
      <c r="FJ73" s="186"/>
      <c r="FK73" s="186"/>
      <c r="FL73" s="186"/>
      <c r="FM73" s="186"/>
      <c r="FN73" s="186"/>
      <c r="FO73" s="186"/>
      <c r="FP73" s="186"/>
      <c r="FQ73" s="186"/>
      <c r="FR73" s="186"/>
      <c r="FS73" s="186"/>
      <c r="FT73" s="186"/>
      <c r="FU73" s="186"/>
      <c r="FV73" s="186"/>
      <c r="FW73" s="186"/>
      <c r="FX73" s="186"/>
      <c r="FY73" s="186"/>
      <c r="FZ73" s="186"/>
      <c r="GA73" s="186"/>
      <c r="GB73" s="186"/>
      <c r="GC73" s="186"/>
      <c r="GD73" s="186"/>
      <c r="GE73" s="186"/>
      <c r="GF73" s="186"/>
      <c r="GG73" s="186"/>
      <c r="GH73" s="186"/>
      <c r="GI73" s="186"/>
      <c r="GJ73" s="186"/>
    </row>
    <row r="74" spans="2:192" outlineLevel="1">
      <c r="B74" s="252" t="s">
        <v>99</v>
      </c>
      <c r="C74" s="58"/>
      <c r="D74" s="58"/>
      <c r="E74" s="58"/>
      <c r="F74" s="58"/>
      <c r="G74" s="58"/>
      <c r="H74" s="287">
        <v>2059</v>
      </c>
      <c r="I74" s="58"/>
      <c r="J74" s="58"/>
      <c r="K74" s="440" t="s">
        <v>200</v>
      </c>
      <c r="L74" s="58"/>
      <c r="M74" s="464">
        <f>+SUM(P74:CS74)</f>
        <v>-16216.610406148522</v>
      </c>
      <c r="N74" s="464"/>
      <c r="O74" s="186"/>
      <c r="P74" s="186">
        <f t="shared" ref="P74:CA74" si="390">-IF(P8&lt;$H$74,0,INDEX(70:70,1,MATCH($H$74,8:8,0)))*P78</f>
        <v>0</v>
      </c>
      <c r="Q74" s="186">
        <f t="shared" si="390"/>
        <v>0</v>
      </c>
      <c r="R74" s="186">
        <f t="shared" si="390"/>
        <v>0</v>
      </c>
      <c r="S74" s="186">
        <f t="shared" si="390"/>
        <v>0</v>
      </c>
      <c r="T74" s="186">
        <f t="shared" si="390"/>
        <v>0</v>
      </c>
      <c r="U74" s="186">
        <f t="shared" si="390"/>
        <v>0</v>
      </c>
      <c r="V74" s="186">
        <f t="shared" si="390"/>
        <v>0</v>
      </c>
      <c r="W74" s="186">
        <f t="shared" si="390"/>
        <v>0</v>
      </c>
      <c r="X74" s="186">
        <f t="shared" si="390"/>
        <v>0</v>
      </c>
      <c r="Y74" s="186">
        <f t="shared" si="390"/>
        <v>0</v>
      </c>
      <c r="Z74" s="186">
        <f t="shared" si="390"/>
        <v>0</v>
      </c>
      <c r="AA74" s="186">
        <f t="shared" si="390"/>
        <v>0</v>
      </c>
      <c r="AB74" s="186">
        <f t="shared" si="390"/>
        <v>0</v>
      </c>
      <c r="AC74" s="186">
        <f t="shared" si="390"/>
        <v>0</v>
      </c>
      <c r="AD74" s="186">
        <f t="shared" si="390"/>
        <v>0</v>
      </c>
      <c r="AE74" s="186">
        <f t="shared" si="390"/>
        <v>0</v>
      </c>
      <c r="AF74" s="186">
        <f t="shared" si="390"/>
        <v>0</v>
      </c>
      <c r="AG74" s="186">
        <f t="shared" si="390"/>
        <v>0</v>
      </c>
      <c r="AH74" s="186">
        <f t="shared" si="390"/>
        <v>0</v>
      </c>
      <c r="AI74" s="186">
        <f t="shared" si="390"/>
        <v>0</v>
      </c>
      <c r="AJ74" s="186">
        <f t="shared" si="390"/>
        <v>0</v>
      </c>
      <c r="AK74" s="186">
        <f t="shared" si="390"/>
        <v>0</v>
      </c>
      <c r="AL74" s="186">
        <f t="shared" si="390"/>
        <v>0</v>
      </c>
      <c r="AM74" s="186">
        <f t="shared" si="390"/>
        <v>0</v>
      </c>
      <c r="AN74" s="186">
        <f t="shared" si="390"/>
        <v>0</v>
      </c>
      <c r="AO74" s="186">
        <f t="shared" si="390"/>
        <v>0</v>
      </c>
      <c r="AP74" s="186">
        <f t="shared" si="390"/>
        <v>0</v>
      </c>
      <c r="AQ74" s="186">
        <f t="shared" si="390"/>
        <v>0</v>
      </c>
      <c r="AR74" s="186">
        <f t="shared" si="390"/>
        <v>0</v>
      </c>
      <c r="AS74" s="186">
        <f t="shared" si="390"/>
        <v>0</v>
      </c>
      <c r="AT74" s="186">
        <f t="shared" si="390"/>
        <v>0</v>
      </c>
      <c r="AU74" s="186">
        <f t="shared" si="390"/>
        <v>0</v>
      </c>
      <c r="AV74" s="186">
        <f t="shared" si="390"/>
        <v>0</v>
      </c>
      <c r="AW74" s="186">
        <f t="shared" si="390"/>
        <v>0</v>
      </c>
      <c r="AX74" s="186">
        <f t="shared" si="390"/>
        <v>0</v>
      </c>
      <c r="AY74" s="186">
        <f t="shared" si="390"/>
        <v>0</v>
      </c>
      <c r="AZ74" s="186">
        <f t="shared" si="390"/>
        <v>0</v>
      </c>
      <c r="BA74" s="186">
        <f t="shared" si="390"/>
        <v>0</v>
      </c>
      <c r="BB74" s="186">
        <f t="shared" si="390"/>
        <v>0</v>
      </c>
      <c r="BC74" s="186">
        <f t="shared" si="390"/>
        <v>0</v>
      </c>
      <c r="BD74" s="186">
        <f t="shared" si="390"/>
        <v>0</v>
      </c>
      <c r="BE74" s="186">
        <f t="shared" si="390"/>
        <v>0</v>
      </c>
      <c r="BF74" s="186">
        <f t="shared" si="390"/>
        <v>-164.94663128743468</v>
      </c>
      <c r="BG74" s="186">
        <f t="shared" si="390"/>
        <v>-200.60977325492465</v>
      </c>
      <c r="BH74" s="186">
        <f t="shared" si="390"/>
        <v>-240.83664591847713</v>
      </c>
      <c r="BI74" s="186">
        <f t="shared" si="390"/>
        <v>-283.27029255303518</v>
      </c>
      <c r="BJ74" s="186">
        <f t="shared" si="390"/>
        <v>-329.44537241779381</v>
      </c>
      <c r="BK74" s="186">
        <f t="shared" si="390"/>
        <v>-376.65643363520286</v>
      </c>
      <c r="BL74" s="186">
        <f t="shared" si="390"/>
        <v>-95.482214256260264</v>
      </c>
      <c r="BM74" s="186">
        <f t="shared" si="390"/>
        <v>-125.05101336424551</v>
      </c>
      <c r="BN74" s="186">
        <f t="shared" si="390"/>
        <v>-157.43431254109854</v>
      </c>
      <c r="BO74" s="186">
        <f t="shared" si="390"/>
        <v>-190.37789214186745</v>
      </c>
      <c r="BP74" s="186">
        <f t="shared" si="390"/>
        <v>-227.51448404314212</v>
      </c>
      <c r="BQ74" s="186">
        <f t="shared" si="390"/>
        <v>-266.71373686727037</v>
      </c>
      <c r="BR74" s="186">
        <f t="shared" si="390"/>
        <v>-309.37081512708909</v>
      </c>
      <c r="BS74" s="186">
        <f t="shared" si="390"/>
        <v>-352.96053571219448</v>
      </c>
      <c r="BT74" s="186">
        <f t="shared" si="390"/>
        <v>-401.58954964601327</v>
      </c>
      <c r="BU74" s="186">
        <f t="shared" si="390"/>
        <v>-452.87370589473102</v>
      </c>
      <c r="BV74" s="186">
        <f t="shared" si="390"/>
        <v>-508.4007165637841</v>
      </c>
      <c r="BW74" s="186">
        <f t="shared" si="390"/>
        <v>-565.34309664582497</v>
      </c>
      <c r="BX74" s="186">
        <f t="shared" si="390"/>
        <v>-628.34441857581589</v>
      </c>
      <c r="BY74" s="186">
        <f t="shared" si="390"/>
        <v>-694.7378791961421</v>
      </c>
      <c r="BZ74" s="186">
        <f t="shared" si="390"/>
        <v>-766.33147067978132</v>
      </c>
      <c r="CA74" s="186">
        <f t="shared" si="390"/>
        <v>-839.96071697502634</v>
      </c>
      <c r="CB74" s="186">
        <f t="shared" ref="CB74:CR74" si="391">-IF(CB8&lt;$H$74,0,INDEX(70:70,1,MATCH($H$74,8:8,0)))*CB78</f>
        <v>-920.8777296850061</v>
      </c>
      <c r="CC74" s="186">
        <f t="shared" si="391"/>
        <v>-1006.1012305874948</v>
      </c>
      <c r="CD74" s="186">
        <f t="shared" si="391"/>
        <v>-1097.6914424847539</v>
      </c>
      <c r="CE74" s="186">
        <f t="shared" si="391"/>
        <v>-1192.1085621911438</v>
      </c>
      <c r="CF74" s="186">
        <f t="shared" si="391"/>
        <v>-1295.2946990282492</v>
      </c>
      <c r="CG74" s="186">
        <f t="shared" si="391"/>
        <v>-1403.9189558187177</v>
      </c>
      <c r="CH74" s="186">
        <f t="shared" si="391"/>
        <v>-1122.3660790560002</v>
      </c>
      <c r="CI74" s="186">
        <f t="shared" si="391"/>
        <v>0</v>
      </c>
      <c r="CJ74" s="186">
        <f t="shared" si="391"/>
        <v>0</v>
      </c>
      <c r="CK74" s="186">
        <f t="shared" si="391"/>
        <v>0</v>
      </c>
      <c r="CL74" s="186">
        <f t="shared" si="391"/>
        <v>0</v>
      </c>
      <c r="CM74" s="186">
        <f t="shared" si="391"/>
        <v>0</v>
      </c>
      <c r="CN74" s="186">
        <f t="shared" si="391"/>
        <v>0</v>
      </c>
      <c r="CO74" s="186">
        <f t="shared" si="391"/>
        <v>0</v>
      </c>
      <c r="CP74" s="186">
        <f t="shared" si="391"/>
        <v>0</v>
      </c>
      <c r="CQ74" s="186">
        <f t="shared" si="391"/>
        <v>0</v>
      </c>
      <c r="CR74" s="186">
        <f t="shared" si="391"/>
        <v>0</v>
      </c>
      <c r="CS74" s="186"/>
      <c r="CT74" s="255"/>
      <c r="CU74" s="255"/>
      <c r="CV74" s="255"/>
      <c r="CW74" s="255"/>
      <c r="CX74" s="186"/>
      <c r="CY74" s="186"/>
      <c r="CZ74" s="186"/>
      <c r="DA74" s="186"/>
      <c r="DB74" s="186"/>
      <c r="DC74" s="186"/>
      <c r="DD74" s="186"/>
      <c r="DE74" s="186"/>
      <c r="DF74" s="186"/>
      <c r="DG74" s="186"/>
      <c r="DH74" s="186"/>
      <c r="DI74" s="186"/>
      <c r="DJ74" s="186"/>
      <c r="DK74" s="186"/>
      <c r="DL74" s="186"/>
      <c r="DM74" s="186"/>
      <c r="DN74" s="186"/>
      <c r="DO74" s="186"/>
      <c r="DP74" s="186"/>
      <c r="DQ74" s="186"/>
      <c r="DR74" s="186"/>
      <c r="DS74" s="186"/>
      <c r="DT74" s="186"/>
      <c r="DU74" s="186"/>
      <c r="DV74" s="186"/>
      <c r="DW74" s="186"/>
      <c r="DX74" s="186"/>
      <c r="DY74" s="186"/>
      <c r="DZ74" s="186"/>
      <c r="EA74" s="186"/>
      <c r="EB74" s="186"/>
      <c r="EC74" s="186"/>
      <c r="ED74" s="186"/>
      <c r="EE74" s="186"/>
      <c r="EF74" s="186"/>
      <c r="EG74" s="186"/>
      <c r="EH74" s="186"/>
      <c r="EI74" s="186"/>
      <c r="EJ74" s="186"/>
      <c r="EK74" s="186"/>
      <c r="EL74" s="186"/>
      <c r="EM74" s="186"/>
      <c r="EN74" s="186"/>
      <c r="EO74" s="186"/>
      <c r="EP74" s="186"/>
      <c r="EQ74" s="186"/>
      <c r="ER74" s="186"/>
      <c r="ES74" s="186"/>
      <c r="ET74" s="186"/>
      <c r="EU74" s="186"/>
      <c r="EV74" s="186"/>
      <c r="EW74" s="186"/>
      <c r="EX74" s="186"/>
      <c r="EY74" s="186"/>
      <c r="EZ74" s="186"/>
      <c r="FA74" s="186"/>
      <c r="FB74" s="186"/>
      <c r="FC74" s="186"/>
      <c r="FD74" s="186"/>
      <c r="FE74" s="186"/>
      <c r="FF74" s="186"/>
      <c r="FG74" s="186"/>
      <c r="FH74" s="186"/>
      <c r="FI74" s="186"/>
      <c r="FJ74" s="186"/>
      <c r="FK74" s="186"/>
      <c r="FL74" s="186"/>
      <c r="FM74" s="186"/>
      <c r="FN74" s="186"/>
      <c r="FO74" s="186"/>
      <c r="FP74" s="186"/>
      <c r="FQ74" s="186"/>
      <c r="FR74" s="186"/>
      <c r="FS74" s="186"/>
      <c r="FT74" s="186"/>
      <c r="FU74" s="186"/>
      <c r="FV74" s="186"/>
      <c r="FW74" s="186"/>
      <c r="FX74" s="186"/>
      <c r="FY74" s="186"/>
      <c r="FZ74" s="186"/>
      <c r="GA74" s="186"/>
      <c r="GB74" s="186"/>
      <c r="GC74" s="186"/>
      <c r="GD74" s="186"/>
      <c r="GE74" s="186"/>
      <c r="GF74" s="186"/>
      <c r="GG74" s="186"/>
      <c r="GH74" s="186"/>
      <c r="GI74" s="186"/>
      <c r="GJ74" s="186"/>
    </row>
    <row r="75" spans="2:192" outlineLevel="1">
      <c r="B75" s="191" t="s">
        <v>47</v>
      </c>
      <c r="C75" s="47"/>
      <c r="D75" s="296">
        <f>+IF(ROUND(CI75,4)=0,1,0)</f>
        <v>1</v>
      </c>
      <c r="E75" s="47"/>
      <c r="F75" s="47"/>
      <c r="G75" s="47"/>
      <c r="H75" s="47"/>
      <c r="I75" s="47"/>
      <c r="J75" s="47"/>
      <c r="K75" s="441" t="s">
        <v>200</v>
      </c>
      <c r="L75" s="47"/>
      <c r="M75" s="463"/>
      <c r="N75" s="463"/>
      <c r="O75" s="185">
        <f t="shared" ref="O75" si="392">+SUM(O70:O74)</f>
        <v>0</v>
      </c>
      <c r="P75" s="185">
        <f>+SUM(P70:P74)</f>
        <v>0</v>
      </c>
      <c r="Q75" s="185">
        <f t="shared" ref="Q75:CB75" si="393">+SUM(Q70:Q74)</f>
        <v>282.39332989070459</v>
      </c>
      <c r="R75" s="185">
        <f t="shared" si="393"/>
        <v>873.53407462231121</v>
      </c>
      <c r="S75" s="185">
        <f t="shared" si="393"/>
        <v>1893.5121321591316</v>
      </c>
      <c r="T75" s="185">
        <f t="shared" si="393"/>
        <v>2656.1001287549884</v>
      </c>
      <c r="U75" s="185">
        <f t="shared" si="393"/>
        <v>3140.0105319786799</v>
      </c>
      <c r="V75" s="185">
        <f t="shared" si="393"/>
        <v>3896.2434159149275</v>
      </c>
      <c r="W75" s="185">
        <f t="shared" si="393"/>
        <v>4425.821259042089</v>
      </c>
      <c r="X75" s="185">
        <f t="shared" si="393"/>
        <v>5332.9411946246428</v>
      </c>
      <c r="Y75" s="185">
        <f t="shared" si="393"/>
        <v>6102.9451128746705</v>
      </c>
      <c r="Z75" s="185">
        <f t="shared" si="393"/>
        <v>6537.0544781897815</v>
      </c>
      <c r="AA75" s="185">
        <f t="shared" si="393"/>
        <v>7385.7361004038876</v>
      </c>
      <c r="AB75" s="185">
        <f t="shared" si="393"/>
        <v>7849.49332851291</v>
      </c>
      <c r="AC75" s="185">
        <f t="shared" si="393"/>
        <v>8718.698979756693</v>
      </c>
      <c r="AD75" s="185">
        <f t="shared" si="393"/>
        <v>9046.6182128470991</v>
      </c>
      <c r="AE75" s="185">
        <f t="shared" si="393"/>
        <v>9632.1512268982315</v>
      </c>
      <c r="AF75" s="185">
        <f t="shared" si="393"/>
        <v>9975.5040357937833</v>
      </c>
      <c r="AG75" s="185">
        <f t="shared" si="393"/>
        <v>10666.875813350345</v>
      </c>
      <c r="AH75" s="185">
        <f t="shared" si="393"/>
        <v>11506.502527851784</v>
      </c>
      <c r="AI75" s="185">
        <f t="shared" si="393"/>
        <v>11670.176789255194</v>
      </c>
      <c r="AJ75" s="185">
        <f t="shared" si="393"/>
        <v>11827.323539254479</v>
      </c>
      <c r="AK75" s="185">
        <f t="shared" si="393"/>
        <v>11994.592327548686</v>
      </c>
      <c r="AL75" s="185">
        <f t="shared" si="393"/>
        <v>12287.589430979557</v>
      </c>
      <c r="AM75" s="185">
        <f t="shared" si="393"/>
        <v>12766.610406148526</v>
      </c>
      <c r="AN75" s="185">
        <f t="shared" si="393"/>
        <v>13166.610406148526</v>
      </c>
      <c r="AO75" s="185">
        <f t="shared" si="393"/>
        <v>13166.610406148526</v>
      </c>
      <c r="AP75" s="185">
        <f t="shared" si="393"/>
        <v>13666.610406148526</v>
      </c>
      <c r="AQ75" s="185">
        <f t="shared" si="393"/>
        <v>13816.610406148526</v>
      </c>
      <c r="AR75" s="185">
        <f t="shared" si="393"/>
        <v>14316.610406148526</v>
      </c>
      <c r="AS75" s="185">
        <f t="shared" si="393"/>
        <v>14816.610406148526</v>
      </c>
      <c r="AT75" s="185">
        <f t="shared" si="393"/>
        <v>14816.610406148526</v>
      </c>
      <c r="AU75" s="185">
        <f t="shared" si="393"/>
        <v>15616.610406148526</v>
      </c>
      <c r="AV75" s="185">
        <f t="shared" si="393"/>
        <v>15616.610406148526</v>
      </c>
      <c r="AW75" s="185">
        <f t="shared" si="393"/>
        <v>15616.610406148526</v>
      </c>
      <c r="AX75" s="185">
        <f t="shared" si="393"/>
        <v>16016.610406148526</v>
      </c>
      <c r="AY75" s="185">
        <f t="shared" si="393"/>
        <v>16216.610406148526</v>
      </c>
      <c r="AZ75" s="185">
        <f t="shared" si="393"/>
        <v>16216.610406148526</v>
      </c>
      <c r="BA75" s="185">
        <f t="shared" si="393"/>
        <v>16216.610406148526</v>
      </c>
      <c r="BB75" s="185">
        <f t="shared" si="393"/>
        <v>16216.610406148526</v>
      </c>
      <c r="BC75" s="185">
        <f t="shared" si="393"/>
        <v>16216.610406148526</v>
      </c>
      <c r="BD75" s="185">
        <f t="shared" si="393"/>
        <v>16216.610406148526</v>
      </c>
      <c r="BE75" s="185">
        <f t="shared" si="393"/>
        <v>16216.610406148526</v>
      </c>
      <c r="BF75" s="185">
        <f t="shared" si="393"/>
        <v>16051.663774861092</v>
      </c>
      <c r="BG75" s="185">
        <f t="shared" si="393"/>
        <v>15851.054001606168</v>
      </c>
      <c r="BH75" s="185">
        <f t="shared" si="393"/>
        <v>15610.217355687691</v>
      </c>
      <c r="BI75" s="185">
        <f t="shared" si="393"/>
        <v>15326.947063134656</v>
      </c>
      <c r="BJ75" s="185">
        <f t="shared" si="393"/>
        <v>14997.501690716861</v>
      </c>
      <c r="BK75" s="185">
        <f t="shared" si="393"/>
        <v>14620.845257081659</v>
      </c>
      <c r="BL75" s="185">
        <f t="shared" si="393"/>
        <v>14525.363042825398</v>
      </c>
      <c r="BM75" s="185">
        <f t="shared" si="393"/>
        <v>14400.312029461153</v>
      </c>
      <c r="BN75" s="185">
        <f t="shared" si="393"/>
        <v>14242.877716920055</v>
      </c>
      <c r="BO75" s="185">
        <f t="shared" si="393"/>
        <v>14052.499824778188</v>
      </c>
      <c r="BP75" s="185">
        <f t="shared" si="393"/>
        <v>13824.985340735046</v>
      </c>
      <c r="BQ75" s="185">
        <f t="shared" si="393"/>
        <v>13558.271603867775</v>
      </c>
      <c r="BR75" s="185">
        <f t="shared" si="393"/>
        <v>13248.900788740686</v>
      </c>
      <c r="BS75" s="185">
        <f t="shared" si="393"/>
        <v>12895.940253028491</v>
      </c>
      <c r="BT75" s="185">
        <f t="shared" si="393"/>
        <v>12494.350703382479</v>
      </c>
      <c r="BU75" s="185">
        <f t="shared" si="393"/>
        <v>12041.476997487747</v>
      </c>
      <c r="BV75" s="185">
        <f t="shared" si="393"/>
        <v>11533.076280923962</v>
      </c>
      <c r="BW75" s="185">
        <f t="shared" si="393"/>
        <v>10967.733184278137</v>
      </c>
      <c r="BX75" s="185">
        <f t="shared" si="393"/>
        <v>10339.388765702321</v>
      </c>
      <c r="BY75" s="185">
        <f t="shared" si="393"/>
        <v>9644.6508865061787</v>
      </c>
      <c r="BZ75" s="185">
        <f t="shared" si="393"/>
        <v>8878.3194158263977</v>
      </c>
      <c r="CA75" s="185">
        <f t="shared" si="393"/>
        <v>8038.3586988513716</v>
      </c>
      <c r="CB75" s="185">
        <f t="shared" si="393"/>
        <v>7117.4809691663659</v>
      </c>
      <c r="CC75" s="185">
        <f t="shared" ref="CC75:CR75" si="394">+SUM(CC70:CC74)</f>
        <v>6111.3797385788712</v>
      </c>
      <c r="CD75" s="185">
        <f t="shared" si="394"/>
        <v>5013.6882960941175</v>
      </c>
      <c r="CE75" s="185">
        <f t="shared" si="394"/>
        <v>3821.5797339029737</v>
      </c>
      <c r="CF75" s="185">
        <f t="shared" si="394"/>
        <v>2526.2850348747243</v>
      </c>
      <c r="CG75" s="185">
        <f t="shared" si="394"/>
        <v>1122.3660790560066</v>
      </c>
      <c r="CH75" s="185">
        <f t="shared" si="394"/>
        <v>6.3664629124104977E-12</v>
      </c>
      <c r="CI75" s="185">
        <f t="shared" si="394"/>
        <v>6.3664629124104977E-12</v>
      </c>
      <c r="CJ75" s="185">
        <f t="shared" si="394"/>
        <v>6.3664629124104977E-12</v>
      </c>
      <c r="CK75" s="185">
        <f t="shared" si="394"/>
        <v>6.3664629124104977E-12</v>
      </c>
      <c r="CL75" s="185">
        <f t="shared" si="394"/>
        <v>6.3664629124104977E-12</v>
      </c>
      <c r="CM75" s="185">
        <f t="shared" si="394"/>
        <v>6.3664629124104977E-12</v>
      </c>
      <c r="CN75" s="185">
        <f t="shared" si="394"/>
        <v>6.3664629124104977E-12</v>
      </c>
      <c r="CO75" s="185">
        <f t="shared" si="394"/>
        <v>6.3664629124104977E-12</v>
      </c>
      <c r="CP75" s="185">
        <f t="shared" si="394"/>
        <v>6.3664629124104977E-12</v>
      </c>
      <c r="CQ75" s="185">
        <f t="shared" si="394"/>
        <v>6.3664629124104977E-12</v>
      </c>
      <c r="CR75" s="185">
        <f t="shared" si="394"/>
        <v>6.3664629124104977E-12</v>
      </c>
      <c r="CS75" s="185"/>
      <c r="CT75" s="185"/>
      <c r="CU75" s="185"/>
      <c r="CV75" s="185"/>
      <c r="CW75" s="185"/>
      <c r="CX75" s="185"/>
      <c r="CY75" s="185"/>
      <c r="CZ75" s="185"/>
      <c r="DA75" s="185"/>
      <c r="DB75" s="185"/>
      <c r="DC75" s="185"/>
      <c r="DD75" s="185"/>
      <c r="DE75" s="185"/>
      <c r="DF75" s="185"/>
      <c r="DG75" s="185"/>
      <c r="DH75" s="185"/>
      <c r="DI75" s="185"/>
      <c r="DJ75" s="185"/>
      <c r="DK75" s="185"/>
      <c r="DL75" s="185"/>
      <c r="DM75" s="185"/>
      <c r="DN75" s="185"/>
      <c r="DO75" s="185"/>
      <c r="DP75" s="185"/>
      <c r="DQ75" s="185"/>
      <c r="DR75" s="185"/>
      <c r="DS75" s="185"/>
      <c r="DT75" s="185"/>
      <c r="DU75" s="185"/>
      <c r="DV75" s="185"/>
      <c r="DW75" s="185"/>
      <c r="DX75" s="185"/>
      <c r="DY75" s="185"/>
      <c r="DZ75" s="185"/>
      <c r="EA75" s="185"/>
      <c r="EB75" s="185"/>
      <c r="EC75" s="185"/>
      <c r="ED75" s="185"/>
      <c r="EE75" s="185"/>
      <c r="EF75" s="185"/>
      <c r="EG75" s="185"/>
      <c r="EH75" s="185"/>
      <c r="EI75" s="185"/>
      <c r="EJ75" s="185"/>
      <c r="EK75" s="185"/>
      <c r="EL75" s="185"/>
      <c r="EM75" s="185"/>
      <c r="EN75" s="185"/>
      <c r="EO75" s="185"/>
      <c r="EP75" s="185"/>
      <c r="EQ75" s="185"/>
      <c r="ER75" s="185"/>
      <c r="ES75" s="185"/>
      <c r="ET75" s="185"/>
      <c r="EU75" s="185"/>
      <c r="EV75" s="185"/>
      <c r="EW75" s="185"/>
      <c r="EX75" s="185"/>
      <c r="EY75" s="185"/>
      <c r="EZ75" s="185"/>
      <c r="FA75" s="185"/>
      <c r="FB75" s="185"/>
      <c r="FC75" s="185"/>
      <c r="FD75" s="185"/>
      <c r="FE75" s="185"/>
      <c r="FF75" s="185"/>
      <c r="FG75" s="185"/>
      <c r="FH75" s="185"/>
      <c r="FI75" s="185"/>
      <c r="FJ75" s="185"/>
      <c r="FK75" s="185"/>
      <c r="FL75" s="185"/>
      <c r="FM75" s="185"/>
      <c r="FN75" s="185"/>
      <c r="FO75" s="185"/>
      <c r="FP75" s="185"/>
      <c r="FQ75" s="185"/>
      <c r="FR75" s="185"/>
      <c r="FS75" s="185"/>
      <c r="FT75" s="185"/>
      <c r="FU75" s="185"/>
      <c r="FV75" s="185"/>
      <c r="FW75" s="185"/>
      <c r="FX75" s="185"/>
      <c r="FY75" s="185"/>
      <c r="FZ75" s="185"/>
      <c r="GA75" s="185"/>
      <c r="GB75" s="185"/>
      <c r="GC75" s="185"/>
      <c r="GD75" s="185"/>
      <c r="GE75" s="185"/>
      <c r="GF75" s="185"/>
      <c r="GG75" s="185"/>
      <c r="GH75" s="185"/>
      <c r="GI75" s="185"/>
      <c r="GJ75" s="185"/>
    </row>
    <row r="76" spans="2:192" s="379" customFormat="1" outlineLevel="1">
      <c r="B76" s="187"/>
      <c r="C76" s="47"/>
      <c r="D76" s="296"/>
      <c r="E76" s="47"/>
      <c r="F76" s="47"/>
      <c r="G76" s="47"/>
      <c r="H76" s="47"/>
      <c r="I76" s="47"/>
      <c r="J76" s="47"/>
      <c r="K76" s="660"/>
      <c r="L76" s="47"/>
      <c r="M76" s="463"/>
      <c r="N76" s="463"/>
      <c r="O76" s="186"/>
      <c r="P76" s="186"/>
      <c r="Q76" s="186"/>
      <c r="R76" s="186"/>
      <c r="S76" s="186"/>
      <c r="T76" s="186"/>
      <c r="U76" s="186"/>
      <c r="V76" s="186"/>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c r="BD76" s="186"/>
      <c r="BE76" s="186"/>
      <c r="BF76" s="186"/>
      <c r="BG76" s="186"/>
      <c r="BH76" s="186"/>
      <c r="BI76" s="186"/>
      <c r="BJ76" s="186"/>
      <c r="BK76" s="186"/>
      <c r="BL76" s="186"/>
      <c r="BM76" s="186"/>
      <c r="BN76" s="186"/>
      <c r="BO76" s="186"/>
      <c r="BP76" s="186"/>
      <c r="BQ76" s="186"/>
      <c r="BR76" s="186"/>
      <c r="BS76" s="186"/>
      <c r="BT76" s="186"/>
      <c r="BU76" s="186"/>
      <c r="BV76" s="186"/>
      <c r="BW76" s="186"/>
      <c r="BX76" s="186"/>
      <c r="BY76" s="186"/>
      <c r="BZ76" s="186"/>
      <c r="CA76" s="186"/>
      <c r="CB76" s="186"/>
      <c r="CC76" s="186"/>
      <c r="CD76" s="186"/>
      <c r="CE76" s="186"/>
      <c r="CF76" s="186"/>
      <c r="CG76" s="186"/>
      <c r="CH76" s="186"/>
      <c r="CI76" s="186"/>
      <c r="CJ76" s="186"/>
      <c r="CK76" s="186"/>
      <c r="CL76" s="186"/>
      <c r="CM76" s="186"/>
      <c r="CN76" s="186"/>
      <c r="CO76" s="186"/>
      <c r="CP76" s="186"/>
      <c r="CQ76" s="186"/>
      <c r="CR76" s="186"/>
      <c r="CS76" s="186"/>
      <c r="CT76" s="192"/>
      <c r="CU76" s="192"/>
      <c r="CV76" s="192"/>
      <c r="CW76" s="192"/>
      <c r="CX76" s="192"/>
      <c r="CY76" s="192"/>
      <c r="CZ76" s="192"/>
      <c r="DA76" s="192"/>
      <c r="DB76" s="192"/>
      <c r="DC76" s="192"/>
      <c r="DD76" s="192"/>
      <c r="DE76" s="192"/>
      <c r="DF76" s="192"/>
      <c r="DG76" s="192"/>
      <c r="DH76" s="192"/>
      <c r="DI76" s="192"/>
      <c r="DJ76" s="192"/>
      <c r="DK76" s="192"/>
      <c r="DL76" s="192"/>
      <c r="DM76" s="192"/>
      <c r="DN76" s="192"/>
      <c r="DO76" s="192"/>
      <c r="DP76" s="192"/>
      <c r="DQ76" s="192"/>
      <c r="DR76" s="192"/>
      <c r="DS76" s="192"/>
      <c r="DT76" s="192"/>
      <c r="DU76" s="192"/>
      <c r="DV76" s="192"/>
      <c r="DW76" s="192"/>
      <c r="DX76" s="192"/>
      <c r="DY76" s="192"/>
      <c r="DZ76" s="192"/>
      <c r="EA76" s="192"/>
      <c r="EB76" s="192"/>
      <c r="EC76" s="192"/>
      <c r="ED76" s="192"/>
      <c r="EE76" s="192"/>
      <c r="EF76" s="192"/>
      <c r="EG76" s="192"/>
      <c r="EH76" s="192"/>
      <c r="EI76" s="192"/>
      <c r="EJ76" s="192"/>
      <c r="EK76" s="192"/>
      <c r="EL76" s="192"/>
      <c r="EM76" s="192"/>
      <c r="EN76" s="192"/>
      <c r="EO76" s="192"/>
      <c r="EP76" s="192"/>
      <c r="EQ76" s="192"/>
      <c r="ER76" s="192"/>
      <c r="ES76" s="192"/>
      <c r="ET76" s="192"/>
      <c r="EU76" s="192"/>
      <c r="EV76" s="192"/>
      <c r="EW76" s="192"/>
      <c r="EX76" s="192"/>
      <c r="EY76" s="192"/>
      <c r="EZ76" s="192"/>
      <c r="FA76" s="192"/>
      <c r="FB76" s="192"/>
      <c r="FC76" s="192"/>
      <c r="FD76" s="192"/>
      <c r="FE76" s="192"/>
      <c r="FF76" s="192"/>
      <c r="FG76" s="192"/>
      <c r="FH76" s="192"/>
      <c r="FI76" s="192"/>
      <c r="FJ76" s="192"/>
      <c r="FK76" s="192"/>
      <c r="FL76" s="192"/>
      <c r="FM76" s="192"/>
      <c r="FN76" s="192"/>
      <c r="FO76" s="192"/>
      <c r="FP76" s="192"/>
      <c r="FQ76" s="192"/>
      <c r="FR76" s="192"/>
      <c r="FS76" s="192"/>
      <c r="FT76" s="192"/>
      <c r="FU76" s="192"/>
      <c r="FV76" s="192"/>
      <c r="FW76" s="192"/>
      <c r="FX76" s="192"/>
      <c r="FY76" s="192"/>
      <c r="FZ76" s="192"/>
      <c r="GA76" s="192"/>
      <c r="GB76" s="192"/>
      <c r="GC76" s="192"/>
      <c r="GD76" s="192"/>
      <c r="GE76" s="192"/>
      <c r="GF76" s="192"/>
      <c r="GG76" s="192"/>
      <c r="GH76" s="192"/>
      <c r="GI76" s="192"/>
      <c r="GJ76" s="192"/>
    </row>
    <row r="77" spans="2:192" outlineLevel="1">
      <c r="B77" s="191"/>
      <c r="C77" s="47"/>
      <c r="D77" s="47"/>
      <c r="E77" s="47"/>
      <c r="F77" s="47"/>
      <c r="G77" s="47"/>
      <c r="H77" s="47"/>
      <c r="I77" s="47"/>
      <c r="J77" s="47"/>
      <c r="K77" s="53"/>
      <c r="L77" s="47"/>
      <c r="M77" s="465"/>
      <c r="N77" s="465"/>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c r="BC77" s="192"/>
      <c r="BD77" s="192"/>
      <c r="BE77" s="192"/>
      <c r="BF77" s="192"/>
      <c r="BG77" s="192"/>
      <c r="BH77" s="192"/>
      <c r="BI77" s="192"/>
      <c r="BJ77" s="192"/>
      <c r="BK77" s="192"/>
      <c r="BL77" s="192"/>
      <c r="BM77" s="192"/>
      <c r="BN77" s="192"/>
      <c r="BO77" s="192"/>
      <c r="BP77" s="192"/>
      <c r="BQ77" s="192"/>
      <c r="BR77" s="192"/>
      <c r="BS77" s="192"/>
      <c r="BT77" s="192"/>
      <c r="BU77" s="192"/>
      <c r="BV77" s="192"/>
      <c r="BW77" s="192"/>
      <c r="BX77" s="192"/>
      <c r="BY77" s="192"/>
      <c r="BZ77" s="192"/>
      <c r="CA77" s="192"/>
      <c r="CB77" s="192"/>
      <c r="CC77" s="192"/>
      <c r="CD77" s="192"/>
      <c r="CE77" s="192"/>
      <c r="CF77" s="192"/>
      <c r="CG77" s="192"/>
      <c r="CH77" s="192"/>
      <c r="CI77" s="192"/>
      <c r="CJ77" s="192"/>
      <c r="CK77" s="192"/>
      <c r="CL77" s="192"/>
      <c r="CM77" s="192"/>
      <c r="CN77" s="192"/>
      <c r="CO77" s="192"/>
      <c r="CP77" s="192"/>
      <c r="CQ77" s="192"/>
      <c r="CR77" s="192"/>
      <c r="CS77" s="192"/>
      <c r="CT77" s="192"/>
      <c r="CU77" s="192"/>
      <c r="CV77" s="192"/>
      <c r="CW77" s="192"/>
      <c r="CX77" s="192"/>
      <c r="CY77" s="192"/>
      <c r="CZ77" s="192"/>
      <c r="DA77" s="192"/>
      <c r="DB77" s="192"/>
      <c r="DC77" s="192"/>
      <c r="DD77" s="192"/>
      <c r="DE77" s="192"/>
      <c r="DF77" s="192"/>
      <c r="DG77" s="192"/>
      <c r="DH77" s="192"/>
      <c r="DI77" s="192"/>
      <c r="DJ77" s="192"/>
      <c r="DK77" s="192"/>
      <c r="DL77" s="192"/>
      <c r="DM77" s="192"/>
      <c r="DN77" s="192"/>
      <c r="DO77" s="192"/>
      <c r="DP77" s="192"/>
      <c r="DQ77" s="192"/>
      <c r="DR77" s="192"/>
      <c r="DS77" s="192"/>
      <c r="DT77" s="192"/>
      <c r="DU77" s="192"/>
      <c r="DV77" s="192"/>
      <c r="DW77" s="192"/>
      <c r="DX77" s="192"/>
      <c r="DY77" s="192"/>
      <c r="DZ77" s="192"/>
      <c r="EA77" s="192"/>
      <c r="EB77" s="192"/>
      <c r="EC77" s="192"/>
      <c r="ED77" s="192"/>
      <c r="EE77" s="192"/>
      <c r="EF77" s="192"/>
      <c r="EG77" s="192"/>
      <c r="EH77" s="192"/>
      <c r="EI77" s="192"/>
      <c r="EJ77" s="192"/>
      <c r="EK77" s="192"/>
      <c r="EL77" s="192"/>
      <c r="EM77" s="192"/>
      <c r="EN77" s="192"/>
      <c r="EO77" s="192"/>
      <c r="EP77" s="192"/>
      <c r="EQ77" s="192"/>
      <c r="ER77" s="192"/>
      <c r="ES77" s="192"/>
      <c r="ET77" s="192"/>
      <c r="EU77" s="192"/>
      <c r="EV77" s="192"/>
      <c r="EW77" s="192"/>
      <c r="EX77" s="192"/>
      <c r="EY77" s="192"/>
      <c r="EZ77" s="192"/>
      <c r="FA77" s="192"/>
      <c r="FB77" s="192"/>
      <c r="FC77" s="192"/>
      <c r="FD77" s="192"/>
      <c r="FE77" s="192"/>
      <c r="FF77" s="192"/>
      <c r="FG77" s="192"/>
      <c r="FH77" s="192"/>
      <c r="FI77" s="192"/>
      <c r="FJ77" s="192"/>
      <c r="FK77" s="192"/>
      <c r="FL77" s="192"/>
      <c r="FM77" s="192"/>
      <c r="FN77" s="192"/>
      <c r="FO77" s="192"/>
      <c r="FP77" s="192"/>
      <c r="FQ77" s="192"/>
      <c r="FR77" s="192"/>
      <c r="FS77" s="192"/>
      <c r="FT77" s="192"/>
      <c r="FU77" s="192"/>
      <c r="FV77" s="192"/>
      <c r="FW77" s="192"/>
      <c r="FX77" s="192"/>
      <c r="FY77" s="192"/>
      <c r="FZ77" s="192"/>
      <c r="GA77" s="192"/>
      <c r="GB77" s="192"/>
      <c r="GC77" s="192"/>
      <c r="GD77" s="192"/>
      <c r="GE77" s="192"/>
      <c r="GF77" s="192"/>
      <c r="GG77" s="192"/>
      <c r="GH77" s="192"/>
      <c r="GI77" s="192"/>
      <c r="GJ77" s="192"/>
    </row>
    <row r="78" spans="2:192" outlineLevel="1">
      <c r="B78" s="187" t="s">
        <v>208</v>
      </c>
      <c r="C78" s="47"/>
      <c r="D78" s="47"/>
      <c r="E78" s="47"/>
      <c r="F78" s="47"/>
      <c r="G78" s="47"/>
      <c r="H78" s="47"/>
      <c r="I78" s="47"/>
      <c r="J78" s="47"/>
      <c r="K78" s="318" t="s">
        <v>15</v>
      </c>
      <c r="L78" s="47"/>
      <c r="M78" s="465"/>
      <c r="N78" s="465"/>
      <c r="O78" s="273"/>
      <c r="P78" s="273">
        <v>0</v>
      </c>
      <c r="Q78" s="273">
        <v>0</v>
      </c>
      <c r="R78" s="273">
        <v>0</v>
      </c>
      <c r="S78" s="273">
        <v>0</v>
      </c>
      <c r="T78" s="273">
        <v>0</v>
      </c>
      <c r="U78" s="273">
        <v>0</v>
      </c>
      <c r="V78" s="273">
        <v>0</v>
      </c>
      <c r="W78" s="273">
        <v>0</v>
      </c>
      <c r="X78" s="273">
        <v>0</v>
      </c>
      <c r="Y78" s="273">
        <v>0</v>
      </c>
      <c r="Z78" s="273">
        <v>0</v>
      </c>
      <c r="AA78" s="273">
        <v>0</v>
      </c>
      <c r="AB78" s="273">
        <v>0</v>
      </c>
      <c r="AC78" s="273">
        <v>0</v>
      </c>
      <c r="AD78" s="273">
        <v>0</v>
      </c>
      <c r="AE78" s="273">
        <v>0</v>
      </c>
      <c r="AF78" s="273">
        <v>0</v>
      </c>
      <c r="AG78" s="273">
        <v>0</v>
      </c>
      <c r="AH78" s="273">
        <v>0</v>
      </c>
      <c r="AI78" s="273">
        <v>0</v>
      </c>
      <c r="AJ78" s="273">
        <v>0</v>
      </c>
      <c r="AK78" s="273">
        <v>0</v>
      </c>
      <c r="AL78" s="273">
        <v>0</v>
      </c>
      <c r="AM78" s="273">
        <v>0</v>
      </c>
      <c r="AN78" s="273">
        <v>0</v>
      </c>
      <c r="AO78" s="273">
        <v>0</v>
      </c>
      <c r="AP78" s="273">
        <v>0</v>
      </c>
      <c r="AQ78" s="273">
        <v>0</v>
      </c>
      <c r="AR78" s="273">
        <v>0</v>
      </c>
      <c r="AS78" s="273">
        <v>0</v>
      </c>
      <c r="AT78" s="273">
        <v>0</v>
      </c>
      <c r="AU78" s="273">
        <v>0</v>
      </c>
      <c r="AV78" s="273">
        <v>0</v>
      </c>
      <c r="AW78" s="273">
        <v>0</v>
      </c>
      <c r="AX78" s="273">
        <v>0</v>
      </c>
      <c r="AY78" s="273">
        <v>0</v>
      </c>
      <c r="AZ78" s="273">
        <v>0</v>
      </c>
      <c r="BA78" s="273">
        <v>0</v>
      </c>
      <c r="BB78" s="273">
        <v>0</v>
      </c>
      <c r="BC78" s="273">
        <v>0</v>
      </c>
      <c r="BD78" s="273">
        <v>0</v>
      </c>
      <c r="BE78" s="273">
        <v>0</v>
      </c>
      <c r="BF78" s="273">
        <v>1.0171461677644744E-2</v>
      </c>
      <c r="BG78" s="273">
        <v>1.2370635307293532E-2</v>
      </c>
      <c r="BH78" s="273">
        <v>1.4851232155590539E-2</v>
      </c>
      <c r="BI78" s="273">
        <v>1.7467910090855562E-2</v>
      </c>
      <c r="BJ78" s="273">
        <v>2.0315304133648338E-2</v>
      </c>
      <c r="BK78" s="273">
        <v>2.3226582140272276E-2</v>
      </c>
      <c r="BL78" s="273">
        <v>5.8879267531800721E-3</v>
      </c>
      <c r="BM78" s="273">
        <v>7.711291708459151E-3</v>
      </c>
      <c r="BN78" s="273">
        <v>9.708213282438316E-3</v>
      </c>
      <c r="BO78" s="273">
        <v>1.1739684642709657E-2</v>
      </c>
      <c r="BP78" s="273">
        <v>1.4029718809602779E-2</v>
      </c>
      <c r="BQ78" s="273">
        <v>1.6446947308183829E-2</v>
      </c>
      <c r="BR78" s="273">
        <v>1.9077403192086995E-2</v>
      </c>
      <c r="BS78" s="273">
        <v>2.1765370621370392E-2</v>
      </c>
      <c r="BT78" s="273">
        <v>2.4764086920023104E-2</v>
      </c>
      <c r="BU78" s="273">
        <v>2.7926533014755291E-2</v>
      </c>
      <c r="BV78" s="273">
        <v>3.1350615438786394E-2</v>
      </c>
      <c r="BW78" s="273">
        <v>3.4861976855007581E-2</v>
      </c>
      <c r="BX78" s="273">
        <v>3.8746963936284684E-2</v>
      </c>
      <c r="BY78" s="273">
        <v>4.2841127818716809E-2</v>
      </c>
      <c r="BZ78" s="273">
        <v>4.72559586428263E-2</v>
      </c>
      <c r="CA78" s="273">
        <v>5.179631846224507E-2</v>
      </c>
      <c r="CB78" s="273">
        <v>5.6786079619687686E-2</v>
      </c>
      <c r="CC78" s="273">
        <v>6.2041401093660832E-2</v>
      </c>
      <c r="CD78" s="273">
        <v>6.7689326868737271E-2</v>
      </c>
      <c r="CE78" s="273">
        <v>7.3511574387897738E-2</v>
      </c>
      <c r="CF78" s="273">
        <v>7.9874564818868579E-2</v>
      </c>
      <c r="CG78" s="273">
        <v>8.6572897828662274E-2</v>
      </c>
      <c r="CH78" s="273">
        <v>6.9210892470503896E-2</v>
      </c>
      <c r="CI78" s="273">
        <v>0</v>
      </c>
      <c r="CJ78" s="273">
        <v>0</v>
      </c>
      <c r="CK78" s="273">
        <v>0</v>
      </c>
      <c r="CL78" s="273">
        <v>0</v>
      </c>
      <c r="CM78" s="273">
        <v>0</v>
      </c>
      <c r="CN78" s="273">
        <v>0</v>
      </c>
      <c r="CO78" s="273">
        <v>0</v>
      </c>
      <c r="CP78" s="273">
        <v>0</v>
      </c>
      <c r="CQ78" s="273">
        <v>0</v>
      </c>
      <c r="CR78" s="273">
        <v>0</v>
      </c>
      <c r="CS78" s="273"/>
      <c r="CT78" s="273"/>
      <c r="CU78" s="273"/>
      <c r="CV78" s="273"/>
      <c r="CW78" s="273"/>
      <c r="CX78" s="273"/>
      <c r="CY78" s="273"/>
      <c r="CZ78" s="273"/>
      <c r="DA78" s="273"/>
      <c r="DB78" s="273"/>
      <c r="DC78" s="273"/>
      <c r="DD78" s="273"/>
      <c r="DE78" s="273"/>
      <c r="DF78" s="273"/>
      <c r="DG78" s="273"/>
      <c r="DH78" s="273"/>
      <c r="DI78" s="273"/>
      <c r="DJ78" s="273"/>
      <c r="DK78" s="273"/>
      <c r="DL78" s="273"/>
      <c r="DM78" s="273"/>
      <c r="DN78" s="273"/>
      <c r="DO78" s="273"/>
      <c r="DP78" s="273"/>
      <c r="DQ78" s="273"/>
      <c r="DR78" s="273"/>
      <c r="DS78" s="273"/>
      <c r="DT78" s="273"/>
      <c r="DU78" s="273"/>
      <c r="DV78" s="273"/>
      <c r="DW78" s="273"/>
      <c r="DX78" s="273"/>
      <c r="DY78" s="273"/>
      <c r="DZ78" s="273"/>
      <c r="EA78" s="273"/>
      <c r="EB78" s="273"/>
      <c r="EC78" s="273"/>
      <c r="ED78" s="273"/>
      <c r="EE78" s="273"/>
      <c r="EF78" s="273"/>
      <c r="EG78" s="273"/>
      <c r="EH78" s="273"/>
      <c r="EI78" s="273"/>
      <c r="EJ78" s="273"/>
      <c r="EK78" s="273"/>
      <c r="EL78" s="273"/>
      <c r="EM78" s="273"/>
      <c r="EN78" s="273"/>
      <c r="EO78" s="273"/>
      <c r="EP78" s="273"/>
      <c r="EQ78" s="273"/>
      <c r="ER78" s="273"/>
      <c r="ES78" s="273"/>
      <c r="ET78" s="273"/>
      <c r="EU78" s="273"/>
      <c r="EV78" s="273"/>
      <c r="EW78" s="273"/>
      <c r="EX78" s="273"/>
      <c r="EY78" s="273"/>
      <c r="EZ78" s="273"/>
      <c r="FA78" s="273"/>
      <c r="FB78" s="273"/>
      <c r="FC78" s="273"/>
      <c r="FD78" s="273"/>
      <c r="FE78" s="273"/>
      <c r="FF78" s="273"/>
      <c r="FG78" s="273"/>
      <c r="FH78" s="273"/>
      <c r="FI78" s="273"/>
      <c r="FJ78" s="273"/>
      <c r="FK78" s="273"/>
      <c r="FL78" s="273"/>
      <c r="FM78" s="273"/>
      <c r="FN78" s="273"/>
      <c r="FO78" s="273"/>
      <c r="FP78" s="273"/>
      <c r="FQ78" s="273"/>
      <c r="FR78" s="273"/>
      <c r="FS78" s="273"/>
      <c r="FT78" s="273"/>
      <c r="FU78" s="273"/>
      <c r="FV78" s="273"/>
      <c r="FW78" s="273"/>
      <c r="FX78" s="273"/>
      <c r="FY78" s="273"/>
      <c r="FZ78" s="273"/>
      <c r="GA78" s="273"/>
      <c r="GB78" s="273"/>
      <c r="GC78" s="273"/>
      <c r="GD78" s="273"/>
      <c r="GE78" s="273"/>
      <c r="GF78" s="273"/>
      <c r="GG78" s="273"/>
      <c r="GH78" s="273"/>
      <c r="GI78" s="273"/>
      <c r="GJ78" s="273"/>
    </row>
    <row r="79" spans="2:192" outlineLevel="1">
      <c r="B79" s="187"/>
      <c r="C79" s="47"/>
      <c r="D79" s="47"/>
      <c r="E79" s="47"/>
      <c r="F79" s="47"/>
      <c r="G79" s="47"/>
      <c r="H79" s="47"/>
      <c r="I79" s="47"/>
      <c r="J79" s="47"/>
      <c r="K79" s="326"/>
      <c r="L79" s="47"/>
      <c r="M79" s="465"/>
      <c r="N79" s="465"/>
      <c r="O79" s="273"/>
      <c r="P79" s="273"/>
      <c r="Q79" s="273"/>
      <c r="R79" s="273"/>
      <c r="S79" s="273"/>
      <c r="T79" s="273"/>
      <c r="U79" s="273"/>
      <c r="V79" s="273"/>
      <c r="W79" s="273"/>
      <c r="X79" s="273"/>
      <c r="Y79" s="273"/>
      <c r="Z79" s="273"/>
      <c r="AA79" s="273"/>
      <c r="AB79" s="273"/>
      <c r="AC79" s="273"/>
      <c r="AD79" s="273"/>
      <c r="AE79" s="273"/>
      <c r="AF79" s="273"/>
      <c r="AG79" s="273"/>
      <c r="AH79" s="273"/>
      <c r="AI79" s="273"/>
      <c r="AJ79" s="273"/>
      <c r="AK79" s="273"/>
      <c r="AL79" s="273"/>
      <c r="AM79" s="273"/>
      <c r="AN79" s="273"/>
      <c r="AO79" s="273"/>
      <c r="AP79" s="273"/>
      <c r="AQ79" s="273"/>
      <c r="AR79" s="273"/>
      <c r="AS79" s="273"/>
      <c r="AT79" s="273"/>
      <c r="AU79" s="273"/>
      <c r="AV79" s="273"/>
      <c r="AW79" s="273"/>
      <c r="AX79" s="273"/>
      <c r="AY79" s="273"/>
      <c r="AZ79" s="273"/>
      <c r="BA79" s="273"/>
      <c r="BB79" s="273"/>
      <c r="BC79" s="273"/>
      <c r="BD79" s="273"/>
      <c r="BE79" s="273"/>
      <c r="BF79" s="273"/>
      <c r="BG79" s="273"/>
      <c r="BH79" s="273"/>
      <c r="BI79" s="273"/>
      <c r="BJ79" s="273"/>
      <c r="BK79" s="273"/>
      <c r="BL79" s="273"/>
      <c r="BM79" s="273"/>
      <c r="BN79" s="273"/>
      <c r="BO79" s="273"/>
      <c r="BP79" s="273"/>
      <c r="BQ79" s="273"/>
      <c r="BR79" s="273"/>
      <c r="BS79" s="273"/>
      <c r="BT79" s="273"/>
      <c r="BU79" s="273"/>
      <c r="BV79" s="273"/>
      <c r="BW79" s="273"/>
      <c r="BX79" s="273"/>
      <c r="BY79" s="273"/>
      <c r="BZ79" s="273"/>
      <c r="CA79" s="273"/>
      <c r="CB79" s="273"/>
      <c r="CC79" s="273"/>
      <c r="CD79" s="273"/>
      <c r="CE79" s="273"/>
      <c r="CF79" s="273"/>
      <c r="CG79" s="273"/>
      <c r="CH79" s="273"/>
      <c r="CI79" s="273"/>
      <c r="CJ79" s="273"/>
      <c r="CK79" s="273"/>
      <c r="CL79" s="273"/>
      <c r="CM79" s="273"/>
      <c r="CN79" s="273"/>
      <c r="CO79" s="273"/>
      <c r="CP79" s="273"/>
      <c r="CQ79" s="273"/>
      <c r="CR79" s="273"/>
      <c r="CS79" s="273"/>
      <c r="CT79" s="273"/>
      <c r="CU79" s="273"/>
      <c r="CV79" s="273"/>
      <c r="CW79" s="273"/>
      <c r="CX79" s="273"/>
      <c r="CY79" s="273"/>
      <c r="CZ79" s="273"/>
      <c r="DA79" s="273"/>
      <c r="DB79" s="273"/>
      <c r="DC79" s="273"/>
      <c r="DD79" s="273"/>
      <c r="DE79" s="273"/>
      <c r="DF79" s="273"/>
      <c r="DG79" s="273"/>
      <c r="DH79" s="273"/>
      <c r="DI79" s="273"/>
      <c r="DJ79" s="273"/>
      <c r="DK79" s="273"/>
      <c r="DL79" s="273"/>
      <c r="DM79" s="273"/>
      <c r="DN79" s="273"/>
      <c r="DO79" s="273"/>
      <c r="DP79" s="273"/>
      <c r="DQ79" s="273"/>
      <c r="DR79" s="273"/>
      <c r="DS79" s="273"/>
      <c r="DT79" s="273"/>
      <c r="DU79" s="273"/>
      <c r="DV79" s="273"/>
      <c r="DW79" s="273"/>
      <c r="DX79" s="273"/>
      <c r="DY79" s="273"/>
      <c r="DZ79" s="273"/>
      <c r="EA79" s="273"/>
      <c r="EB79" s="273"/>
      <c r="EC79" s="273"/>
      <c r="ED79" s="273"/>
      <c r="EE79" s="273"/>
      <c r="EF79" s="273"/>
      <c r="EG79" s="273"/>
      <c r="EH79" s="273"/>
      <c r="EI79" s="273"/>
      <c r="EJ79" s="273"/>
      <c r="EK79" s="273"/>
      <c r="EL79" s="273"/>
      <c r="EM79" s="273"/>
      <c r="EN79" s="273"/>
      <c r="EO79" s="273"/>
      <c r="EP79" s="273"/>
      <c r="EQ79" s="273"/>
      <c r="ER79" s="273"/>
      <c r="ES79" s="273"/>
      <c r="ET79" s="273"/>
      <c r="EU79" s="273"/>
      <c r="EV79" s="273"/>
      <c r="EW79" s="273"/>
      <c r="EX79" s="273"/>
      <c r="EY79" s="273"/>
      <c r="EZ79" s="273"/>
      <c r="FA79" s="273"/>
      <c r="FB79" s="273"/>
      <c r="FC79" s="273"/>
      <c r="FD79" s="273"/>
      <c r="FE79" s="273"/>
      <c r="FF79" s="273"/>
      <c r="FG79" s="273"/>
      <c r="FH79" s="273"/>
      <c r="FI79" s="273"/>
      <c r="FJ79" s="273"/>
      <c r="FK79" s="273"/>
      <c r="FL79" s="273"/>
      <c r="FM79" s="273"/>
      <c r="FN79" s="273"/>
      <c r="FO79" s="273"/>
      <c r="FP79" s="273"/>
      <c r="FQ79" s="273"/>
      <c r="FR79" s="273"/>
      <c r="FS79" s="273"/>
      <c r="FT79" s="273"/>
      <c r="FU79" s="273"/>
      <c r="FV79" s="273"/>
      <c r="FW79" s="273"/>
      <c r="FX79" s="273"/>
      <c r="FY79" s="273"/>
      <c r="FZ79" s="273"/>
      <c r="GA79" s="273"/>
      <c r="GB79" s="273"/>
      <c r="GC79" s="273"/>
      <c r="GD79" s="273"/>
      <c r="GE79" s="273"/>
      <c r="GF79" s="273"/>
      <c r="GG79" s="273"/>
      <c r="GH79" s="273"/>
      <c r="GI79" s="273"/>
      <c r="GJ79" s="273"/>
    </row>
    <row r="80" spans="2:192" outlineLevel="1">
      <c r="B80" s="191" t="s">
        <v>172</v>
      </c>
      <c r="C80" s="47"/>
      <c r="D80" s="47"/>
      <c r="E80" s="47"/>
      <c r="F80" s="47"/>
      <c r="G80" s="47"/>
      <c r="H80" s="47"/>
      <c r="I80" s="47"/>
      <c r="J80" s="47"/>
      <c r="K80" s="47"/>
      <c r="L80" s="47"/>
      <c r="M80" s="465"/>
      <c r="N80" s="465"/>
      <c r="O80" s="192"/>
      <c r="P80" s="352"/>
      <c r="Q80" s="352"/>
      <c r="R80" s="352"/>
      <c r="S80" s="352"/>
      <c r="T80" s="352"/>
      <c r="U80" s="352"/>
      <c r="V80" s="352"/>
      <c r="W80" s="352"/>
      <c r="X80" s="352"/>
      <c r="Y80" s="352"/>
      <c r="Z80" s="352"/>
      <c r="AA80" s="352"/>
      <c r="AB80" s="352"/>
      <c r="AC80" s="352"/>
      <c r="AD80" s="352"/>
      <c r="AE80" s="352"/>
      <c r="AF80" s="352"/>
      <c r="AG80" s="352"/>
      <c r="AH80" s="352"/>
      <c r="AI80" s="352"/>
      <c r="AJ80" s="352"/>
      <c r="AK80" s="352"/>
      <c r="AL80" s="352"/>
      <c r="AM80" s="352"/>
      <c r="AN80" s="352"/>
      <c r="AO80" s="352"/>
      <c r="AP80" s="352"/>
      <c r="AQ80" s="352"/>
      <c r="AR80" s="352"/>
      <c r="AS80" s="352"/>
      <c r="AT80" s="352"/>
      <c r="AU80" s="352"/>
      <c r="AV80" s="352"/>
      <c r="AW80" s="352"/>
      <c r="AX80" s="352"/>
      <c r="AY80" s="352"/>
      <c r="AZ80" s="352"/>
      <c r="BA80" s="352"/>
      <c r="BB80" s="352"/>
      <c r="BC80" s="352"/>
      <c r="BD80" s="352"/>
      <c r="BE80" s="352"/>
      <c r="BF80" s="352"/>
      <c r="BG80" s="352"/>
      <c r="BH80" s="352"/>
      <c r="BI80" s="352"/>
      <c r="BJ80" s="352"/>
      <c r="BK80" s="352"/>
      <c r="BL80" s="352"/>
      <c r="BM80" s="352"/>
      <c r="BN80" s="352"/>
      <c r="BO80" s="352"/>
      <c r="BP80" s="352"/>
      <c r="BQ80" s="352"/>
      <c r="BR80" s="352"/>
      <c r="BS80" s="352"/>
      <c r="BT80" s="352"/>
      <c r="BU80" s="352"/>
      <c r="BV80" s="352"/>
      <c r="BW80" s="352"/>
      <c r="BX80" s="352"/>
      <c r="BY80" s="352"/>
      <c r="BZ80" s="352"/>
      <c r="CA80" s="352"/>
      <c r="CB80" s="352"/>
      <c r="CC80" s="352"/>
      <c r="CD80" s="352"/>
      <c r="CE80" s="352"/>
      <c r="CF80" s="352"/>
      <c r="CG80" s="352"/>
      <c r="CH80" s="352"/>
      <c r="CI80" s="352"/>
      <c r="CJ80" s="352"/>
      <c r="CK80" s="352"/>
      <c r="CL80" s="352"/>
      <c r="CM80" s="352"/>
      <c r="CN80" s="352"/>
      <c r="CO80" s="352"/>
      <c r="CP80" s="352"/>
      <c r="CQ80" s="352"/>
      <c r="CR80" s="352"/>
      <c r="CS80" s="352"/>
      <c r="CT80" s="192"/>
      <c r="CU80" s="192"/>
      <c r="CV80" s="192"/>
      <c r="CW80" s="192"/>
      <c r="CX80" s="192"/>
      <c r="CY80" s="192"/>
      <c r="CZ80" s="192"/>
      <c r="DA80" s="192"/>
      <c r="DB80" s="192"/>
      <c r="DC80" s="192"/>
      <c r="DD80" s="192"/>
      <c r="DE80" s="192"/>
      <c r="DF80" s="192"/>
      <c r="DG80" s="192"/>
      <c r="DH80" s="192"/>
      <c r="DI80" s="192"/>
      <c r="DJ80" s="192"/>
      <c r="DK80" s="192"/>
      <c r="DL80" s="192"/>
      <c r="DM80" s="192"/>
      <c r="DN80" s="192"/>
      <c r="DO80" s="192"/>
      <c r="DP80" s="192"/>
      <c r="DQ80" s="192"/>
      <c r="DR80" s="192"/>
      <c r="DS80" s="192"/>
      <c r="DT80" s="192"/>
      <c r="DU80" s="192"/>
      <c r="DV80" s="192"/>
      <c r="DW80" s="192"/>
      <c r="DX80" s="192"/>
      <c r="DY80" s="192"/>
      <c r="DZ80" s="192"/>
      <c r="EA80" s="192"/>
      <c r="EB80" s="192"/>
      <c r="EC80" s="192"/>
      <c r="ED80" s="192"/>
      <c r="EE80" s="192"/>
      <c r="EF80" s="192"/>
      <c r="EG80" s="192"/>
      <c r="EH80" s="192"/>
      <c r="EI80" s="192"/>
      <c r="EJ80" s="192"/>
      <c r="EK80" s="192"/>
      <c r="EL80" s="192"/>
      <c r="EM80" s="192"/>
      <c r="EN80" s="192"/>
      <c r="EO80" s="192"/>
      <c r="EP80" s="192"/>
      <c r="EQ80" s="192"/>
      <c r="ER80" s="192"/>
      <c r="ES80" s="192"/>
      <c r="ET80" s="192"/>
      <c r="EU80" s="192"/>
      <c r="EV80" s="192"/>
      <c r="EW80" s="192"/>
      <c r="EX80" s="192"/>
      <c r="EY80" s="192"/>
      <c r="EZ80" s="192"/>
      <c r="FA80" s="192"/>
      <c r="FB80" s="192"/>
      <c r="FC80" s="192"/>
      <c r="FD80" s="192"/>
      <c r="FE80" s="192"/>
      <c r="FF80" s="192"/>
      <c r="FG80" s="192"/>
      <c r="FH80" s="192"/>
      <c r="FI80" s="192"/>
      <c r="FJ80" s="192"/>
      <c r="FK80" s="192"/>
      <c r="FL80" s="192"/>
      <c r="FM80" s="192"/>
      <c r="FN80" s="192"/>
      <c r="FO80" s="192"/>
      <c r="FP80" s="192"/>
      <c r="FQ80" s="192"/>
      <c r="FR80" s="192"/>
      <c r="FS80" s="192"/>
      <c r="FT80" s="192"/>
      <c r="FU80" s="192"/>
      <c r="FV80" s="192"/>
      <c r="FW80" s="192"/>
      <c r="FX80" s="192"/>
      <c r="FY80" s="192"/>
      <c r="FZ80" s="192"/>
      <c r="GA80" s="192"/>
      <c r="GB80" s="192"/>
      <c r="GC80" s="192"/>
      <c r="GD80" s="192"/>
      <c r="GE80" s="192"/>
      <c r="GF80" s="192"/>
      <c r="GG80" s="192"/>
      <c r="GH80" s="192"/>
      <c r="GI80" s="192"/>
      <c r="GJ80" s="192"/>
    </row>
    <row r="81" spans="1:193" outlineLevel="1">
      <c r="B81" s="188" t="s">
        <v>215</v>
      </c>
      <c r="C81" s="47"/>
      <c r="D81" s="47"/>
      <c r="E81" s="47"/>
      <c r="F81" s="47"/>
      <c r="G81" s="47"/>
      <c r="H81" s="517">
        <f>+Inputs!L126</f>
        <v>0.04</v>
      </c>
      <c r="I81" s="47"/>
      <c r="J81" s="47"/>
      <c r="K81" s="318" t="s">
        <v>200</v>
      </c>
      <c r="L81" s="47"/>
      <c r="M81" s="463">
        <f t="shared" ref="M81:M83" si="395">+SUM(P81:CS81)</f>
        <v>1391.4795710988801</v>
      </c>
      <c r="N81" s="463"/>
      <c r="O81" s="350"/>
      <c r="P81" s="351">
        <f>+SUM($O71:O71,P71/2)*$H81*(P$8&lt;=$H$74)</f>
        <v>0</v>
      </c>
      <c r="Q81" s="351">
        <f>+SUM($O71:P71,Q71/2)*$H81*(Q$8&lt;=$H$74)</f>
        <v>5.6478665978140921</v>
      </c>
      <c r="R81" s="351">
        <f>+SUM($O71:Q71,R71/2)*$H81*(R$8&lt;=$H$74)</f>
        <v>23.118548090260319</v>
      </c>
      <c r="S81" s="351">
        <f>+SUM($O71:R71,S71/2)*$H81*(S$8&lt;=$H$74)</f>
        <v>34.94136298489245</v>
      </c>
      <c r="T81" s="351">
        <f>+SUM($O71:S71,T71/2)*$H81*(T$8&lt;=$H$74)</f>
        <v>34.94136298489245</v>
      </c>
      <c r="U81" s="351">
        <f>+SUM($O71:T71,U71/2)*$H81*(U$8&lt;=$H$74)</f>
        <v>34.94136298489245</v>
      </c>
      <c r="V81" s="351">
        <f>+SUM($O71:U71,V71/2)*$H81*(V$8&lt;=$H$74)</f>
        <v>34.94136298489245</v>
      </c>
      <c r="W81" s="351">
        <f>+SUM($O71:V71,W71/2)*$H81*(W$8&lt;=$H$74)</f>
        <v>34.94136298489245</v>
      </c>
      <c r="X81" s="351">
        <f>+SUM($O71:W71,X71/2)*$H81*(X$8&lt;=$H$74)</f>
        <v>34.94136298489245</v>
      </c>
      <c r="Y81" s="351">
        <f>+SUM($O71:X71,Y71/2)*$H81*(Y$8&lt;=$H$74)</f>
        <v>34.94136298489245</v>
      </c>
      <c r="Z81" s="351">
        <f>+SUM($O71:Y71,Z71/2)*$H81*(Z$8&lt;=$H$74)</f>
        <v>34.94136298489245</v>
      </c>
      <c r="AA81" s="351">
        <f>+SUM($O71:Z71,AA71/2)*$H81*(AA$8&lt;=$H$74)</f>
        <v>34.94136298489245</v>
      </c>
      <c r="AB81" s="351">
        <f>+SUM($O71:AA71,AB71/2)*$H81*(AB$8&lt;=$H$74)</f>
        <v>34.94136298489245</v>
      </c>
      <c r="AC81" s="351">
        <f>+SUM($O71:AB71,AC71/2)*$H81*(AC$8&lt;=$H$74)</f>
        <v>34.94136298489245</v>
      </c>
      <c r="AD81" s="351">
        <f>+SUM($O71:AC71,AD71/2)*$H81*(AD$8&lt;=$H$74)</f>
        <v>34.94136298489245</v>
      </c>
      <c r="AE81" s="351">
        <f>+SUM($O71:AD71,AE71/2)*$H81*(AE$8&lt;=$H$74)</f>
        <v>34.94136298489245</v>
      </c>
      <c r="AF81" s="351">
        <f>+SUM($O71:AE71,AF71/2)*$H81*(AF$8&lt;=$H$74)</f>
        <v>34.94136298489245</v>
      </c>
      <c r="AG81" s="351">
        <f>+SUM($O71:AF71,AG71/2)*$H81*(AG$8&lt;=$H$74)</f>
        <v>34.94136298489245</v>
      </c>
      <c r="AH81" s="351">
        <f>+SUM($O71:AG71,AH71/2)*$H81*(AH$8&lt;=$H$74)</f>
        <v>34.94136298489245</v>
      </c>
      <c r="AI81" s="351">
        <f>+SUM($O71:AH71,AI71/2)*$H81*(AI$8&lt;=$H$74)</f>
        <v>34.94136298489245</v>
      </c>
      <c r="AJ81" s="351">
        <f>+SUM($O71:AI71,AJ71/2)*$H81*(AJ$8&lt;=$H$74)</f>
        <v>34.94136298489245</v>
      </c>
      <c r="AK81" s="351">
        <f>+SUM($O71:AJ71,AK71/2)*$H81*(AK$8&lt;=$H$74)</f>
        <v>34.94136298489245</v>
      </c>
      <c r="AL81" s="351">
        <f>+SUM($O71:AK71,AL71/2)*$H81*(AL$8&lt;=$H$74)</f>
        <v>34.94136298489245</v>
      </c>
      <c r="AM81" s="351">
        <f>+SUM($O71:AL71,AM71/2)*$H81*(AM$8&lt;=$H$74)</f>
        <v>34.94136298489245</v>
      </c>
      <c r="AN81" s="351">
        <f>+SUM($O71:AM71,AN71/2)*$H81*(AN$8&lt;=$H$74)</f>
        <v>34.94136298489245</v>
      </c>
      <c r="AO81" s="351">
        <f>+SUM($O71:AN71,AO71/2)*$H81*(AO$8&lt;=$H$74)</f>
        <v>34.94136298489245</v>
      </c>
      <c r="AP81" s="351">
        <f>+SUM($O71:AO71,AP71/2)*$H81*(AP$8&lt;=$H$74)</f>
        <v>34.94136298489245</v>
      </c>
      <c r="AQ81" s="351">
        <f>+SUM($O71:AP71,AQ71/2)*$H81*(AQ$8&lt;=$H$74)</f>
        <v>34.94136298489245</v>
      </c>
      <c r="AR81" s="351">
        <f>+SUM($O71:AQ71,AR71/2)*$H81*(AR$8&lt;=$H$74)</f>
        <v>34.94136298489245</v>
      </c>
      <c r="AS81" s="351">
        <f>+SUM($O71:AR71,AS71/2)*$H81*(AS$8&lt;=$H$74)</f>
        <v>34.94136298489245</v>
      </c>
      <c r="AT81" s="351">
        <f>+SUM($O71:AS71,AT71/2)*$H81*(AT$8&lt;=$H$74)</f>
        <v>34.94136298489245</v>
      </c>
      <c r="AU81" s="351">
        <f>+SUM($O71:AT71,AU71/2)*$H81*(AU$8&lt;=$H$74)</f>
        <v>34.94136298489245</v>
      </c>
      <c r="AV81" s="351">
        <f>+SUM($O71:AU71,AV71/2)*$H81*(AV$8&lt;=$H$74)</f>
        <v>34.94136298489245</v>
      </c>
      <c r="AW81" s="351">
        <f>+SUM($O71:AV71,AW71/2)*$H81*(AW$8&lt;=$H$74)</f>
        <v>34.94136298489245</v>
      </c>
      <c r="AX81" s="351">
        <f>+SUM($O71:AW71,AX71/2)*$H81*(AX$8&lt;=$H$74)</f>
        <v>34.94136298489245</v>
      </c>
      <c r="AY81" s="351">
        <f>+SUM($O71:AX71,AY71/2)*$H81*(AY$8&lt;=$H$74)</f>
        <v>34.94136298489245</v>
      </c>
      <c r="AZ81" s="351">
        <f>+SUM($O71:AY71,AZ71/2)*$H81*(AZ$8&lt;=$H$74)</f>
        <v>34.94136298489245</v>
      </c>
      <c r="BA81" s="351">
        <f>+SUM($O71:AZ71,BA71/2)*$H81*(BA$8&lt;=$H$74)</f>
        <v>34.94136298489245</v>
      </c>
      <c r="BB81" s="351">
        <f>+SUM($O71:BA71,BB71/2)*$H81*(BB$8&lt;=$H$74)</f>
        <v>34.94136298489245</v>
      </c>
      <c r="BC81" s="351">
        <f>+SUM($O71:BB71,BC71/2)*$H81*(BC$8&lt;=$H$74)</f>
        <v>34.94136298489245</v>
      </c>
      <c r="BD81" s="351">
        <f>+SUM($O71:BC71,BD71/2)*$H81*(BD$8&lt;=$H$74)</f>
        <v>34.94136298489245</v>
      </c>
      <c r="BE81" s="351">
        <f>+SUM($O71:BD71,BE71/2)*$H81*(BE$8&lt;=$H$74)</f>
        <v>34.94136298489245</v>
      </c>
      <c r="BF81" s="351">
        <f>+SUM($O71:BE71,BF71/2)*$H81*(BF$8&lt;=$H$74)</f>
        <v>0</v>
      </c>
      <c r="BG81" s="351">
        <f>+SUM($O71:BF71,BG71/2)*$H81*(BG$8&lt;=$H$74)</f>
        <v>0</v>
      </c>
      <c r="BH81" s="351">
        <f>+SUM($O71:BG71,BH71/2)*$H81*(BH$8&lt;=$H$74)</f>
        <v>0</v>
      </c>
      <c r="BI81" s="351">
        <f>+SUM($O71:BH71,BI71/2)*$H81*(BI$8&lt;=$H$74)</f>
        <v>0</v>
      </c>
      <c r="BJ81" s="351">
        <f>+SUM($O71:BI71,BJ71/2)*$H81*(BJ$8&lt;=$H$74)</f>
        <v>0</v>
      </c>
      <c r="BK81" s="351">
        <f>+SUM($O71:BJ71,BK71/2)*$H81*(BK$8&lt;=$H$74)</f>
        <v>0</v>
      </c>
      <c r="BL81" s="351">
        <f>+SUM($O71:BK71,BL71/2)*$H81*(BL$8&lt;=$H$74)</f>
        <v>0</v>
      </c>
      <c r="BM81" s="351">
        <f>+SUM($O71:BL71,BM71/2)*$H81*(BM$8&lt;=$H$74)</f>
        <v>0</v>
      </c>
      <c r="BN81" s="351">
        <f>+SUM($O71:BM71,BN71/2)*$H81*(BN$8&lt;=$H$74)</f>
        <v>0</v>
      </c>
      <c r="BO81" s="351">
        <f>+SUM($O71:BN71,BO71/2)*$H81*(BO$8&lt;=$H$74)</f>
        <v>0</v>
      </c>
      <c r="BP81" s="351">
        <f>+SUM($O71:BO71,BP71/2)*$H81*(BP$8&lt;=$H$74)</f>
        <v>0</v>
      </c>
      <c r="BQ81" s="351">
        <f>+SUM($O71:BP71,BQ71/2)*$H81*(BQ$8&lt;=$H$74)</f>
        <v>0</v>
      </c>
      <c r="BR81" s="351">
        <f>+SUM($O71:BQ71,BR71/2)*$H81*(BR$8&lt;=$H$74)</f>
        <v>0</v>
      </c>
      <c r="BS81" s="351">
        <f>+SUM($O71:BR71,BS71/2)*$H81*(BS$8&lt;=$H$74)</f>
        <v>0</v>
      </c>
      <c r="BT81" s="351">
        <f>+SUM($O71:BS71,BT71/2)*$H81*(BT$8&lt;=$H$74)</f>
        <v>0</v>
      </c>
      <c r="BU81" s="351">
        <f>+SUM($O71:BT71,BU71/2)*$H81*(BU$8&lt;=$H$74)</f>
        <v>0</v>
      </c>
      <c r="BV81" s="351">
        <f>+SUM($O71:BU71,BV71/2)*$H81*(BV$8&lt;=$H$74)</f>
        <v>0</v>
      </c>
      <c r="BW81" s="351">
        <f>+SUM($O71:BV71,BW71/2)*$H81*(BW$8&lt;=$H$74)</f>
        <v>0</v>
      </c>
      <c r="BX81" s="351">
        <f>+SUM($O71:BW71,BX71/2)*$H81*(BX$8&lt;=$H$74)</f>
        <v>0</v>
      </c>
      <c r="BY81" s="351">
        <f>+SUM($O71:BX71,BY71/2)*$H81*(BY$8&lt;=$H$74)</f>
        <v>0</v>
      </c>
      <c r="BZ81" s="351">
        <f>+SUM($O71:BY71,BZ71/2)*$H81*(BZ$8&lt;=$H$74)</f>
        <v>0</v>
      </c>
      <c r="CA81" s="351">
        <f>+SUM($O71:BZ71,CA71/2)*$H81*(CA$8&lt;=$H$74)</f>
        <v>0</v>
      </c>
      <c r="CB81" s="351">
        <f>+SUM($O71:CA71,CB71/2)*$H81*(CB$8&lt;=$H$74)</f>
        <v>0</v>
      </c>
      <c r="CC81" s="351">
        <f>+SUM($O71:CB71,CC71/2)*$H81*(CC$8&lt;=$H$74)</f>
        <v>0</v>
      </c>
      <c r="CD81" s="351">
        <f>+SUM($O71:CC71,CD71/2)*$H81*(CD$8&lt;=$H$74)</f>
        <v>0</v>
      </c>
      <c r="CE81" s="351">
        <f>+SUM($O71:CD71,CE71/2)*$H81*(CE$8&lt;=$H$74)</f>
        <v>0</v>
      </c>
      <c r="CF81" s="351">
        <f>+SUM($O71:CE71,CF71/2)*$H81*(CF$8&lt;=$H$74)</f>
        <v>0</v>
      </c>
      <c r="CG81" s="351">
        <f>+SUM($O71:CF71,CG71/2)*$H81*(CG$8&lt;=$H$74)</f>
        <v>0</v>
      </c>
      <c r="CH81" s="351">
        <f>+SUM($O71:CG71,CH71/2)*$H81*(CH$8&lt;=$H$74)</f>
        <v>0</v>
      </c>
      <c r="CI81" s="351">
        <f>+SUM($O71:CH71,CI71/2)*$H81*(CI$8&lt;=$H$74)</f>
        <v>0</v>
      </c>
      <c r="CJ81" s="351">
        <f>+SUM($O71:CI71,CJ71/2)*$H81*(CJ$8&lt;=$H$74)</f>
        <v>0</v>
      </c>
      <c r="CK81" s="351">
        <f>+SUM($O71:CJ71,CK71/2)*$H81*(CK$8&lt;=$H$74)</f>
        <v>0</v>
      </c>
      <c r="CL81" s="351">
        <f>+SUM($O71:CK71,CL71/2)*$H81*(CL$8&lt;=$H$74)</f>
        <v>0</v>
      </c>
      <c r="CM81" s="351">
        <f>+SUM($O71:CL71,CM71/2)*$H81*(CM$8&lt;=$H$74)</f>
        <v>0</v>
      </c>
      <c r="CN81" s="351">
        <f>+SUM($O71:CM71,CN71/2)*$H81*(CN$8&lt;=$H$74)</f>
        <v>0</v>
      </c>
      <c r="CO81" s="351">
        <f>+SUM($O71:CN71,CO71/2)*$H81*(CO$8&lt;=$H$74)</f>
        <v>0</v>
      </c>
      <c r="CP81" s="351">
        <f>+SUM($O71:CO71,CP71/2)*$H81*(CP$8&lt;=$H$74)</f>
        <v>0</v>
      </c>
      <c r="CQ81" s="351">
        <f>+SUM($O71:CP71,CQ71/2)*$H81*(CQ$8&lt;=$H$74)</f>
        <v>0</v>
      </c>
      <c r="CR81" s="351">
        <f>+SUM($O71:CQ71,CR71/2)*$H81*(CR$8&lt;=$H$74)</f>
        <v>0</v>
      </c>
      <c r="CS81" s="351"/>
      <c r="CT81" s="192"/>
      <c r="CU81" s="192"/>
      <c r="CV81" s="192"/>
      <c r="CW81" s="192"/>
      <c r="CX81" s="192"/>
      <c r="CY81" s="192"/>
      <c r="CZ81" s="192"/>
      <c r="DA81" s="192"/>
      <c r="DB81" s="192"/>
      <c r="DC81" s="192"/>
      <c r="DD81" s="192"/>
      <c r="DE81" s="192"/>
      <c r="DF81" s="192"/>
      <c r="DG81" s="192"/>
      <c r="DH81" s="192"/>
      <c r="DI81" s="192"/>
      <c r="DJ81" s="192"/>
      <c r="DK81" s="192"/>
      <c r="DL81" s="192"/>
      <c r="DM81" s="192"/>
      <c r="DN81" s="192"/>
      <c r="DO81" s="192"/>
      <c r="DP81" s="192"/>
      <c r="DQ81" s="192"/>
      <c r="DR81" s="192"/>
      <c r="DS81" s="192"/>
      <c r="DT81" s="192"/>
      <c r="DU81" s="192"/>
      <c r="DV81" s="192"/>
      <c r="DW81" s="192"/>
      <c r="DX81" s="192"/>
      <c r="DY81" s="192"/>
      <c r="DZ81" s="192"/>
      <c r="EA81" s="192"/>
      <c r="EB81" s="192"/>
      <c r="EC81" s="192"/>
      <c r="ED81" s="192"/>
      <c r="EE81" s="192"/>
      <c r="EF81" s="192"/>
      <c r="EG81" s="192"/>
      <c r="EH81" s="192"/>
      <c r="EI81" s="192"/>
      <c r="EJ81" s="192"/>
      <c r="EK81" s="192"/>
      <c r="EL81" s="192"/>
      <c r="EM81" s="192"/>
      <c r="EN81" s="192"/>
      <c r="EO81" s="192"/>
      <c r="EP81" s="192"/>
      <c r="EQ81" s="192"/>
      <c r="ER81" s="192"/>
      <c r="ES81" s="192"/>
      <c r="ET81" s="192"/>
      <c r="EU81" s="192"/>
      <c r="EV81" s="192"/>
      <c r="EW81" s="192"/>
      <c r="EX81" s="192"/>
      <c r="EY81" s="192"/>
      <c r="EZ81" s="192"/>
      <c r="FA81" s="192"/>
      <c r="FB81" s="192"/>
      <c r="FC81" s="192"/>
      <c r="FD81" s="192"/>
      <c r="FE81" s="192"/>
      <c r="FF81" s="192"/>
      <c r="FG81" s="192"/>
      <c r="FH81" s="192"/>
      <c r="FI81" s="192"/>
      <c r="FJ81" s="192"/>
      <c r="FK81" s="192"/>
      <c r="FL81" s="192"/>
      <c r="FM81" s="192"/>
      <c r="FN81" s="192"/>
      <c r="FO81" s="192"/>
      <c r="FP81" s="192"/>
      <c r="FQ81" s="192"/>
      <c r="FR81" s="192"/>
      <c r="FS81" s="192"/>
      <c r="FT81" s="192"/>
      <c r="FU81" s="192"/>
      <c r="FV81" s="192"/>
      <c r="FW81" s="192"/>
      <c r="FX81" s="192"/>
      <c r="FY81" s="192"/>
      <c r="FZ81" s="192"/>
      <c r="GA81" s="192"/>
      <c r="GB81" s="192"/>
      <c r="GC81" s="192"/>
      <c r="GD81" s="192"/>
      <c r="GE81" s="192"/>
      <c r="GF81" s="192"/>
      <c r="GG81" s="192"/>
      <c r="GH81" s="192"/>
      <c r="GI81" s="192"/>
      <c r="GJ81" s="192"/>
    </row>
    <row r="82" spans="1:193" outlineLevel="1">
      <c r="B82" s="188" t="s">
        <v>216</v>
      </c>
      <c r="C82" s="47"/>
      <c r="D82" s="47"/>
      <c r="E82" s="47"/>
      <c r="F82" s="47"/>
      <c r="G82" s="47"/>
      <c r="H82" s="517">
        <f>+Inputs!L127</f>
        <v>4.4999999999999998E-2</v>
      </c>
      <c r="I82" s="47"/>
      <c r="J82" s="47"/>
      <c r="K82" s="318" t="s">
        <v>200</v>
      </c>
      <c r="L82" s="47"/>
      <c r="M82" s="463">
        <f t="shared" si="395"/>
        <v>5879.0536997760391</v>
      </c>
      <c r="N82" s="463"/>
      <c r="O82" s="350"/>
      <c r="P82" s="351">
        <f>+SUM($O72:O72,P72/2)*$H82*(P$8&lt;=$H$74)</f>
        <v>0</v>
      </c>
      <c r="Q82" s="351">
        <f>+SUM($O72:P72,Q72/2)*$H82*(Q$8&lt;=$H$74)</f>
        <v>0</v>
      </c>
      <c r="R82" s="351">
        <f>+SUM($O72:Q72,R72/2)*$H82*(R$8&lt;=$H$74)</f>
        <v>0</v>
      </c>
      <c r="S82" s="351">
        <f>+SUM($O72:R72,S72/2)*$H82*(S$8&lt;=$H$74)</f>
        <v>22.949506294578459</v>
      </c>
      <c r="T82" s="351">
        <f>+SUM($O72:S72,T72/2)*$H82*(T$8&lt;=$H$74)</f>
        <v>63.05724251256369</v>
      </c>
      <c r="U82" s="351">
        <f>+SUM($O72:T72,U72/2)*$H82*(U$8&lt;=$H$74)</f>
        <v>91.103456508503527</v>
      </c>
      <c r="V82" s="351">
        <f>+SUM($O72:U72,V72/2)*$H82*(V$8&lt;=$H$74)</f>
        <v>119.00668046960216</v>
      </c>
      <c r="W82" s="351">
        <f>+SUM($O72:V72,W72/2)*$H82*(W$8&lt;=$H$74)</f>
        <v>147.93742182852887</v>
      </c>
      <c r="X82" s="351">
        <f>+SUM($O72:W72,X72/2)*$H82*(X$8&lt;=$H$74)</f>
        <v>159.85292329889</v>
      </c>
      <c r="Y82" s="351">
        <f>+SUM($O72:X72,Y72/2)*$H82*(Y$8&lt;=$H$74)</f>
        <v>159.85292329889</v>
      </c>
      <c r="Z82" s="351">
        <f>+SUM($O72:Y72,Z72/2)*$H82*(Z$8&lt;=$H$74)</f>
        <v>159.85292329889</v>
      </c>
      <c r="AA82" s="351">
        <f>+SUM($O72:Z72,AA72/2)*$H82*(AA$8&lt;=$H$74)</f>
        <v>159.85292329889</v>
      </c>
      <c r="AB82" s="351">
        <f>+SUM($O72:AA72,AB72/2)*$H82*(AB$8&lt;=$H$74)</f>
        <v>159.85292329889</v>
      </c>
      <c r="AC82" s="351">
        <f>+SUM($O72:AB72,AC72/2)*$H82*(AC$8&lt;=$H$74)</f>
        <v>159.85292329889</v>
      </c>
      <c r="AD82" s="351">
        <f>+SUM($O72:AC72,AD72/2)*$H82*(AD$8&lt;=$H$74)</f>
        <v>159.85292329889</v>
      </c>
      <c r="AE82" s="351">
        <f>+SUM($O72:AD72,AE72/2)*$H82*(AE$8&lt;=$H$74)</f>
        <v>159.85292329889</v>
      </c>
      <c r="AF82" s="351">
        <f>+SUM($O72:AE72,AF72/2)*$H82*(AF$8&lt;=$H$74)</f>
        <v>159.85292329889</v>
      </c>
      <c r="AG82" s="351">
        <f>+SUM($O72:AF72,AG72/2)*$H82*(AG$8&lt;=$H$74)</f>
        <v>159.85292329889</v>
      </c>
      <c r="AH82" s="351">
        <f>+SUM($O72:AG72,AH72/2)*$H82*(AH$8&lt;=$H$74)</f>
        <v>159.85292329889</v>
      </c>
      <c r="AI82" s="351">
        <f>+SUM($O72:AH72,AI72/2)*$H82*(AI$8&lt;=$H$74)</f>
        <v>159.85292329889</v>
      </c>
      <c r="AJ82" s="351">
        <f>+SUM($O72:AI72,AJ72/2)*$H82*(AJ$8&lt;=$H$74)</f>
        <v>159.85292329889</v>
      </c>
      <c r="AK82" s="351">
        <f>+SUM($O72:AJ72,AK72/2)*$H82*(AK$8&lt;=$H$74)</f>
        <v>159.85292329889</v>
      </c>
      <c r="AL82" s="351">
        <f>+SUM($O72:AK72,AL72/2)*$H82*(AL$8&lt;=$H$74)</f>
        <v>159.85292329889</v>
      </c>
      <c r="AM82" s="351">
        <f>+SUM($O72:AL72,AM72/2)*$H82*(AM$8&lt;=$H$74)</f>
        <v>159.85292329889</v>
      </c>
      <c r="AN82" s="351">
        <f>+SUM($O72:AM72,AN72/2)*$H82*(AN$8&lt;=$H$74)</f>
        <v>159.85292329889</v>
      </c>
      <c r="AO82" s="351">
        <f>+SUM($O72:AN72,AO72/2)*$H82*(AO$8&lt;=$H$74)</f>
        <v>159.85292329889</v>
      </c>
      <c r="AP82" s="351">
        <f>+SUM($O72:AO72,AP72/2)*$H82*(AP$8&lt;=$H$74)</f>
        <v>159.85292329889</v>
      </c>
      <c r="AQ82" s="351">
        <f>+SUM($O72:AP72,AQ72/2)*$H82*(AQ$8&lt;=$H$74)</f>
        <v>159.85292329889</v>
      </c>
      <c r="AR82" s="351">
        <f>+SUM($O72:AQ72,AR72/2)*$H82*(AR$8&lt;=$H$74)</f>
        <v>159.85292329889</v>
      </c>
      <c r="AS82" s="351">
        <f>+SUM($O72:AR72,AS72/2)*$H82*(AS$8&lt;=$H$74)</f>
        <v>159.85292329889</v>
      </c>
      <c r="AT82" s="351">
        <f>+SUM($O72:AS72,AT72/2)*$H82*(AT$8&lt;=$H$74)</f>
        <v>159.85292329889</v>
      </c>
      <c r="AU82" s="351">
        <f>+SUM($O72:AT72,AU72/2)*$H82*(AU$8&lt;=$H$74)</f>
        <v>159.85292329889</v>
      </c>
      <c r="AV82" s="351">
        <f>+SUM($O72:AU72,AV72/2)*$H82*(AV$8&lt;=$H$74)</f>
        <v>159.85292329889</v>
      </c>
      <c r="AW82" s="351">
        <f>+SUM($O72:AV72,AW72/2)*$H82*(AW$8&lt;=$H$74)</f>
        <v>159.85292329889</v>
      </c>
      <c r="AX82" s="351">
        <f>+SUM($O72:AW72,AX72/2)*$H82*(AX$8&lt;=$H$74)</f>
        <v>159.85292329889</v>
      </c>
      <c r="AY82" s="351">
        <f>+SUM($O72:AX72,AY72/2)*$H82*(AY$8&lt;=$H$74)</f>
        <v>159.85292329889</v>
      </c>
      <c r="AZ82" s="351">
        <f>+SUM($O72:AY72,AZ72/2)*$H82*(AZ$8&lt;=$H$74)</f>
        <v>159.85292329889</v>
      </c>
      <c r="BA82" s="351">
        <f>+SUM($O72:AZ72,BA72/2)*$H82*(BA$8&lt;=$H$74)</f>
        <v>159.85292329889</v>
      </c>
      <c r="BB82" s="351">
        <f>+SUM($O72:BA72,BB72/2)*$H82*(BB$8&lt;=$H$74)</f>
        <v>159.85292329889</v>
      </c>
      <c r="BC82" s="351">
        <f>+SUM($O72:BB72,BC72/2)*$H82*(BC$8&lt;=$H$74)</f>
        <v>159.85292329889</v>
      </c>
      <c r="BD82" s="351">
        <f>+SUM($O72:BC72,BD72/2)*$H82*(BD$8&lt;=$H$74)</f>
        <v>159.85292329889</v>
      </c>
      <c r="BE82" s="351">
        <f>+SUM($O72:BD72,BE72/2)*$H82*(BE$8&lt;=$H$74)</f>
        <v>159.85292329889</v>
      </c>
      <c r="BF82" s="351">
        <f>+SUM($O72:BE72,BF72/2)*$H82*(BF$8&lt;=$H$74)</f>
        <v>0</v>
      </c>
      <c r="BG82" s="351">
        <f>+SUM($O72:BF72,BG72/2)*$H82*(BG$8&lt;=$H$74)</f>
        <v>0</v>
      </c>
      <c r="BH82" s="351">
        <f>+SUM($O72:BG72,BH72/2)*$H82*(BH$8&lt;=$H$74)</f>
        <v>0</v>
      </c>
      <c r="BI82" s="351">
        <f>+SUM($O72:BH72,BI72/2)*$H82*(BI$8&lt;=$H$74)</f>
        <v>0</v>
      </c>
      <c r="BJ82" s="351">
        <f>+SUM($O72:BI72,BJ72/2)*$H82*(BJ$8&lt;=$H$74)</f>
        <v>0</v>
      </c>
      <c r="BK82" s="351">
        <f>+SUM($O72:BJ72,BK72/2)*$H82*(BK$8&lt;=$H$74)</f>
        <v>0</v>
      </c>
      <c r="BL82" s="351">
        <f>+SUM($O72:BK72,BL72/2)*$H82*(BL$8&lt;=$H$74)</f>
        <v>0</v>
      </c>
      <c r="BM82" s="351">
        <f>+SUM($O72:BL72,BM72/2)*$H82*(BM$8&lt;=$H$74)</f>
        <v>0</v>
      </c>
      <c r="BN82" s="351">
        <f>+SUM($O72:BM72,BN72/2)*$H82*(BN$8&lt;=$H$74)</f>
        <v>0</v>
      </c>
      <c r="BO82" s="351">
        <f>+SUM($O72:BN72,BO72/2)*$H82*(BO$8&lt;=$H$74)</f>
        <v>0</v>
      </c>
      <c r="BP82" s="351">
        <f>+SUM($O72:BO72,BP72/2)*$H82*(BP$8&lt;=$H$74)</f>
        <v>0</v>
      </c>
      <c r="BQ82" s="351">
        <f>+SUM($O72:BP72,BQ72/2)*$H82*(BQ$8&lt;=$H$74)</f>
        <v>0</v>
      </c>
      <c r="BR82" s="351">
        <f>+SUM($O72:BQ72,BR72/2)*$H82*(BR$8&lt;=$H$74)</f>
        <v>0</v>
      </c>
      <c r="BS82" s="351">
        <f>+SUM($O72:BR72,BS72/2)*$H82*(BS$8&lt;=$H$74)</f>
        <v>0</v>
      </c>
      <c r="BT82" s="351">
        <f>+SUM($O72:BS72,BT72/2)*$H82*(BT$8&lt;=$H$74)</f>
        <v>0</v>
      </c>
      <c r="BU82" s="351">
        <f>+SUM($O72:BT72,BU72/2)*$H82*(BU$8&lt;=$H$74)</f>
        <v>0</v>
      </c>
      <c r="BV82" s="351">
        <f>+SUM($O72:BU72,BV72/2)*$H82*(BV$8&lt;=$H$74)</f>
        <v>0</v>
      </c>
      <c r="BW82" s="351">
        <f>+SUM($O72:BV72,BW72/2)*$H82*(BW$8&lt;=$H$74)</f>
        <v>0</v>
      </c>
      <c r="BX82" s="351">
        <f>+SUM($O72:BW72,BX72/2)*$H82*(BX$8&lt;=$H$74)</f>
        <v>0</v>
      </c>
      <c r="BY82" s="351">
        <f>+SUM($O72:BX72,BY72/2)*$H82*(BY$8&lt;=$H$74)</f>
        <v>0</v>
      </c>
      <c r="BZ82" s="351">
        <f>+SUM($O72:BY72,BZ72/2)*$H82*(BZ$8&lt;=$H$74)</f>
        <v>0</v>
      </c>
      <c r="CA82" s="351">
        <f>+SUM($O72:BZ72,CA72/2)*$H82*(CA$8&lt;=$H$74)</f>
        <v>0</v>
      </c>
      <c r="CB82" s="351">
        <f>+SUM($O72:CA72,CB72/2)*$H82*(CB$8&lt;=$H$74)</f>
        <v>0</v>
      </c>
      <c r="CC82" s="351">
        <f>+SUM($O72:CB72,CC72/2)*$H82*(CC$8&lt;=$H$74)</f>
        <v>0</v>
      </c>
      <c r="CD82" s="351">
        <f>+SUM($O72:CC72,CD72/2)*$H82*(CD$8&lt;=$H$74)</f>
        <v>0</v>
      </c>
      <c r="CE82" s="351">
        <f>+SUM($O72:CD72,CE72/2)*$H82*(CE$8&lt;=$H$74)</f>
        <v>0</v>
      </c>
      <c r="CF82" s="351">
        <f>+SUM($O72:CE72,CF72/2)*$H82*(CF$8&lt;=$H$74)</f>
        <v>0</v>
      </c>
      <c r="CG82" s="351">
        <f>+SUM($O72:CF72,CG72/2)*$H82*(CG$8&lt;=$H$74)</f>
        <v>0</v>
      </c>
      <c r="CH82" s="351">
        <f>+SUM($O72:CG72,CH72/2)*$H82*(CH$8&lt;=$H$74)</f>
        <v>0</v>
      </c>
      <c r="CI82" s="351">
        <f>+SUM($O72:CH72,CI72/2)*$H82*(CI$8&lt;=$H$74)</f>
        <v>0</v>
      </c>
      <c r="CJ82" s="351">
        <f>+SUM($O72:CI72,CJ72/2)*$H82*(CJ$8&lt;=$H$74)</f>
        <v>0</v>
      </c>
      <c r="CK82" s="351">
        <f>+SUM($O72:CJ72,CK72/2)*$H82*(CK$8&lt;=$H$74)</f>
        <v>0</v>
      </c>
      <c r="CL82" s="351">
        <f>+SUM($O72:CK72,CL72/2)*$H82*(CL$8&lt;=$H$74)</f>
        <v>0</v>
      </c>
      <c r="CM82" s="351">
        <f>+SUM($O72:CL72,CM72/2)*$H82*(CM$8&lt;=$H$74)</f>
        <v>0</v>
      </c>
      <c r="CN82" s="351">
        <f>+SUM($O72:CM72,CN72/2)*$H82*(CN$8&lt;=$H$74)</f>
        <v>0</v>
      </c>
      <c r="CO82" s="351">
        <f>+SUM($O72:CN72,CO72/2)*$H82*(CO$8&lt;=$H$74)</f>
        <v>0</v>
      </c>
      <c r="CP82" s="351">
        <f>+SUM($O72:CO72,CP72/2)*$H82*(CP$8&lt;=$H$74)</f>
        <v>0</v>
      </c>
      <c r="CQ82" s="351">
        <f>+SUM($O72:CP72,CQ72/2)*$H82*(CQ$8&lt;=$H$74)</f>
        <v>0</v>
      </c>
      <c r="CR82" s="351">
        <f>+SUM($O72:CQ72,CR72/2)*$H82*(CR$8&lt;=$H$74)</f>
        <v>0</v>
      </c>
      <c r="CS82" s="351"/>
      <c r="CT82" s="192"/>
      <c r="CU82" s="192"/>
      <c r="CV82" s="192"/>
      <c r="CW82" s="192"/>
      <c r="CX82" s="192"/>
      <c r="CY82" s="192"/>
      <c r="CZ82" s="192"/>
      <c r="DA82" s="192"/>
      <c r="DB82" s="192"/>
      <c r="DC82" s="192"/>
      <c r="DD82" s="192"/>
      <c r="DE82" s="192"/>
      <c r="DF82" s="192"/>
      <c r="DG82" s="192"/>
      <c r="DH82" s="192"/>
      <c r="DI82" s="192"/>
      <c r="DJ82" s="192"/>
      <c r="DK82" s="192"/>
      <c r="DL82" s="192"/>
      <c r="DM82" s="192"/>
      <c r="DN82" s="192"/>
      <c r="DO82" s="192"/>
      <c r="DP82" s="192"/>
      <c r="DQ82" s="192"/>
      <c r="DR82" s="192"/>
      <c r="DS82" s="192"/>
      <c r="DT82" s="192"/>
      <c r="DU82" s="192"/>
      <c r="DV82" s="192"/>
      <c r="DW82" s="192"/>
      <c r="DX82" s="192"/>
      <c r="DY82" s="192"/>
      <c r="DZ82" s="192"/>
      <c r="EA82" s="192"/>
      <c r="EB82" s="192"/>
      <c r="EC82" s="192"/>
      <c r="ED82" s="192"/>
      <c r="EE82" s="192"/>
      <c r="EF82" s="192"/>
      <c r="EG82" s="192"/>
      <c r="EH82" s="192"/>
      <c r="EI82" s="192"/>
      <c r="EJ82" s="192"/>
      <c r="EK82" s="192"/>
      <c r="EL82" s="192"/>
      <c r="EM82" s="192"/>
      <c r="EN82" s="192"/>
      <c r="EO82" s="192"/>
      <c r="EP82" s="192"/>
      <c r="EQ82" s="192"/>
      <c r="ER82" s="192"/>
      <c r="ES82" s="192"/>
      <c r="ET82" s="192"/>
      <c r="EU82" s="192"/>
      <c r="EV82" s="192"/>
      <c r="EW82" s="192"/>
      <c r="EX82" s="192"/>
      <c r="EY82" s="192"/>
      <c r="EZ82" s="192"/>
      <c r="FA82" s="192"/>
      <c r="FB82" s="192"/>
      <c r="FC82" s="192"/>
      <c r="FD82" s="192"/>
      <c r="FE82" s="192"/>
      <c r="FF82" s="192"/>
      <c r="FG82" s="192"/>
      <c r="FH82" s="192"/>
      <c r="FI82" s="192"/>
      <c r="FJ82" s="192"/>
      <c r="FK82" s="192"/>
      <c r="FL82" s="192"/>
      <c r="FM82" s="192"/>
      <c r="FN82" s="192"/>
      <c r="FO82" s="192"/>
      <c r="FP82" s="192"/>
      <c r="FQ82" s="192"/>
      <c r="FR82" s="192"/>
      <c r="FS82" s="192"/>
      <c r="FT82" s="192"/>
      <c r="FU82" s="192"/>
      <c r="FV82" s="192"/>
      <c r="FW82" s="192"/>
      <c r="FX82" s="192"/>
      <c r="FY82" s="192"/>
      <c r="FZ82" s="192"/>
      <c r="GA82" s="192"/>
      <c r="GB82" s="192"/>
      <c r="GC82" s="192"/>
      <c r="GD82" s="192"/>
      <c r="GE82" s="192"/>
      <c r="GF82" s="192"/>
      <c r="GG82" s="192"/>
      <c r="GH82" s="192"/>
      <c r="GI82" s="192"/>
      <c r="GJ82" s="192"/>
    </row>
    <row r="83" spans="1:193" outlineLevel="1">
      <c r="B83" s="188" t="s">
        <v>217</v>
      </c>
      <c r="C83" s="47"/>
      <c r="D83" s="47"/>
      <c r="E83" s="47"/>
      <c r="F83" s="47"/>
      <c r="G83" s="47"/>
      <c r="H83" s="517">
        <f>+Inputs!L128</f>
        <v>0.05</v>
      </c>
      <c r="I83" s="47"/>
      <c r="J83" s="47"/>
      <c r="K83" s="318" t="s">
        <v>200</v>
      </c>
      <c r="L83" s="47"/>
      <c r="M83" s="463">
        <f t="shared" si="395"/>
        <v>29602.115158256522</v>
      </c>
      <c r="N83" s="463"/>
      <c r="O83" s="350"/>
      <c r="P83" s="351">
        <f>+SUM($O73:O73,P73/2)*$H83*(P$8&lt;=$H$74)+(P70+P74/2)*$H83*(P$8&gt;$H$74)</f>
        <v>0</v>
      </c>
      <c r="Q83" s="351">
        <f>+SUM($O73:P73,Q73/2)*$H83*(Q$8&lt;=$H$74)+(Q70+Q74/2)*$H83*(Q$8&gt;$H$74)</f>
        <v>0</v>
      </c>
      <c r="R83" s="351">
        <f>+SUM($O73:Q73,R73/2)*$H83*(R$8&lt;=$H$74)+(R70+R74/2)*$H83*(R$8&gt;$H$74)</f>
        <v>0</v>
      </c>
      <c r="S83" s="351">
        <f>+SUM($O73:R73,S73/2)*$H83*(S$8&lt;=$H$74)+(S70+S74/2)*$H83*(S$8&gt;$H$74)</f>
        <v>0</v>
      </c>
      <c r="T83" s="351">
        <f>+SUM($O73:S73,T73/2)*$H83*(T$8&lt;=$H$74)+(T70+T74/2)*$H83*(T$8&gt;$H$74)</f>
        <v>0</v>
      </c>
      <c r="U83" s="351">
        <f>+SUM($O73:T73,U73/2)*$H83*(U$8&lt;=$H$74)+(U70+U74/2)*$H83*(U$8&gt;$H$74)</f>
        <v>0</v>
      </c>
      <c r="V83" s="351">
        <f>+SUM($O73:U73,V73/2)*$H83*(V$8&lt;=$H$74)+(V70+V74/2)*$H83*(V$8&gt;$H$74)</f>
        <v>0</v>
      </c>
      <c r="W83" s="351">
        <f>+SUM($O73:V73,W73/2)*$H83*(W$8&lt;=$H$74)+(W70+W74/2)*$H83*(W$8&gt;$H$74)</f>
        <v>0</v>
      </c>
      <c r="X83" s="351">
        <f>+SUM($O73:W73,X73/2)*$H83*(X$8&lt;=$H$74)+(X70+X74/2)*$H83*(X$8&gt;$H$74)</f>
        <v>22.67799838956385</v>
      </c>
      <c r="Y83" s="351">
        <f>+SUM($O73:X73,Y73/2)*$H83*(Y$8&lt;=$H$74)+(Y70+Y74/2)*$H83*(Y$8&gt;$H$74)</f>
        <v>64.606094735378392</v>
      </c>
      <c r="Z83" s="351">
        <f>+SUM($O73:Y73,Z73/2)*$H83*(Z$8&lt;=$H$74)+(Z70+Z74/2)*$H83*(Z$8&gt;$H$74)</f>
        <v>94.708926824506861</v>
      </c>
      <c r="AA83" s="351">
        <f>+SUM($O73:Z73,AA73/2)*$H83*(AA$8&lt;=$H$74)+(AA70+AA74/2)*$H83*(AA$8&gt;$H$74)</f>
        <v>126.77870151273729</v>
      </c>
      <c r="AB83" s="351">
        <f>+SUM($O73:AA73,AB73/2)*$H83*(AB$8&lt;=$H$74)+(AB70+AB74/2)*$H83*(AB$8&gt;$H$74)</f>
        <v>159.5896727708155</v>
      </c>
      <c r="AC83" s="351">
        <f>+SUM($O73:AB73,AC73/2)*$H83*(AC$8&lt;=$H$74)+(AC70+AC74/2)*$H83*(AC$8&gt;$H$74)</f>
        <v>192.91374475463564</v>
      </c>
      <c r="AD83" s="351">
        <f>+SUM($O73:AC73,AD73/2)*$H83*(AD$8&lt;=$H$74)+(AD70+AD74/2)*$H83*(AD$8&gt;$H$74)</f>
        <v>222.8418668629904</v>
      </c>
      <c r="AE83" s="351">
        <f>+SUM($O73:AD73,AE73/2)*$H83*(AE$8&lt;=$H$74)+(AE70+AE74/2)*$H83*(AE$8&gt;$H$74)</f>
        <v>245.67817304152882</v>
      </c>
      <c r="AF83" s="351">
        <f>+SUM($O73:AE73,AF73/2)*$H83*(AF$8&lt;=$H$74)+(AF70+AF74/2)*$H83*(AF$8&gt;$H$74)</f>
        <v>268.90031861519594</v>
      </c>
      <c r="AG83" s="351">
        <f>+SUM($O73:AF73,AG73/2)*$H83*(AG$8&lt;=$H$74)+(AG70+AG74/2)*$H83*(AG$8&gt;$H$74)</f>
        <v>294.76843327649874</v>
      </c>
      <c r="AH83" s="351">
        <f>+SUM($O73:AG73,AH73/2)*$H83*(AH$8&lt;=$H$74)+(AH70+AH74/2)*$H83*(AH$8&gt;$H$74)</f>
        <v>333.04339557794879</v>
      </c>
      <c r="AI83" s="351">
        <f>+SUM($O73:AH73,AI73/2)*$H83*(AI$8&lt;=$H$74)+(AI70+AI74/2)*$H83*(AI$8&gt;$H$74)</f>
        <v>358.12591997557001</v>
      </c>
      <c r="AJ83" s="351">
        <f>+SUM($O73:AI73,AJ73/2)*$H83*(AJ$8&lt;=$H$74)+(AJ70+AJ74/2)*$H83*(AJ$8&gt;$H$74)</f>
        <v>366.14644526063739</v>
      </c>
      <c r="AK83" s="351">
        <f>+SUM($O73:AJ73,AK73/2)*$H83*(AK$8&lt;=$H$74)+(AK70+AK74/2)*$H83*(AK$8&gt;$H$74)</f>
        <v>374.25683371797464</v>
      </c>
      <c r="AL83" s="351">
        <f>+SUM($O73:AK73,AL73/2)*$H83*(AL$8&lt;=$H$74)+(AL70+AL74/2)*$H83*(AL$8&gt;$H$74)</f>
        <v>385.76348101110159</v>
      </c>
      <c r="AM83" s="351">
        <f>+SUM($O73:AL73,AM73/2)*$H83*(AM$8&lt;=$H$74)+(AM70+AM74/2)*$H83*(AM$8&gt;$H$74)</f>
        <v>405.06393297609759</v>
      </c>
      <c r="AN83" s="351">
        <f>+SUM($O73:AM73,AN73/2)*$H83*(AN$8&lt;=$H$74)+(AN70+AN74/2)*$H83*(AN$8&gt;$H$74)</f>
        <v>427.03945735532182</v>
      </c>
      <c r="AO83" s="351">
        <f>+SUM($O73:AN73,AO73/2)*$H83*(AO$8&lt;=$H$74)+(AO70+AO74/2)*$H83*(AO$8&gt;$H$74)</f>
        <v>437.03945735532182</v>
      </c>
      <c r="AP83" s="351">
        <f>+SUM($O73:AO73,AP73/2)*$H83*(AP$8&lt;=$H$74)+(AP70+AP74/2)*$H83*(AP$8&gt;$H$74)</f>
        <v>449.53945735532182</v>
      </c>
      <c r="AQ83" s="351">
        <f>+SUM($O73:AP73,AQ73/2)*$H83*(AQ$8&lt;=$H$74)+(AQ70+AQ74/2)*$H83*(AQ$8&gt;$H$74)</f>
        <v>465.78945735532182</v>
      </c>
      <c r="AR83" s="351">
        <f>+SUM($O73:AQ73,AR73/2)*$H83*(AR$8&lt;=$H$74)+(AR70+AR74/2)*$H83*(AR$8&gt;$H$74)</f>
        <v>482.03945735532182</v>
      </c>
      <c r="AS83" s="351">
        <f>+SUM($O73:AR73,AS73/2)*$H83*(AS$8&lt;=$H$74)+(AS70+AS74/2)*$H83*(AS$8&gt;$H$74)</f>
        <v>507.03945735532182</v>
      </c>
      <c r="AT83" s="351">
        <f>+SUM($O73:AS73,AT73/2)*$H83*(AT$8&lt;=$H$74)+(AT70+AT74/2)*$H83*(AT$8&gt;$H$74)</f>
        <v>519.53945735532182</v>
      </c>
      <c r="AU83" s="351">
        <f>+SUM($O73:AT73,AU73/2)*$H83*(AU$8&lt;=$H$74)+(AU70+AU74/2)*$H83*(AU$8&gt;$H$74)</f>
        <v>539.53945735532182</v>
      </c>
      <c r="AV83" s="351">
        <f>+SUM($O73:AU73,AV73/2)*$H83*(AV$8&lt;=$H$74)+(AV70+AV74/2)*$H83*(AV$8&gt;$H$74)</f>
        <v>559.53945735532182</v>
      </c>
      <c r="AW83" s="351">
        <f>+SUM($O73:AV73,AW73/2)*$H83*(AW$8&lt;=$H$74)+(AW70+AW74/2)*$H83*(AW$8&gt;$H$74)</f>
        <v>559.53945735532182</v>
      </c>
      <c r="AX83" s="351">
        <f>+SUM($O73:AW73,AX73/2)*$H83*(AX$8&lt;=$H$74)+(AX70+AX74/2)*$H83*(AX$8&gt;$H$74)</f>
        <v>569.53945735532182</v>
      </c>
      <c r="AY83" s="351">
        <f>+SUM($O73:AX73,AY73/2)*$H83*(AY$8&lt;=$H$74)+(AY70+AY74/2)*$H83*(AY$8&gt;$H$74)</f>
        <v>584.53945735532182</v>
      </c>
      <c r="AZ83" s="351">
        <f>+SUM($O73:AY73,AZ73/2)*$H83*(AZ$8&lt;=$H$74)+(AZ70+AZ74/2)*$H83*(AZ$8&gt;$H$74)</f>
        <v>589.53945735532182</v>
      </c>
      <c r="BA83" s="351">
        <f>+SUM($O73:AZ73,BA73/2)*$H83*(BA$8&lt;=$H$74)+(BA70+BA74/2)*$H83*(BA$8&gt;$H$74)</f>
        <v>589.53945735532182</v>
      </c>
      <c r="BB83" s="351">
        <f>+SUM($O73:BA73,BB73/2)*$H83*(BB$8&lt;=$H$74)+(BB70+BB74/2)*$H83*(BB$8&gt;$H$74)</f>
        <v>589.53945735532182</v>
      </c>
      <c r="BC83" s="351">
        <f>+SUM($O73:BB73,BC73/2)*$H83*(BC$8&lt;=$H$74)+(BC70+BC74/2)*$H83*(BC$8&gt;$H$74)</f>
        <v>589.53945735532182</v>
      </c>
      <c r="BD83" s="351">
        <f>+SUM($O73:BC73,BD73/2)*$H83*(BD$8&lt;=$H$74)+(BD70+BD74/2)*$H83*(BD$8&gt;$H$74)</f>
        <v>589.53945735532182</v>
      </c>
      <c r="BE83" s="351">
        <f>+SUM($O73:BD73,BE73/2)*$H83*(BE$8&lt;=$H$74)+(BE70+BE74/2)*$H83*(BE$8&gt;$H$74)</f>
        <v>589.53945735532182</v>
      </c>
      <c r="BF83" s="351">
        <f>+SUM($O73:BE73,BF73/2)*$H83*(BF$8&lt;=$H$74)+(BF70+BF74/2)*$H83*(BF$8&gt;$H$74)</f>
        <v>806.70685452524049</v>
      </c>
      <c r="BG83" s="351">
        <f>+SUM($O73:BF73,BG73/2)*$H83*(BG$8&lt;=$H$74)+(BG70+BG74/2)*$H83*(BG$8&gt;$H$74)</f>
        <v>797.56794441168154</v>
      </c>
      <c r="BH83" s="351">
        <f>+SUM($O73:BG73,BH73/2)*$H83*(BH$8&lt;=$H$74)+(BH70+BH74/2)*$H83*(BH$8&gt;$H$74)</f>
        <v>786.53178393234657</v>
      </c>
      <c r="BI83" s="351">
        <f>+SUM($O73:BH73,BI73/2)*$H83*(BI$8&lt;=$H$74)+(BI70+BI74/2)*$H83*(BI$8&gt;$H$74)</f>
        <v>773.42911047055873</v>
      </c>
      <c r="BJ83" s="351">
        <f>+SUM($O73:BI73,BJ73/2)*$H83*(BJ$8&lt;=$H$74)+(BJ70+BJ74/2)*$H83*(BJ$8&gt;$H$74)</f>
        <v>758.11121884628801</v>
      </c>
      <c r="BK83" s="351">
        <f>+SUM($O73:BJ73,BK73/2)*$H83*(BK$8&lt;=$H$74)+(BK70+BK74/2)*$H83*(BK$8&gt;$H$74)</f>
        <v>740.45867369496307</v>
      </c>
      <c r="BL83" s="351">
        <f>+SUM($O73:BK73,BL73/2)*$H83*(BL$8&lt;=$H$74)+(BL70+BL74/2)*$H83*(BL$8&gt;$H$74)</f>
        <v>728.65520749767654</v>
      </c>
      <c r="BM83" s="351">
        <f>+SUM($O73:BL73,BM73/2)*$H83*(BM$8&lt;=$H$74)+(BM70+BM74/2)*$H83*(BM$8&gt;$H$74)</f>
        <v>723.14187680716384</v>
      </c>
      <c r="BN83" s="351">
        <f>+SUM($O73:BM73,BN73/2)*$H83*(BN$8&lt;=$H$74)+(BN70+BN74/2)*$H83*(BN$8&gt;$H$74)</f>
        <v>716.07974365953021</v>
      </c>
      <c r="BO83" s="351">
        <f>+SUM($O73:BN73,BO73/2)*$H83*(BO$8&lt;=$H$74)+(BO70+BO74/2)*$H83*(BO$8&gt;$H$74)</f>
        <v>707.38443854245611</v>
      </c>
      <c r="BP83" s="351">
        <f>+SUM($O73:BO73,BP73/2)*$H83*(BP$8&lt;=$H$74)+(BP70+BP74/2)*$H83*(BP$8&gt;$H$74)</f>
        <v>696.93712913783088</v>
      </c>
      <c r="BQ83" s="351">
        <f>+SUM($O73:BP73,BQ73/2)*$H83*(BQ$8&lt;=$H$74)+(BQ70+BQ74/2)*$H83*(BQ$8&gt;$H$74)</f>
        <v>684.58142361507055</v>
      </c>
      <c r="BR83" s="351">
        <f>+SUM($O73:BQ73,BR73/2)*$H83*(BR$8&lt;=$H$74)+(BR70+BR74/2)*$H83*(BR$8&gt;$H$74)</f>
        <v>670.17930981521158</v>
      </c>
      <c r="BS83" s="351">
        <f>+SUM($O73:BR73,BS73/2)*$H83*(BS$8&lt;=$H$74)+(BS70+BS74/2)*$H83*(BS$8&gt;$H$74)</f>
        <v>653.62102604422944</v>
      </c>
      <c r="BT83" s="351">
        <f>+SUM($O73:BS73,BT73/2)*$H83*(BT$8&lt;=$H$74)+(BT70+BT74/2)*$H83*(BT$8&gt;$H$74)</f>
        <v>634.75727391027431</v>
      </c>
      <c r="BU83" s="351">
        <f>+SUM($O73:BT73,BU73/2)*$H83*(BU$8&lt;=$H$74)+(BU70+BU74/2)*$H83*(BU$8&gt;$H$74)</f>
        <v>613.39569252175568</v>
      </c>
      <c r="BV83" s="351">
        <f>+SUM($O73:BU73,BV73/2)*$H83*(BV$8&lt;=$H$74)+(BV70+BV74/2)*$H83*(BV$8&gt;$H$74)</f>
        <v>589.36383196029271</v>
      </c>
      <c r="BW83" s="351">
        <f>+SUM($O73:BV73,BW73/2)*$H83*(BW$8&lt;=$H$74)+(BW70+BW74/2)*$H83*(BW$8&gt;$H$74)</f>
        <v>562.52023663005252</v>
      </c>
      <c r="BX83" s="351">
        <f>+SUM($O73:BW73,BX73/2)*$H83*(BX$8&lt;=$H$74)+(BX70+BX74/2)*$H83*(BX$8&gt;$H$74)</f>
        <v>532.6780487495115</v>
      </c>
      <c r="BY83" s="351">
        <f>+SUM($O73:BX73,BY73/2)*$H83*(BY$8&lt;=$H$74)+(BY70+BY74/2)*$H83*(BY$8&gt;$H$74)</f>
        <v>499.60099130521252</v>
      </c>
      <c r="BZ83" s="351">
        <f>+SUM($O73:BY73,BZ73/2)*$H83*(BZ$8&lt;=$H$74)+(BZ70+BZ74/2)*$H83*(BZ$8&gt;$H$74)</f>
        <v>463.0742575583144</v>
      </c>
      <c r="CA83" s="351">
        <f>+SUM($O73:BZ73,CA73/2)*$H83*(CA$8&lt;=$H$74)+(CA70+CA74/2)*$H83*(CA$8&gt;$H$74)</f>
        <v>422.91695286694426</v>
      </c>
      <c r="CB83" s="351">
        <f>+SUM($O73:CA73,CB73/2)*$H83*(CB$8&lt;=$H$74)+(CB70+CB74/2)*$H83*(CB$8&gt;$H$74)</f>
        <v>378.89599170044346</v>
      </c>
      <c r="CC83" s="351">
        <f>+SUM($O73:CB73,CC73/2)*$H83*(CC$8&lt;=$H$74)+(CC70+CC74/2)*$H83*(CC$8&gt;$H$74)</f>
        <v>330.72151769363091</v>
      </c>
      <c r="CD83" s="351">
        <f>+SUM($O73:CC73,CD73/2)*$H83*(CD$8&lt;=$H$74)+(CD70+CD74/2)*$H83*(CD$8&gt;$H$74)</f>
        <v>278.12670086682471</v>
      </c>
      <c r="CE83" s="351">
        <f>+SUM($O73:CD73,CE73/2)*$H83*(CE$8&lt;=$H$74)+(CE70+CE74/2)*$H83*(CE$8&gt;$H$74)</f>
        <v>220.88170074992729</v>
      </c>
      <c r="CF83" s="351">
        <f>+SUM($O73:CE73,CF73/2)*$H83*(CF$8&lt;=$H$74)+(CF70+CF74/2)*$H83*(CF$8&gt;$H$74)</f>
        <v>158.69661921944248</v>
      </c>
      <c r="CG83" s="351">
        <f>+SUM($O73:CF73,CG73/2)*$H83*(CG$8&lt;=$H$74)+(CG70+CG74/2)*$H83*(CG$8&gt;$H$74)</f>
        <v>91.216277848268277</v>
      </c>
      <c r="CH83" s="351">
        <f>+SUM($O73:CG73,CH73/2)*$H83*(CH$8&lt;=$H$74)+(CH70+CH74/2)*$H83*(CH$8&gt;$H$74)</f>
        <v>28.059151976400326</v>
      </c>
      <c r="CI83" s="351">
        <f>+SUM($O73:CH73,CI73/2)*$H83*(CI$8&lt;=$H$74)+(CI70+CI74/2)*$H83*(CI$8&gt;$H$74)</f>
        <v>3.1832314562052491E-13</v>
      </c>
      <c r="CJ83" s="351">
        <f>+SUM($O73:CI73,CJ73/2)*$H83*(CJ$8&lt;=$H$74)+(CJ70+CJ74/2)*$H83*(CJ$8&gt;$H$74)</f>
        <v>3.1832314562052491E-13</v>
      </c>
      <c r="CK83" s="351">
        <f>+SUM($O73:CJ73,CK73/2)*$H83*(CK$8&lt;=$H$74)+(CK70+CK74/2)*$H83*(CK$8&gt;$H$74)</f>
        <v>3.1832314562052491E-13</v>
      </c>
      <c r="CL83" s="351">
        <f>+SUM($O73:CK73,CL73/2)*$H83*(CL$8&lt;=$H$74)+(CL70+CL74/2)*$H83*(CL$8&gt;$H$74)</f>
        <v>3.1832314562052491E-13</v>
      </c>
      <c r="CM83" s="351">
        <f>+SUM($O73:CL73,CM73/2)*$H83*(CM$8&lt;=$H$74)+(CM70+CM74/2)*$H83*(CM$8&gt;$H$74)</f>
        <v>3.1832314562052491E-13</v>
      </c>
      <c r="CN83" s="351">
        <f>+SUM($O73:CM73,CN73/2)*$H83*(CN$8&lt;=$H$74)+(CN70+CN74/2)*$H83*(CN$8&gt;$H$74)</f>
        <v>3.1832314562052491E-13</v>
      </c>
      <c r="CO83" s="351">
        <f>+SUM($O73:CN73,CO73/2)*$H83*(CO$8&lt;=$H$74)+(CO70+CO74/2)*$H83*(CO$8&gt;$H$74)</f>
        <v>3.1832314562052491E-13</v>
      </c>
      <c r="CP83" s="351">
        <f>+SUM($O73:CO73,CP73/2)*$H83*(CP$8&lt;=$H$74)+(CP70+CP74/2)*$H83*(CP$8&gt;$H$74)</f>
        <v>3.1832314562052491E-13</v>
      </c>
      <c r="CQ83" s="351">
        <f>+SUM($O73:CP73,CQ73/2)*$H83*(CQ$8&lt;=$H$74)+(CQ70+CQ74/2)*$H83*(CQ$8&gt;$H$74)</f>
        <v>3.1832314562052491E-13</v>
      </c>
      <c r="CR83" s="351">
        <f>+SUM($O73:CQ73,CR73/2)*$H83*(CR$8&lt;=$H$74)+(CR70+CR74/2)*$H83*(CR$8&gt;$H$74)</f>
        <v>3.1832314562052491E-13</v>
      </c>
      <c r="CS83" s="351"/>
      <c r="CT83" s="192"/>
      <c r="CU83" s="192"/>
      <c r="CV83" s="192"/>
      <c r="CW83" s="192"/>
      <c r="CX83" s="192"/>
      <c r="CY83" s="192"/>
      <c r="CZ83" s="192"/>
      <c r="DA83" s="192"/>
      <c r="DB83" s="192"/>
      <c r="DC83" s="192"/>
      <c r="DD83" s="192"/>
      <c r="DE83" s="192"/>
      <c r="DF83" s="192"/>
      <c r="DG83" s="192"/>
      <c r="DH83" s="192"/>
      <c r="DI83" s="192"/>
      <c r="DJ83" s="192"/>
      <c r="DK83" s="192"/>
      <c r="DL83" s="192"/>
      <c r="DM83" s="192"/>
      <c r="DN83" s="192"/>
      <c r="DO83" s="192"/>
      <c r="DP83" s="192"/>
      <c r="DQ83" s="192"/>
      <c r="DR83" s="192"/>
      <c r="DS83" s="192"/>
      <c r="DT83" s="192"/>
      <c r="DU83" s="192"/>
      <c r="DV83" s="192"/>
      <c r="DW83" s="192"/>
      <c r="DX83" s="192"/>
      <c r="DY83" s="192"/>
      <c r="DZ83" s="192"/>
      <c r="EA83" s="192"/>
      <c r="EB83" s="192"/>
      <c r="EC83" s="192"/>
      <c r="ED83" s="192"/>
      <c r="EE83" s="192"/>
      <c r="EF83" s="192"/>
      <c r="EG83" s="192"/>
      <c r="EH83" s="192"/>
      <c r="EI83" s="192"/>
      <c r="EJ83" s="192"/>
      <c r="EK83" s="192"/>
      <c r="EL83" s="192"/>
      <c r="EM83" s="192"/>
      <c r="EN83" s="192"/>
      <c r="EO83" s="192"/>
      <c r="EP83" s="192"/>
      <c r="EQ83" s="192"/>
      <c r="ER83" s="192"/>
      <c r="ES83" s="192"/>
      <c r="ET83" s="192"/>
      <c r="EU83" s="192"/>
      <c r="EV83" s="192"/>
      <c r="EW83" s="192"/>
      <c r="EX83" s="192"/>
      <c r="EY83" s="192"/>
      <c r="EZ83" s="192"/>
      <c r="FA83" s="192"/>
      <c r="FB83" s="192"/>
      <c r="FC83" s="192"/>
      <c r="FD83" s="192"/>
      <c r="FE83" s="192"/>
      <c r="FF83" s="192"/>
      <c r="FG83" s="192"/>
      <c r="FH83" s="192"/>
      <c r="FI83" s="192"/>
      <c r="FJ83" s="192"/>
      <c r="FK83" s="192"/>
      <c r="FL83" s="192"/>
      <c r="FM83" s="192"/>
      <c r="FN83" s="192"/>
      <c r="FO83" s="192"/>
      <c r="FP83" s="192"/>
      <c r="FQ83" s="192"/>
      <c r="FR83" s="192"/>
      <c r="FS83" s="192"/>
      <c r="FT83" s="192"/>
      <c r="FU83" s="192"/>
      <c r="FV83" s="192"/>
      <c r="FW83" s="192"/>
      <c r="FX83" s="192"/>
      <c r="FY83" s="192"/>
      <c r="FZ83" s="192"/>
      <c r="GA83" s="192"/>
      <c r="GB83" s="192"/>
      <c r="GC83" s="192"/>
      <c r="GD83" s="192"/>
      <c r="GE83" s="192"/>
      <c r="GF83" s="192"/>
      <c r="GG83" s="192"/>
      <c r="GH83" s="192"/>
      <c r="GI83" s="192"/>
      <c r="GJ83" s="192"/>
    </row>
    <row r="84" spans="1:193" outlineLevel="1">
      <c r="B84" s="191"/>
      <c r="C84" s="47"/>
      <c r="D84" s="47"/>
      <c r="E84" s="47"/>
      <c r="F84" s="47"/>
      <c r="G84" s="47"/>
      <c r="H84" s="47"/>
      <c r="I84" s="47"/>
      <c r="J84" s="47"/>
      <c r="K84" s="47"/>
      <c r="L84" s="47"/>
      <c r="M84" s="465"/>
      <c r="N84" s="465"/>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c r="CG84" s="192"/>
      <c r="CH84" s="192"/>
      <c r="CI84" s="192"/>
      <c r="CJ84" s="192"/>
      <c r="CK84" s="192"/>
      <c r="CL84" s="192"/>
      <c r="CM84" s="192"/>
      <c r="CN84" s="192"/>
      <c r="CO84" s="192"/>
      <c r="CP84" s="192"/>
      <c r="CQ84" s="192"/>
      <c r="CR84" s="192"/>
      <c r="CS84" s="192"/>
      <c r="CT84" s="192"/>
      <c r="CU84" s="192"/>
      <c r="CV84" s="192"/>
      <c r="CW84" s="192"/>
      <c r="CX84" s="192"/>
      <c r="CY84" s="192"/>
      <c r="CZ84" s="192"/>
      <c r="DA84" s="192"/>
      <c r="DB84" s="192"/>
      <c r="DC84" s="192"/>
      <c r="DD84" s="192"/>
      <c r="DE84" s="192"/>
      <c r="DF84" s="192"/>
      <c r="DG84" s="192"/>
      <c r="DH84" s="192"/>
      <c r="DI84" s="192"/>
      <c r="DJ84" s="192"/>
      <c r="DK84" s="192"/>
      <c r="DL84" s="192"/>
      <c r="DM84" s="192"/>
      <c r="DN84" s="192"/>
      <c r="DO84" s="192"/>
      <c r="DP84" s="192"/>
      <c r="DQ84" s="192"/>
      <c r="DR84" s="192"/>
      <c r="DS84" s="192"/>
      <c r="DT84" s="192"/>
      <c r="DU84" s="192"/>
      <c r="DV84" s="192"/>
      <c r="DW84" s="192"/>
      <c r="DX84" s="192"/>
      <c r="DY84" s="192"/>
      <c r="DZ84" s="192"/>
      <c r="EA84" s="192"/>
      <c r="EB84" s="192"/>
      <c r="EC84" s="192"/>
      <c r="ED84" s="192"/>
      <c r="EE84" s="192"/>
      <c r="EF84" s="192"/>
      <c r="EG84" s="192"/>
      <c r="EH84" s="192"/>
      <c r="EI84" s="192"/>
      <c r="EJ84" s="192"/>
      <c r="EK84" s="192"/>
      <c r="EL84" s="192"/>
      <c r="EM84" s="192"/>
      <c r="EN84" s="192"/>
      <c r="EO84" s="192"/>
      <c r="EP84" s="192"/>
      <c r="EQ84" s="192"/>
      <c r="ER84" s="192"/>
      <c r="ES84" s="192"/>
      <c r="ET84" s="192"/>
      <c r="EU84" s="192"/>
      <c r="EV84" s="192"/>
      <c r="EW84" s="192"/>
      <c r="EX84" s="192"/>
      <c r="EY84" s="192"/>
      <c r="EZ84" s="192"/>
      <c r="FA84" s="192"/>
      <c r="FB84" s="192"/>
      <c r="FC84" s="192"/>
      <c r="FD84" s="192"/>
      <c r="FE84" s="192"/>
      <c r="FF84" s="192"/>
      <c r="FG84" s="192"/>
      <c r="FH84" s="192"/>
      <c r="FI84" s="192"/>
      <c r="FJ84" s="192"/>
      <c r="FK84" s="192"/>
      <c r="FL84" s="192"/>
      <c r="FM84" s="192"/>
      <c r="FN84" s="192"/>
      <c r="FO84" s="192"/>
      <c r="FP84" s="192"/>
      <c r="FQ84" s="192"/>
      <c r="FR84" s="192"/>
      <c r="FS84" s="192"/>
      <c r="FT84" s="192"/>
      <c r="FU84" s="192"/>
      <c r="FV84" s="192"/>
      <c r="FW84" s="192"/>
      <c r="FX84" s="192"/>
      <c r="FY84" s="192"/>
      <c r="FZ84" s="192"/>
      <c r="GA84" s="192"/>
      <c r="GB84" s="192"/>
      <c r="GC84" s="192"/>
      <c r="GD84" s="192"/>
      <c r="GE84" s="192"/>
      <c r="GF84" s="192"/>
      <c r="GG84" s="192"/>
      <c r="GH84" s="192"/>
      <c r="GI84" s="192"/>
      <c r="GJ84" s="192"/>
    </row>
    <row r="85" spans="1:193" outlineLevel="1">
      <c r="B85" s="188" t="s">
        <v>101</v>
      </c>
      <c r="C85" s="47"/>
      <c r="D85" s="47"/>
      <c r="E85" s="47"/>
      <c r="F85" s="47"/>
      <c r="G85" s="47"/>
      <c r="H85" s="47"/>
      <c r="I85" s="47"/>
      <c r="J85" s="47"/>
      <c r="K85" s="318" t="s">
        <v>200</v>
      </c>
      <c r="L85" s="47"/>
      <c r="M85" s="463">
        <f t="shared" ref="M85" si="396">+SUM(P85:CS85)</f>
        <v>34.218999999999141</v>
      </c>
      <c r="N85" s="463"/>
      <c r="O85" s="255"/>
      <c r="P85" s="643">
        <f>-$O$86/(Inputs!$L$123-$O$8)*(P8&lt;=Inputs!$L$123)</f>
        <v>0.95052777777775388</v>
      </c>
      <c r="Q85" s="643">
        <f>-$O$86/(Inputs!$L$123-$O$8)*(Q8&lt;=Inputs!$L$123)</f>
        <v>0.95052777777775388</v>
      </c>
      <c r="R85" s="643">
        <f>-$O$86/(Inputs!$L$123-$O$8)*(R8&lt;=Inputs!$L$123)</f>
        <v>0.95052777777775388</v>
      </c>
      <c r="S85" s="643">
        <f>-$O$86/(Inputs!$L$123-$O$8)*(S8&lt;=Inputs!$L$123)</f>
        <v>0.95052777777775388</v>
      </c>
      <c r="T85" s="643">
        <f>-$O$86/(Inputs!$L$123-$O$8)*(T8&lt;=Inputs!$L$123)</f>
        <v>0.95052777777775388</v>
      </c>
      <c r="U85" s="643">
        <f>-$O$86/(Inputs!$L$123-$O$8)*(U8&lt;=Inputs!$L$123)</f>
        <v>0.95052777777775388</v>
      </c>
      <c r="V85" s="643">
        <f>-$O$86/(Inputs!$L$123-$O$8)*(V8&lt;=Inputs!$L$123)</f>
        <v>0.95052777777775388</v>
      </c>
      <c r="W85" s="643">
        <f>-$O$86/(Inputs!$L$123-$O$8)*(W8&lt;=Inputs!$L$123)</f>
        <v>0.95052777777775388</v>
      </c>
      <c r="X85" s="643">
        <f>-$O$86/(Inputs!$L$123-$O$8)*(X8&lt;=Inputs!$L$123)</f>
        <v>0.95052777777775388</v>
      </c>
      <c r="Y85" s="643">
        <f>-$O$86/(Inputs!$L$123-$O$8)*(Y8&lt;=Inputs!$L$123)</f>
        <v>0.95052777777775388</v>
      </c>
      <c r="Z85" s="643">
        <f>-$O$86/(Inputs!$L$123-$O$8)*(Z8&lt;=Inputs!$L$123)</f>
        <v>0.95052777777775388</v>
      </c>
      <c r="AA85" s="643">
        <f>-$O$86/(Inputs!$L$123-$O$8)*(AA8&lt;=Inputs!$L$123)</f>
        <v>0.95052777777775388</v>
      </c>
      <c r="AB85" s="643">
        <f>-$O$86/(Inputs!$L$123-$O$8)*(AB8&lt;=Inputs!$L$123)</f>
        <v>0.95052777777775388</v>
      </c>
      <c r="AC85" s="643">
        <f>-$O$86/(Inputs!$L$123-$O$8)*(AC8&lt;=Inputs!$L$123)</f>
        <v>0.95052777777775388</v>
      </c>
      <c r="AD85" s="643">
        <f>-$O$86/(Inputs!$L$123-$O$8)*(AD8&lt;=Inputs!$L$123)</f>
        <v>0.95052777777775388</v>
      </c>
      <c r="AE85" s="643">
        <f>-$O$86/(Inputs!$L$123-$O$8)*(AE8&lt;=Inputs!$L$123)</f>
        <v>0.95052777777775388</v>
      </c>
      <c r="AF85" s="643">
        <f>-$O$86/(Inputs!$L$123-$O$8)*(AF8&lt;=Inputs!$L$123)</f>
        <v>0.95052777777775388</v>
      </c>
      <c r="AG85" s="643">
        <f>-$O$86/(Inputs!$L$123-$O$8)*(AG8&lt;=Inputs!$L$123)</f>
        <v>0.95052777777775388</v>
      </c>
      <c r="AH85" s="643">
        <f>-$O$86/(Inputs!$L$123-$O$8)*(AH8&lt;=Inputs!$L$123)</f>
        <v>0.95052777777775388</v>
      </c>
      <c r="AI85" s="643">
        <f>-$O$86/(Inputs!$L$123-$O$8)*(AI8&lt;=Inputs!$L$123)</f>
        <v>0.95052777777775388</v>
      </c>
      <c r="AJ85" s="643">
        <f>-$O$86/(Inputs!$L$123-$O$8)*(AJ8&lt;=Inputs!$L$123)</f>
        <v>0.95052777777775388</v>
      </c>
      <c r="AK85" s="643">
        <f>-$O$86/(Inputs!$L$123-$O$8)*(AK8&lt;=Inputs!$L$123)</f>
        <v>0.95052777777775388</v>
      </c>
      <c r="AL85" s="643">
        <f>-$O$86/(Inputs!$L$123-$O$8)*(AL8&lt;=Inputs!$L$123)</f>
        <v>0.95052777777775388</v>
      </c>
      <c r="AM85" s="643">
        <f>-$O$86/(Inputs!$L$123-$O$8)*(AM8&lt;=Inputs!$L$123)</f>
        <v>0.95052777777775388</v>
      </c>
      <c r="AN85" s="643">
        <f>-$O$86/(Inputs!$L$123-$O$8)*(AN8&lt;=Inputs!$L$123)</f>
        <v>0.95052777777775388</v>
      </c>
      <c r="AO85" s="643">
        <f>-$O$86/(Inputs!$L$123-$O$8)*(AO8&lt;=Inputs!$L$123)</f>
        <v>0.95052777777775388</v>
      </c>
      <c r="AP85" s="643">
        <f>-$O$86/(Inputs!$L$123-$O$8)*(AP8&lt;=Inputs!$L$123)</f>
        <v>0.95052777777775388</v>
      </c>
      <c r="AQ85" s="643">
        <f>-$O$86/(Inputs!$L$123-$O$8)*(AQ8&lt;=Inputs!$L$123)</f>
        <v>0.95052777777775388</v>
      </c>
      <c r="AR85" s="643">
        <f>-$O$86/(Inputs!$L$123-$O$8)*(AR8&lt;=Inputs!$L$123)</f>
        <v>0.95052777777775388</v>
      </c>
      <c r="AS85" s="643">
        <f>-$O$86/(Inputs!$L$123-$O$8)*(AS8&lt;=Inputs!$L$123)</f>
        <v>0.95052777777775388</v>
      </c>
      <c r="AT85" s="643">
        <f>-$O$86/(Inputs!$L$123-$O$8)*(AT8&lt;=Inputs!$L$123)</f>
        <v>0.95052777777775388</v>
      </c>
      <c r="AU85" s="643">
        <f>-$O$86/(Inputs!$L$123-$O$8)*(AU8&lt;=Inputs!$L$123)</f>
        <v>0.95052777777775388</v>
      </c>
      <c r="AV85" s="643">
        <f>-$O$86/(Inputs!$L$123-$O$8)*(AV8&lt;=Inputs!$L$123)</f>
        <v>0.95052777777775388</v>
      </c>
      <c r="AW85" s="643">
        <f>-$O$86/(Inputs!$L$123-$O$8)*(AW8&lt;=Inputs!$L$123)</f>
        <v>0.95052777777775388</v>
      </c>
      <c r="AX85" s="643">
        <f>-$O$86/(Inputs!$L$123-$O$8)*(AX8&lt;=Inputs!$L$123)</f>
        <v>0.95052777777775388</v>
      </c>
      <c r="AY85" s="643">
        <f>-$O$86/(Inputs!$L$123-$O$8)*(AY8&lt;=Inputs!$L$123)</f>
        <v>0.95052777777775388</v>
      </c>
      <c r="AZ85" s="643">
        <f>-$O$86/(Inputs!$L$123-$O$8)*(AZ8&lt;=Inputs!$L$123)</f>
        <v>0</v>
      </c>
      <c r="BA85" s="643">
        <f>-$O$86/(Inputs!$L$123-$O$8)*(BA8&lt;=Inputs!$L$123)</f>
        <v>0</v>
      </c>
      <c r="BB85" s="643">
        <f>-$O$86/(Inputs!$L$123-$O$8)*(BB8&lt;=Inputs!$L$123)</f>
        <v>0</v>
      </c>
      <c r="BC85" s="643">
        <f>-$O$86/(Inputs!$L$123-$O$8)*(BC8&lt;=Inputs!$L$123)</f>
        <v>0</v>
      </c>
      <c r="BD85" s="643">
        <f>-$O$86/(Inputs!$L$123-$O$8)*(BD8&lt;=Inputs!$L$123)</f>
        <v>0</v>
      </c>
      <c r="BE85" s="643">
        <f>-$O$86/(Inputs!$L$123-$O$8)*(BE8&lt;=Inputs!$L$123)</f>
        <v>0</v>
      </c>
      <c r="BF85" s="643">
        <f>-$O$86/(Inputs!$L$123-$O$8)*(BF8&lt;=Inputs!$L$123)</f>
        <v>0</v>
      </c>
      <c r="BG85" s="643">
        <f>-$O$86/(Inputs!$L$123-$O$8)*(BG8&lt;=Inputs!$L$123)</f>
        <v>0</v>
      </c>
      <c r="BH85" s="643">
        <f>-$O$86/(Inputs!$L$123-$O$8)*(BH8&lt;=Inputs!$L$123)</f>
        <v>0</v>
      </c>
      <c r="BI85" s="643">
        <f>-$O$86/(Inputs!$L$123-$O$8)*(BI8&lt;=Inputs!$L$123)</f>
        <v>0</v>
      </c>
      <c r="BJ85" s="643">
        <f>-$O$86/(Inputs!$L$123-$O$8)*(BJ8&lt;=Inputs!$L$123)</f>
        <v>0</v>
      </c>
      <c r="BK85" s="643">
        <f>-$O$86/(Inputs!$L$123-$O$8)*(BK8&lt;=Inputs!$L$123)</f>
        <v>0</v>
      </c>
      <c r="BL85" s="643">
        <f>-$O$86/(Inputs!$L$123-$O$8)*(BL8&lt;=Inputs!$L$123)</f>
        <v>0</v>
      </c>
      <c r="BM85" s="643">
        <f>-$O$86/(Inputs!$L$123-$O$8)*(BM8&lt;=Inputs!$L$123)</f>
        <v>0</v>
      </c>
      <c r="BN85" s="643">
        <f>-$O$86/(Inputs!$L$123-$O$8)*(BN8&lt;=Inputs!$L$123)</f>
        <v>0</v>
      </c>
      <c r="BO85" s="643">
        <f>-$O$86/(Inputs!$L$123-$O$8)*(BO8&lt;=Inputs!$L$123)</f>
        <v>0</v>
      </c>
      <c r="BP85" s="643">
        <f>-$O$86/(Inputs!$L$123-$O$8)*(BP8&lt;=Inputs!$L$123)</f>
        <v>0</v>
      </c>
      <c r="BQ85" s="643">
        <f>-$O$86/(Inputs!$L$123-$O$8)*(BQ8&lt;=Inputs!$L$123)</f>
        <v>0</v>
      </c>
      <c r="BR85" s="643">
        <f>-$O$86/(Inputs!$L$123-$O$8)*(BR8&lt;=Inputs!$L$123)</f>
        <v>0</v>
      </c>
      <c r="BS85" s="643">
        <f>-$O$86/(Inputs!$L$123-$O$8)*(BS8&lt;=Inputs!$L$123)</f>
        <v>0</v>
      </c>
      <c r="BT85" s="643">
        <f>-$O$86/(Inputs!$L$123-$O$8)*(BT8&lt;=Inputs!$L$123)</f>
        <v>0</v>
      </c>
      <c r="BU85" s="643">
        <f>-$O$86/(Inputs!$L$123-$O$8)*(BU8&lt;=Inputs!$L$123)</f>
        <v>0</v>
      </c>
      <c r="BV85" s="643">
        <f>-$O$86/(Inputs!$L$123-$O$8)*(BV8&lt;=Inputs!$L$123)</f>
        <v>0</v>
      </c>
      <c r="BW85" s="643">
        <f>-$O$86/(Inputs!$L$123-$O$8)*(BW8&lt;=Inputs!$L$123)</f>
        <v>0</v>
      </c>
      <c r="BX85" s="643">
        <f>-$O$86/(Inputs!$L$123-$O$8)*(BX8&lt;=Inputs!$L$123)</f>
        <v>0</v>
      </c>
      <c r="BY85" s="643">
        <f>-$O$86/(Inputs!$L$123-$O$8)*(BY8&lt;=Inputs!$L$123)</f>
        <v>0</v>
      </c>
      <c r="BZ85" s="643">
        <f>-$O$86/(Inputs!$L$123-$O$8)*(BZ8&lt;=Inputs!$L$123)</f>
        <v>0</v>
      </c>
      <c r="CA85" s="643">
        <f>-$O$86/(Inputs!$L$123-$O$8)*(CA8&lt;=Inputs!$L$123)</f>
        <v>0</v>
      </c>
      <c r="CB85" s="643">
        <f>-$O$86/(Inputs!$L$123-$O$8)*(CB8&lt;=Inputs!$L$123)</f>
        <v>0</v>
      </c>
      <c r="CC85" s="643">
        <f>-$O$86/(Inputs!$L$123-$O$8)*(CC8&lt;=Inputs!$L$123)</f>
        <v>0</v>
      </c>
      <c r="CD85" s="643">
        <f>-$O$86/(Inputs!$L$123-$O$8)*(CD8&lt;=Inputs!$L$123)</f>
        <v>0</v>
      </c>
      <c r="CE85" s="643">
        <f>-$O$86/(Inputs!$L$123-$O$8)*(CE8&lt;=Inputs!$L$123)</f>
        <v>0</v>
      </c>
      <c r="CF85" s="643">
        <f>-$O$86/(Inputs!$L$123-$O$8)*(CF8&lt;=Inputs!$L$123)</f>
        <v>0</v>
      </c>
      <c r="CG85" s="643">
        <f>-$O$86/(Inputs!$L$123-$O$8)*(CG8&lt;=Inputs!$L$123)</f>
        <v>0</v>
      </c>
      <c r="CH85" s="643">
        <f>-$O$86/(Inputs!$L$123-$O$8)*(CH8&lt;=Inputs!$L$123)</f>
        <v>0</v>
      </c>
      <c r="CI85" s="643">
        <f>-$O$86/(Inputs!$L$123-$O$8)*(CI8&lt;=Inputs!$L$123)</f>
        <v>0</v>
      </c>
      <c r="CJ85" s="643">
        <f>-$O$86/(Inputs!$L$123-$O$8)*(CJ8&lt;=Inputs!$L$123)</f>
        <v>0</v>
      </c>
      <c r="CK85" s="643">
        <f>-$O$86/(Inputs!$L$123-$O$8)*(CK8&lt;=Inputs!$L$123)</f>
        <v>0</v>
      </c>
      <c r="CL85" s="643">
        <f>-$O$86/(Inputs!$L$123-$O$8)*(CL8&lt;=Inputs!$L$123)</f>
        <v>0</v>
      </c>
      <c r="CM85" s="643">
        <f>-$O$86/(Inputs!$L$123-$O$8)*(CM8&lt;=Inputs!$L$123)</f>
        <v>0</v>
      </c>
      <c r="CN85" s="643">
        <f>-$O$86/(Inputs!$L$123-$O$8)*(CN8&lt;=Inputs!$L$123)</f>
        <v>0</v>
      </c>
      <c r="CO85" s="643">
        <f>-$O$86/(Inputs!$L$123-$O$8)*(CO8&lt;=Inputs!$L$123)</f>
        <v>0</v>
      </c>
      <c r="CP85" s="643">
        <f>-$O$86/(Inputs!$L$123-$O$8)*(CP8&lt;=Inputs!$L$123)</f>
        <v>0</v>
      </c>
      <c r="CQ85" s="643">
        <f>-$O$86/(Inputs!$L$123-$O$8)*(CQ8&lt;=Inputs!$L$123)</f>
        <v>0</v>
      </c>
      <c r="CR85" s="643">
        <f>-$O$86/(Inputs!$L$123-$O$8)*(CR8&lt;=Inputs!$L$123)</f>
        <v>0</v>
      </c>
      <c r="CS85" s="643"/>
      <c r="CT85" s="255"/>
      <c r="CU85" s="255"/>
      <c r="CV85" s="255"/>
      <c r="CW85" s="255"/>
      <c r="CX85" s="255"/>
      <c r="CY85" s="255"/>
      <c r="CZ85" s="255"/>
      <c r="DA85" s="255"/>
      <c r="DB85" s="255"/>
      <c r="DC85" s="255"/>
      <c r="DD85" s="255"/>
      <c r="DE85" s="255"/>
      <c r="DF85" s="255"/>
      <c r="DG85" s="255"/>
      <c r="DH85" s="255"/>
      <c r="DI85" s="255"/>
      <c r="DJ85" s="255"/>
      <c r="DK85" s="255"/>
      <c r="DL85" s="255"/>
      <c r="DM85" s="255"/>
      <c r="DN85" s="255"/>
      <c r="DO85" s="255"/>
      <c r="DP85" s="255"/>
      <c r="DQ85" s="255"/>
      <c r="DR85" s="255"/>
      <c r="DS85" s="255"/>
      <c r="DT85" s="255"/>
      <c r="DU85" s="255"/>
      <c r="DV85" s="255"/>
      <c r="DW85" s="255"/>
      <c r="DX85" s="255"/>
      <c r="DY85" s="255"/>
      <c r="DZ85" s="255"/>
      <c r="EA85" s="255"/>
      <c r="EB85" s="255"/>
      <c r="EC85" s="255"/>
      <c r="ED85" s="255"/>
      <c r="EE85" s="255"/>
      <c r="EF85" s="255"/>
      <c r="EG85" s="255"/>
      <c r="EH85" s="255"/>
      <c r="EI85" s="255"/>
      <c r="EJ85" s="255"/>
      <c r="EK85" s="255"/>
      <c r="EL85" s="255"/>
      <c r="EM85" s="255"/>
      <c r="EN85" s="255"/>
      <c r="EO85" s="255"/>
      <c r="EP85" s="255"/>
      <c r="EQ85" s="255"/>
      <c r="ER85" s="255"/>
      <c r="ES85" s="255"/>
      <c r="ET85" s="255"/>
      <c r="EU85" s="255"/>
      <c r="EV85" s="255"/>
      <c r="EW85" s="255"/>
      <c r="EX85" s="255"/>
      <c r="EY85" s="255"/>
      <c r="EZ85" s="255"/>
      <c r="FA85" s="255"/>
      <c r="FB85" s="255"/>
      <c r="FC85" s="255"/>
      <c r="FD85" s="255"/>
      <c r="FE85" s="255"/>
      <c r="FF85" s="255"/>
      <c r="FG85" s="255"/>
      <c r="FH85" s="255"/>
      <c r="FI85" s="255"/>
      <c r="FJ85" s="255"/>
      <c r="FK85" s="255"/>
      <c r="FL85" s="255"/>
      <c r="FM85" s="255"/>
      <c r="FN85" s="255"/>
      <c r="FO85" s="255"/>
      <c r="FP85" s="255"/>
      <c r="FQ85" s="255"/>
      <c r="FR85" s="255"/>
      <c r="FS85" s="255"/>
      <c r="FT85" s="255"/>
      <c r="FU85" s="255"/>
      <c r="FV85" s="255"/>
      <c r="FW85" s="255"/>
      <c r="FX85" s="255"/>
      <c r="FY85" s="255"/>
      <c r="FZ85" s="255"/>
      <c r="GA85" s="255"/>
      <c r="GB85" s="255"/>
      <c r="GC85" s="255"/>
      <c r="GD85" s="255"/>
      <c r="GE85" s="255"/>
      <c r="GF85" s="255"/>
      <c r="GG85" s="255"/>
      <c r="GH85" s="255"/>
      <c r="GI85" s="255"/>
      <c r="GJ85" s="255"/>
    </row>
    <row r="86" spans="1:193" outlineLevel="1">
      <c r="B86" s="188" t="s">
        <v>100</v>
      </c>
      <c r="C86" s="47"/>
      <c r="D86" s="47"/>
      <c r="E86" s="47"/>
      <c r="F86" s="47"/>
      <c r="G86" s="47"/>
      <c r="H86" s="47"/>
      <c r="I86" s="47"/>
      <c r="J86" s="47"/>
      <c r="K86" s="318" t="s">
        <v>200</v>
      </c>
      <c r="L86" s="47"/>
      <c r="M86" s="465"/>
      <c r="N86" s="465"/>
      <c r="O86" s="255">
        <f>+Inputs!L250-O55</f>
        <v>-34.218999999999141</v>
      </c>
      <c r="P86" s="186">
        <f t="shared" ref="P86:Q86" si="397">+O86+P85</f>
        <v>-33.268472222221391</v>
      </c>
      <c r="Q86" s="186">
        <f t="shared" si="397"/>
        <v>-32.31794444444364</v>
      </c>
      <c r="R86" s="186">
        <f t="shared" ref="R86" si="398">+Q86+R85</f>
        <v>-31.367416666665886</v>
      </c>
      <c r="S86" s="186">
        <f t="shared" ref="S86" si="399">+R86+S85</f>
        <v>-30.416888888888131</v>
      </c>
      <c r="T86" s="186">
        <f t="shared" ref="T86" si="400">+S86+T85</f>
        <v>-29.466361111110377</v>
      </c>
      <c r="U86" s="186">
        <f t="shared" ref="U86" si="401">+T86+U85</f>
        <v>-28.515833333332623</v>
      </c>
      <c r="V86" s="186">
        <f t="shared" ref="V86" si="402">+U86+V85</f>
        <v>-27.565305555554868</v>
      </c>
      <c r="W86" s="186">
        <f t="shared" ref="W86" si="403">+V86+W85</f>
        <v>-26.614777777777114</v>
      </c>
      <c r="X86" s="186">
        <f t="shared" ref="X86" si="404">+W86+X85</f>
        <v>-25.66424999999936</v>
      </c>
      <c r="Y86" s="186">
        <f t="shared" ref="Y86" si="405">+X86+Y85</f>
        <v>-24.713722222221605</v>
      </c>
      <c r="Z86" s="186">
        <f t="shared" ref="Z86" si="406">+Y86+Z85</f>
        <v>-23.763194444443851</v>
      </c>
      <c r="AA86" s="186">
        <f t="shared" ref="AA86" si="407">+Z86+AA85</f>
        <v>-22.812666666666097</v>
      </c>
      <c r="AB86" s="186">
        <f t="shared" ref="AB86" si="408">+AA86+AB85</f>
        <v>-21.862138888888342</v>
      </c>
      <c r="AC86" s="186">
        <f t="shared" ref="AC86" si="409">+AB86+AC85</f>
        <v>-20.911611111110588</v>
      </c>
      <c r="AD86" s="186">
        <f t="shared" ref="AD86" si="410">+AC86+AD85</f>
        <v>-19.961083333332834</v>
      </c>
      <c r="AE86" s="186">
        <f t="shared" ref="AE86" si="411">+AD86+AE85</f>
        <v>-19.010555555555079</v>
      </c>
      <c r="AF86" s="186">
        <f t="shared" ref="AF86" si="412">+AE86+AF85</f>
        <v>-18.060027777777325</v>
      </c>
      <c r="AG86" s="186">
        <f t="shared" ref="AG86" si="413">+AF86+AG85</f>
        <v>-17.109499999999571</v>
      </c>
      <c r="AH86" s="186">
        <f t="shared" ref="AH86" si="414">+AG86+AH85</f>
        <v>-16.158972222221816</v>
      </c>
      <c r="AI86" s="186">
        <f t="shared" ref="AI86" si="415">+AH86+AI85</f>
        <v>-15.208444444444062</v>
      </c>
      <c r="AJ86" s="186">
        <f t="shared" ref="AJ86" si="416">+AI86+AJ85</f>
        <v>-14.257916666666308</v>
      </c>
      <c r="AK86" s="186">
        <f t="shared" ref="AK86" si="417">+AJ86+AK85</f>
        <v>-13.307388888888553</v>
      </c>
      <c r="AL86" s="186">
        <f t="shared" ref="AL86" si="418">+AK86+AL85</f>
        <v>-12.356861111110799</v>
      </c>
      <c r="AM86" s="186">
        <f t="shared" ref="AM86" si="419">+AL86+AM85</f>
        <v>-11.406333333333045</v>
      </c>
      <c r="AN86" s="186">
        <f t="shared" ref="AN86" si="420">+AM86+AN85</f>
        <v>-10.45580555555529</v>
      </c>
      <c r="AO86" s="186">
        <f t="shared" ref="AO86" si="421">+AN86+AO85</f>
        <v>-9.5052777777775361</v>
      </c>
      <c r="AP86" s="186">
        <f t="shared" ref="AP86" si="422">+AO86+AP85</f>
        <v>-8.5547499999997818</v>
      </c>
      <c r="AQ86" s="186">
        <f t="shared" ref="AQ86" si="423">+AP86+AQ85</f>
        <v>-7.6042222222220275</v>
      </c>
      <c r="AR86" s="186">
        <f t="shared" ref="AR86" si="424">+AQ86+AR85</f>
        <v>-6.6536944444442732</v>
      </c>
      <c r="AS86" s="186">
        <f t="shared" ref="AS86" si="425">+AR86+AS85</f>
        <v>-5.7031666666665188</v>
      </c>
      <c r="AT86" s="186">
        <f t="shared" ref="AT86" si="426">+AS86+AT85</f>
        <v>-4.7526388888887645</v>
      </c>
      <c r="AU86" s="186">
        <f t="shared" ref="AU86" si="427">+AT86+AU85</f>
        <v>-3.8021111111110106</v>
      </c>
      <c r="AV86" s="186">
        <f t="shared" ref="AV86" si="428">+AU86+AV85</f>
        <v>-2.8515833333332568</v>
      </c>
      <c r="AW86" s="186">
        <f t="shared" ref="AW86" si="429">+AV86+AW85</f>
        <v>-1.9010555555555029</v>
      </c>
      <c r="AX86" s="186">
        <f t="shared" ref="AX86" si="430">+AW86+AX85</f>
        <v>-0.95052777777774899</v>
      </c>
      <c r="AY86" s="186">
        <f t="shared" ref="AY86" si="431">+AX86+AY85</f>
        <v>4.8849813083506888E-15</v>
      </c>
      <c r="AZ86" s="186">
        <f t="shared" ref="AZ86" si="432">+AY86+AZ85</f>
        <v>4.8849813083506888E-15</v>
      </c>
      <c r="BA86" s="186">
        <f t="shared" ref="BA86" si="433">+AZ86+BA85</f>
        <v>4.8849813083506888E-15</v>
      </c>
      <c r="BB86" s="186">
        <f t="shared" ref="BB86" si="434">+BA86+BB85</f>
        <v>4.8849813083506888E-15</v>
      </c>
      <c r="BC86" s="186">
        <f t="shared" ref="BC86" si="435">+BB86+BC85</f>
        <v>4.8849813083506888E-15</v>
      </c>
      <c r="BD86" s="186">
        <f t="shared" ref="BD86" si="436">+BC86+BD85</f>
        <v>4.8849813083506888E-15</v>
      </c>
      <c r="BE86" s="186">
        <f t="shared" ref="BE86" si="437">+BD86+BE85</f>
        <v>4.8849813083506888E-15</v>
      </c>
      <c r="BF86" s="186">
        <f t="shared" ref="BF86" si="438">+BE86+BF85</f>
        <v>4.8849813083506888E-15</v>
      </c>
      <c r="BG86" s="186">
        <f t="shared" ref="BG86" si="439">+BF86+BG85</f>
        <v>4.8849813083506888E-15</v>
      </c>
      <c r="BH86" s="186">
        <f t="shared" ref="BH86" si="440">+BG86+BH85</f>
        <v>4.8849813083506888E-15</v>
      </c>
      <c r="BI86" s="186">
        <f t="shared" ref="BI86" si="441">+BH86+BI85</f>
        <v>4.8849813083506888E-15</v>
      </c>
      <c r="BJ86" s="186">
        <f t="shared" ref="BJ86" si="442">+BI86+BJ85</f>
        <v>4.8849813083506888E-15</v>
      </c>
      <c r="BK86" s="186">
        <f t="shared" ref="BK86" si="443">+BJ86+BK85</f>
        <v>4.8849813083506888E-15</v>
      </c>
      <c r="BL86" s="186">
        <f t="shared" ref="BL86" si="444">+BK86+BL85</f>
        <v>4.8849813083506888E-15</v>
      </c>
      <c r="BM86" s="186">
        <f t="shared" ref="BM86" si="445">+BL86+BM85</f>
        <v>4.8849813083506888E-15</v>
      </c>
      <c r="BN86" s="186">
        <f t="shared" ref="BN86" si="446">+BM86+BN85</f>
        <v>4.8849813083506888E-15</v>
      </c>
      <c r="BO86" s="186">
        <f t="shared" ref="BO86" si="447">+BN86+BO85</f>
        <v>4.8849813083506888E-15</v>
      </c>
      <c r="BP86" s="186">
        <f t="shared" ref="BP86" si="448">+BO86+BP85</f>
        <v>4.8849813083506888E-15</v>
      </c>
      <c r="BQ86" s="186">
        <f t="shared" ref="BQ86" si="449">+BP86+BQ85</f>
        <v>4.8849813083506888E-15</v>
      </c>
      <c r="BR86" s="186">
        <f t="shared" ref="BR86" si="450">+BQ86+BR85</f>
        <v>4.8849813083506888E-15</v>
      </c>
      <c r="BS86" s="186">
        <f t="shared" ref="BS86" si="451">+BR86+BS85</f>
        <v>4.8849813083506888E-15</v>
      </c>
      <c r="BT86" s="186">
        <f t="shared" ref="BT86" si="452">+BS86+BT85</f>
        <v>4.8849813083506888E-15</v>
      </c>
      <c r="BU86" s="186">
        <f t="shared" ref="BU86" si="453">+BT86+BU85</f>
        <v>4.8849813083506888E-15</v>
      </c>
      <c r="BV86" s="186">
        <f t="shared" ref="BV86" si="454">+BU86+BV85</f>
        <v>4.8849813083506888E-15</v>
      </c>
      <c r="BW86" s="186">
        <f t="shared" ref="BW86" si="455">+BV86+BW85</f>
        <v>4.8849813083506888E-15</v>
      </c>
      <c r="BX86" s="186">
        <f t="shared" ref="BX86" si="456">+BW86+BX85</f>
        <v>4.8849813083506888E-15</v>
      </c>
      <c r="BY86" s="186">
        <f t="shared" ref="BY86" si="457">+BX86+BY85</f>
        <v>4.8849813083506888E-15</v>
      </c>
      <c r="BZ86" s="186">
        <f t="shared" ref="BZ86" si="458">+BY86+BZ85</f>
        <v>4.8849813083506888E-15</v>
      </c>
      <c r="CA86" s="186">
        <f t="shared" ref="CA86" si="459">+BZ86+CA85</f>
        <v>4.8849813083506888E-15</v>
      </c>
      <c r="CB86" s="186">
        <f t="shared" ref="CB86" si="460">+CA86+CB85</f>
        <v>4.8849813083506888E-15</v>
      </c>
      <c r="CC86" s="186">
        <f t="shared" ref="CC86" si="461">+CB86+CC85</f>
        <v>4.8849813083506888E-15</v>
      </c>
      <c r="CD86" s="186">
        <f t="shared" ref="CD86" si="462">+CC86+CD85</f>
        <v>4.8849813083506888E-15</v>
      </c>
      <c r="CE86" s="186">
        <f t="shared" ref="CE86" si="463">+CD86+CE85</f>
        <v>4.8849813083506888E-15</v>
      </c>
      <c r="CF86" s="186">
        <f t="shared" ref="CF86" si="464">+CE86+CF85</f>
        <v>4.8849813083506888E-15</v>
      </c>
      <c r="CG86" s="186">
        <f t="shared" ref="CG86" si="465">+CF86+CG85</f>
        <v>4.8849813083506888E-15</v>
      </c>
      <c r="CH86" s="186">
        <f t="shared" ref="CH86" si="466">+CG86+CH85</f>
        <v>4.8849813083506888E-15</v>
      </c>
      <c r="CI86" s="186">
        <f t="shared" ref="CI86" si="467">+CH86+CI85</f>
        <v>4.8849813083506888E-15</v>
      </c>
      <c r="CJ86" s="186">
        <f t="shared" ref="CJ86" si="468">+CI86+CJ85</f>
        <v>4.8849813083506888E-15</v>
      </c>
      <c r="CK86" s="186">
        <f t="shared" ref="CK86" si="469">+CJ86+CK85</f>
        <v>4.8849813083506888E-15</v>
      </c>
      <c r="CL86" s="186">
        <f t="shared" ref="CL86" si="470">+CK86+CL85</f>
        <v>4.8849813083506888E-15</v>
      </c>
      <c r="CM86" s="186">
        <f t="shared" ref="CM86" si="471">+CL86+CM85</f>
        <v>4.8849813083506888E-15</v>
      </c>
      <c r="CN86" s="186">
        <f t="shared" ref="CN86" si="472">+CM86+CN85</f>
        <v>4.8849813083506888E-15</v>
      </c>
      <c r="CO86" s="186">
        <f t="shared" ref="CO86" si="473">+CN86+CO85</f>
        <v>4.8849813083506888E-15</v>
      </c>
      <c r="CP86" s="186">
        <f t="shared" ref="CP86" si="474">+CO86+CP85</f>
        <v>4.8849813083506888E-15</v>
      </c>
      <c r="CQ86" s="186">
        <f t="shared" ref="CQ86" si="475">+CP86+CQ85</f>
        <v>4.8849813083506888E-15</v>
      </c>
      <c r="CR86" s="186">
        <f t="shared" ref="CR86" si="476">+CQ86+CR85</f>
        <v>4.8849813083506888E-15</v>
      </c>
      <c r="CS86" s="186"/>
      <c r="CT86" s="186"/>
      <c r="CU86" s="186"/>
      <c r="CV86" s="186"/>
      <c r="CW86" s="186"/>
      <c r="CX86" s="186"/>
      <c r="CY86" s="186"/>
      <c r="CZ86" s="186"/>
      <c r="DA86" s="186"/>
      <c r="DB86" s="186"/>
      <c r="DC86" s="186"/>
      <c r="DD86" s="186"/>
      <c r="DE86" s="186"/>
      <c r="DF86" s="186"/>
      <c r="DG86" s="186"/>
      <c r="DH86" s="186"/>
      <c r="DI86" s="186"/>
      <c r="DJ86" s="186"/>
      <c r="DK86" s="186"/>
      <c r="DL86" s="186"/>
      <c r="DM86" s="186"/>
      <c r="DN86" s="186"/>
      <c r="DO86" s="186"/>
      <c r="DP86" s="186"/>
      <c r="DQ86" s="186"/>
      <c r="DR86" s="186"/>
      <c r="DS86" s="186"/>
      <c r="DT86" s="186"/>
      <c r="DU86" s="186"/>
      <c r="DV86" s="186"/>
      <c r="DW86" s="186"/>
      <c r="DX86" s="186"/>
      <c r="DY86" s="186"/>
      <c r="DZ86" s="186"/>
      <c r="EA86" s="186"/>
      <c r="EB86" s="186"/>
      <c r="EC86" s="186"/>
      <c r="ED86" s="186"/>
      <c r="EE86" s="186"/>
      <c r="EF86" s="186"/>
      <c r="EG86" s="186"/>
      <c r="EH86" s="186"/>
      <c r="EI86" s="186"/>
      <c r="EJ86" s="186"/>
      <c r="EK86" s="186"/>
      <c r="EL86" s="186"/>
      <c r="EM86" s="186"/>
      <c r="EN86" s="186"/>
      <c r="EO86" s="186"/>
      <c r="EP86" s="186"/>
      <c r="EQ86" s="186"/>
      <c r="ER86" s="186"/>
      <c r="ES86" s="186"/>
      <c r="ET86" s="186"/>
      <c r="EU86" s="186"/>
      <c r="EV86" s="186"/>
      <c r="EW86" s="186"/>
      <c r="EX86" s="186"/>
      <c r="EY86" s="186"/>
      <c r="EZ86" s="186"/>
      <c r="FA86" s="186"/>
      <c r="FB86" s="186"/>
      <c r="FC86" s="186"/>
      <c r="FD86" s="186"/>
      <c r="FE86" s="186"/>
      <c r="FF86" s="186"/>
      <c r="FG86" s="186"/>
      <c r="FH86" s="186"/>
      <c r="FI86" s="186"/>
      <c r="FJ86" s="186"/>
      <c r="FK86" s="186"/>
      <c r="FL86" s="186"/>
      <c r="FM86" s="186"/>
      <c r="FN86" s="186"/>
      <c r="FO86" s="186"/>
      <c r="FP86" s="186"/>
      <c r="FQ86" s="186"/>
      <c r="FR86" s="186"/>
      <c r="FS86" s="186"/>
      <c r="FT86" s="186"/>
      <c r="FU86" s="186"/>
      <c r="FV86" s="186"/>
      <c r="FW86" s="186"/>
      <c r="FX86" s="186"/>
      <c r="FY86" s="186"/>
      <c r="FZ86" s="186"/>
      <c r="GA86" s="186"/>
      <c r="GB86" s="186"/>
      <c r="GC86" s="186"/>
      <c r="GD86" s="186"/>
      <c r="GE86" s="186"/>
      <c r="GF86" s="186"/>
      <c r="GG86" s="186"/>
      <c r="GH86" s="186"/>
      <c r="GI86" s="186"/>
      <c r="GJ86" s="186"/>
    </row>
    <row r="87" spans="1:193" outlineLevel="1">
      <c r="B87" s="188"/>
      <c r="C87" s="47"/>
      <c r="D87" s="47"/>
      <c r="E87" s="47"/>
      <c r="F87" s="47"/>
      <c r="G87" s="47"/>
      <c r="H87" s="47"/>
      <c r="I87" s="47"/>
      <c r="J87" s="47"/>
      <c r="K87" s="53"/>
      <c r="L87" s="47"/>
      <c r="M87" s="465"/>
      <c r="N87" s="465"/>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c r="AQ87" s="186"/>
      <c r="AR87" s="186"/>
      <c r="AS87" s="186"/>
      <c r="AT87" s="186"/>
      <c r="AU87" s="186"/>
      <c r="AV87" s="186"/>
      <c r="AW87" s="186"/>
      <c r="AX87" s="186"/>
      <c r="AY87" s="186"/>
      <c r="AZ87" s="186"/>
      <c r="BA87" s="186"/>
      <c r="BB87" s="186"/>
      <c r="BC87" s="186"/>
      <c r="BD87" s="186"/>
      <c r="BE87" s="186"/>
      <c r="BF87" s="186"/>
      <c r="BG87" s="186"/>
      <c r="BH87" s="186"/>
      <c r="BI87" s="186"/>
      <c r="BJ87" s="186"/>
      <c r="BK87" s="186"/>
      <c r="BL87" s="186"/>
      <c r="BM87" s="186"/>
      <c r="BN87" s="186"/>
      <c r="BO87" s="186"/>
      <c r="BP87" s="186"/>
      <c r="BQ87" s="186"/>
      <c r="BR87" s="186"/>
      <c r="BS87" s="186"/>
      <c r="BT87" s="186"/>
      <c r="BU87" s="186"/>
      <c r="BV87" s="186"/>
      <c r="BW87" s="186"/>
      <c r="BX87" s="186"/>
      <c r="BY87" s="186"/>
      <c r="BZ87" s="186"/>
      <c r="CA87" s="186"/>
      <c r="CB87" s="186"/>
      <c r="CC87" s="186"/>
      <c r="CD87" s="186"/>
      <c r="CE87" s="186"/>
      <c r="CF87" s="186"/>
      <c r="CG87" s="186"/>
      <c r="CH87" s="186"/>
      <c r="CI87" s="186"/>
      <c r="CJ87" s="186"/>
      <c r="CK87" s="186"/>
      <c r="CL87" s="186"/>
      <c r="CM87" s="186"/>
      <c r="CN87" s="186"/>
      <c r="CO87" s="186"/>
      <c r="CP87" s="186"/>
      <c r="CQ87" s="186"/>
      <c r="CR87" s="186"/>
      <c r="CS87" s="186"/>
      <c r="CT87" s="186"/>
      <c r="CU87" s="186"/>
      <c r="CV87" s="186"/>
      <c r="CW87" s="186"/>
      <c r="CX87" s="186"/>
      <c r="CY87" s="186"/>
      <c r="CZ87" s="186"/>
      <c r="DA87" s="186"/>
      <c r="DB87" s="186"/>
      <c r="DC87" s="186"/>
      <c r="DD87" s="186"/>
      <c r="DE87" s="186"/>
      <c r="DF87" s="186"/>
      <c r="DG87" s="186"/>
      <c r="DH87" s="186"/>
      <c r="DI87" s="186"/>
      <c r="DJ87" s="186"/>
      <c r="DK87" s="186"/>
      <c r="DL87" s="186"/>
      <c r="DM87" s="186"/>
      <c r="DN87" s="186"/>
      <c r="DO87" s="186"/>
      <c r="DP87" s="186"/>
      <c r="DQ87" s="186"/>
      <c r="DR87" s="186"/>
      <c r="DS87" s="186"/>
      <c r="DT87" s="186"/>
      <c r="DU87" s="186"/>
      <c r="DV87" s="186"/>
      <c r="DW87" s="186"/>
      <c r="DX87" s="186"/>
      <c r="DY87" s="186"/>
      <c r="DZ87" s="186"/>
      <c r="EA87" s="186"/>
      <c r="EB87" s="186"/>
      <c r="EC87" s="186"/>
      <c r="ED87" s="186"/>
      <c r="EE87" s="186"/>
      <c r="EF87" s="186"/>
      <c r="EG87" s="186"/>
      <c r="EH87" s="186"/>
      <c r="EI87" s="186"/>
      <c r="EJ87" s="186"/>
      <c r="EK87" s="186"/>
      <c r="EL87" s="186"/>
      <c r="EM87" s="186"/>
      <c r="EN87" s="186"/>
      <c r="EO87" s="186"/>
      <c r="EP87" s="186"/>
      <c r="EQ87" s="186"/>
      <c r="ER87" s="186"/>
      <c r="ES87" s="186"/>
      <c r="ET87" s="186"/>
      <c r="EU87" s="186"/>
      <c r="EV87" s="186"/>
      <c r="EW87" s="186"/>
      <c r="EX87" s="186"/>
      <c r="EY87" s="186"/>
      <c r="EZ87" s="186"/>
      <c r="FA87" s="186"/>
      <c r="FB87" s="186"/>
      <c r="FC87" s="186"/>
      <c r="FD87" s="186"/>
      <c r="FE87" s="186"/>
      <c r="FF87" s="186"/>
      <c r="FG87" s="186"/>
      <c r="FH87" s="186"/>
      <c r="FI87" s="186"/>
      <c r="FJ87" s="186"/>
      <c r="FK87" s="186"/>
      <c r="FL87" s="186"/>
      <c r="FM87" s="186"/>
      <c r="FN87" s="186"/>
      <c r="FO87" s="186"/>
      <c r="FP87" s="186"/>
      <c r="FQ87" s="186"/>
      <c r="FR87" s="186"/>
      <c r="FS87" s="186"/>
      <c r="FT87" s="186"/>
      <c r="FU87" s="186"/>
      <c r="FV87" s="186"/>
      <c r="FW87" s="186"/>
      <c r="FX87" s="186"/>
      <c r="FY87" s="186"/>
      <c r="FZ87" s="186"/>
      <c r="GA87" s="186"/>
      <c r="GB87" s="186"/>
      <c r="GC87" s="186"/>
      <c r="GD87" s="186"/>
      <c r="GE87" s="186"/>
      <c r="GF87" s="186"/>
      <c r="GG87" s="186"/>
      <c r="GH87" s="186"/>
      <c r="GI87" s="186"/>
      <c r="GJ87" s="186"/>
    </row>
    <row r="88" spans="1:193" outlineLevel="1">
      <c r="B88" s="253" t="s">
        <v>190</v>
      </c>
      <c r="C88" s="110"/>
      <c r="D88" s="110"/>
      <c r="E88" s="110"/>
      <c r="F88" s="110"/>
      <c r="G88" s="110"/>
      <c r="H88" s="110"/>
      <c r="I88" s="110"/>
      <c r="J88" s="110"/>
      <c r="K88" s="442" t="s">
        <v>200</v>
      </c>
      <c r="L88" s="110"/>
      <c r="M88" s="469"/>
      <c r="N88" s="469"/>
      <c r="O88" s="254">
        <f t="shared" ref="O88:Q88" si="477">+O86+O75+O55</f>
        <v>8306.081492707388</v>
      </c>
      <c r="P88" s="254">
        <f t="shared" si="477"/>
        <v>8651.0411208944279</v>
      </c>
      <c r="Q88" s="254">
        <f t="shared" si="477"/>
        <v>8916.1580056304701</v>
      </c>
      <c r="R88" s="254">
        <f t="shared" ref="R88:CC88" si="478">+R86+R75+R55</f>
        <v>9189.2721267993074</v>
      </c>
      <c r="S88" s="254">
        <f t="shared" si="478"/>
        <v>9470.6255886238159</v>
      </c>
      <c r="T88" s="254">
        <f t="shared" si="478"/>
        <v>9913.5982893799737</v>
      </c>
      <c r="U88" s="254">
        <f t="shared" si="478"/>
        <v>10377.04559185071</v>
      </c>
      <c r="V88" s="254">
        <f t="shared" si="478"/>
        <v>10861.915885825043</v>
      </c>
      <c r="W88" s="254">
        <f t="shared" si="478"/>
        <v>11369.201490795942</v>
      </c>
      <c r="X88" s="254">
        <f t="shared" si="478"/>
        <v>11899.940690797601</v>
      </c>
      <c r="Y88" s="254">
        <f t="shared" si="478"/>
        <v>12295.654926530857</v>
      </c>
      <c r="Z88" s="254">
        <f t="shared" si="478"/>
        <v>12704.391187268691</v>
      </c>
      <c r="AA88" s="254">
        <f t="shared" si="478"/>
        <v>13126.579029051347</v>
      </c>
      <c r="AB88" s="254">
        <f t="shared" si="478"/>
        <v>13562.662177634727</v>
      </c>
      <c r="AC88" s="254">
        <f t="shared" si="478"/>
        <v>14013.098995905184</v>
      </c>
      <c r="AD88" s="254">
        <f t="shared" si="478"/>
        <v>14310.80093412868</v>
      </c>
      <c r="AE88" s="254">
        <f t="shared" si="478"/>
        <v>14614.759144484893</v>
      </c>
      <c r="AF88" s="254">
        <f t="shared" si="478"/>
        <v>14925.105525052892</v>
      </c>
      <c r="AG88" s="254">
        <f t="shared" si="478"/>
        <v>15241.974754657669</v>
      </c>
      <c r="AH88" s="254">
        <f t="shared" si="478"/>
        <v>15565.50435149534</v>
      </c>
      <c r="AI88" s="254">
        <f t="shared" si="478"/>
        <v>15691.428860919761</v>
      </c>
      <c r="AJ88" s="254">
        <f t="shared" si="478"/>
        <v>15818.353059590074</v>
      </c>
      <c r="AK88" s="254">
        <f t="shared" si="478"/>
        <v>15946.284944199468</v>
      </c>
      <c r="AL88" s="254">
        <f t="shared" si="478"/>
        <v>16075.232575408116</v>
      </c>
      <c r="AM88" s="254">
        <f t="shared" si="478"/>
        <v>16205.204078354864</v>
      </c>
      <c r="AN88" s="254">
        <f t="shared" si="478"/>
        <v>16206.154606132641</v>
      </c>
      <c r="AO88" s="254">
        <f t="shared" si="478"/>
        <v>16207.105133910418</v>
      </c>
      <c r="AP88" s="254">
        <f t="shared" si="478"/>
        <v>16208.055661688197</v>
      </c>
      <c r="AQ88" s="254">
        <f t="shared" si="478"/>
        <v>16209.006189465974</v>
      </c>
      <c r="AR88" s="254">
        <f t="shared" si="478"/>
        <v>16209.956717243751</v>
      </c>
      <c r="AS88" s="254">
        <f t="shared" si="478"/>
        <v>16210.90724502153</v>
      </c>
      <c r="AT88" s="254">
        <f t="shared" si="478"/>
        <v>16211.857772799307</v>
      </c>
      <c r="AU88" s="254">
        <f t="shared" si="478"/>
        <v>16212.808300577086</v>
      </c>
      <c r="AV88" s="254">
        <f t="shared" si="478"/>
        <v>16213.758828354863</v>
      </c>
      <c r="AW88" s="254">
        <f t="shared" si="478"/>
        <v>16214.70935613264</v>
      </c>
      <c r="AX88" s="254">
        <f t="shared" si="478"/>
        <v>16215.659883910419</v>
      </c>
      <c r="AY88" s="254">
        <f t="shared" si="478"/>
        <v>16216.610411688196</v>
      </c>
      <c r="AZ88" s="254">
        <f t="shared" si="478"/>
        <v>16216.610411688196</v>
      </c>
      <c r="BA88" s="254">
        <f t="shared" si="478"/>
        <v>16216.610411688196</v>
      </c>
      <c r="BB88" s="254">
        <f t="shared" si="478"/>
        <v>16216.610411688196</v>
      </c>
      <c r="BC88" s="254">
        <f t="shared" si="478"/>
        <v>16216.610411688196</v>
      </c>
      <c r="BD88" s="254">
        <f t="shared" si="478"/>
        <v>16216.610411688196</v>
      </c>
      <c r="BE88" s="254">
        <f t="shared" si="478"/>
        <v>16216.610411688196</v>
      </c>
      <c r="BF88" s="254">
        <f t="shared" si="478"/>
        <v>16051.663780400762</v>
      </c>
      <c r="BG88" s="254">
        <f t="shared" si="478"/>
        <v>15851.054007145838</v>
      </c>
      <c r="BH88" s="254">
        <f t="shared" si="478"/>
        <v>15610.217361227362</v>
      </c>
      <c r="BI88" s="254">
        <f t="shared" si="478"/>
        <v>15326.947068674326</v>
      </c>
      <c r="BJ88" s="254">
        <f t="shared" si="478"/>
        <v>14997.501696256531</v>
      </c>
      <c r="BK88" s="254">
        <f t="shared" si="478"/>
        <v>14620.845262621329</v>
      </c>
      <c r="BL88" s="254">
        <f t="shared" si="478"/>
        <v>14525.363048365069</v>
      </c>
      <c r="BM88" s="254">
        <f t="shared" si="478"/>
        <v>14400.312035000823</v>
      </c>
      <c r="BN88" s="254">
        <f t="shared" si="478"/>
        <v>14242.877722459725</v>
      </c>
      <c r="BO88" s="254">
        <f t="shared" si="478"/>
        <v>14052.499830317858</v>
      </c>
      <c r="BP88" s="254">
        <f t="shared" si="478"/>
        <v>13824.985346274716</v>
      </c>
      <c r="BQ88" s="254">
        <f t="shared" si="478"/>
        <v>13558.271609407446</v>
      </c>
      <c r="BR88" s="254">
        <f t="shared" si="478"/>
        <v>13248.900794280356</v>
      </c>
      <c r="BS88" s="254">
        <f t="shared" si="478"/>
        <v>12895.940258568162</v>
      </c>
      <c r="BT88" s="254">
        <f t="shared" si="478"/>
        <v>12494.350708922149</v>
      </c>
      <c r="BU88" s="254">
        <f t="shared" si="478"/>
        <v>12041.477003027418</v>
      </c>
      <c r="BV88" s="254">
        <f t="shared" si="478"/>
        <v>11533.076286463633</v>
      </c>
      <c r="BW88" s="254">
        <f t="shared" si="478"/>
        <v>10967.733189817807</v>
      </c>
      <c r="BX88" s="254">
        <f t="shared" si="478"/>
        <v>10339.388771241991</v>
      </c>
      <c r="BY88" s="254">
        <f t="shared" si="478"/>
        <v>9644.6508920458491</v>
      </c>
      <c r="BZ88" s="254">
        <f t="shared" si="478"/>
        <v>8878.3194213660681</v>
      </c>
      <c r="CA88" s="254">
        <f t="shared" si="478"/>
        <v>8038.358704391042</v>
      </c>
      <c r="CB88" s="254">
        <f t="shared" si="478"/>
        <v>7117.4809747060362</v>
      </c>
      <c r="CC88" s="254">
        <f t="shared" si="478"/>
        <v>6111.3797441185416</v>
      </c>
      <c r="CD88" s="254">
        <f t="shared" ref="CD88:CR88" si="479">+CD86+CD75+CD55</f>
        <v>5013.6883016337879</v>
      </c>
      <c r="CE88" s="254">
        <f t="shared" si="479"/>
        <v>3821.579739442644</v>
      </c>
      <c r="CF88" s="254">
        <f t="shared" si="479"/>
        <v>2526.2850404143946</v>
      </c>
      <c r="CG88" s="254">
        <f t="shared" si="479"/>
        <v>1122.366084595677</v>
      </c>
      <c r="CH88" s="254">
        <f t="shared" si="479"/>
        <v>5.5396767542070791E-6</v>
      </c>
      <c r="CI88" s="254">
        <f t="shared" si="479"/>
        <v>5.5396767542070791E-6</v>
      </c>
      <c r="CJ88" s="254">
        <f t="shared" si="479"/>
        <v>5.5396767542070791E-6</v>
      </c>
      <c r="CK88" s="254">
        <f t="shared" si="479"/>
        <v>5.5396767542070791E-6</v>
      </c>
      <c r="CL88" s="254">
        <f t="shared" si="479"/>
        <v>5.5396767542070791E-6</v>
      </c>
      <c r="CM88" s="254">
        <f t="shared" si="479"/>
        <v>5.5396767542070791E-6</v>
      </c>
      <c r="CN88" s="254">
        <f t="shared" si="479"/>
        <v>5.5396767542070791E-6</v>
      </c>
      <c r="CO88" s="254">
        <f t="shared" si="479"/>
        <v>5.5396767542070791E-6</v>
      </c>
      <c r="CP88" s="254">
        <f t="shared" si="479"/>
        <v>5.5396767542070791E-6</v>
      </c>
      <c r="CQ88" s="254">
        <f t="shared" si="479"/>
        <v>5.5396767542070791E-6</v>
      </c>
      <c r="CR88" s="254">
        <f t="shared" si="479"/>
        <v>5.5396767542070791E-6</v>
      </c>
      <c r="CS88" s="254"/>
      <c r="CT88" s="254">
        <f t="shared" ref="CT88" si="480">+CT86+CT75+CT55</f>
        <v>0</v>
      </c>
      <c r="CU88" s="254"/>
      <c r="CV88" s="254"/>
      <c r="CW88" s="254"/>
      <c r="CX88" s="254"/>
      <c r="CY88" s="254"/>
      <c r="CZ88" s="254"/>
      <c r="DA88" s="254"/>
      <c r="DB88" s="254"/>
      <c r="DC88" s="254"/>
      <c r="DD88" s="254"/>
      <c r="DE88" s="254"/>
      <c r="DF88" s="254"/>
      <c r="DG88" s="254"/>
      <c r="DH88" s="254"/>
      <c r="DI88" s="254"/>
      <c r="DJ88" s="254"/>
      <c r="DK88" s="254"/>
      <c r="DL88" s="254"/>
      <c r="DM88" s="254"/>
      <c r="DN88" s="254"/>
      <c r="DO88" s="254"/>
      <c r="DP88" s="254"/>
      <c r="DQ88" s="254"/>
      <c r="DR88" s="254"/>
      <c r="DS88" s="254"/>
      <c r="DT88" s="254"/>
      <c r="DU88" s="254"/>
      <c r="DV88" s="254"/>
      <c r="DW88" s="254"/>
      <c r="DX88" s="254"/>
      <c r="DY88" s="254"/>
      <c r="DZ88" s="254"/>
      <c r="EA88" s="254"/>
      <c r="EB88" s="254"/>
      <c r="EC88" s="254"/>
      <c r="ED88" s="254"/>
      <c r="EE88" s="254"/>
      <c r="EF88" s="254"/>
      <c r="EG88" s="254"/>
      <c r="EH88" s="254"/>
      <c r="EI88" s="254"/>
      <c r="EJ88" s="254"/>
      <c r="EK88" s="254"/>
      <c r="EL88" s="254"/>
      <c r="EM88" s="254"/>
      <c r="EN88" s="254"/>
      <c r="EO88" s="254"/>
      <c r="EP88" s="254"/>
      <c r="EQ88" s="254"/>
      <c r="ER88" s="254"/>
      <c r="ES88" s="254"/>
      <c r="ET88" s="254"/>
      <c r="EU88" s="254"/>
      <c r="EV88" s="254"/>
      <c r="EW88" s="254"/>
      <c r="EX88" s="254"/>
      <c r="EY88" s="254"/>
      <c r="EZ88" s="254"/>
      <c r="FA88" s="254"/>
      <c r="FB88" s="254"/>
      <c r="FC88" s="254"/>
      <c r="FD88" s="254"/>
      <c r="FE88" s="254"/>
      <c r="FF88" s="254"/>
      <c r="FG88" s="254"/>
      <c r="FH88" s="254"/>
      <c r="FI88" s="254"/>
      <c r="FJ88" s="254"/>
      <c r="FK88" s="254"/>
      <c r="FL88" s="254"/>
      <c r="FM88" s="254"/>
      <c r="FN88" s="254"/>
      <c r="FO88" s="254"/>
      <c r="FP88" s="254"/>
      <c r="FQ88" s="254"/>
      <c r="FR88" s="254"/>
      <c r="FS88" s="254"/>
      <c r="FT88" s="254"/>
      <c r="FU88" s="254"/>
      <c r="FV88" s="254"/>
      <c r="FW88" s="254"/>
      <c r="FX88" s="254"/>
      <c r="FY88" s="254"/>
      <c r="FZ88" s="254"/>
      <c r="GA88" s="254"/>
      <c r="GB88" s="254"/>
      <c r="GC88" s="254"/>
      <c r="GD88" s="254"/>
      <c r="GE88" s="254"/>
      <c r="GF88" s="254"/>
      <c r="GG88" s="254"/>
      <c r="GH88" s="254"/>
      <c r="GI88" s="254"/>
      <c r="GJ88" s="254"/>
    </row>
    <row r="89" spans="1:193" outlineLevel="1">
      <c r="B89" s="191"/>
      <c r="C89" s="47"/>
      <c r="D89" s="47"/>
      <c r="E89" s="47"/>
      <c r="F89" s="47"/>
      <c r="G89" s="47"/>
      <c r="H89" s="47"/>
      <c r="I89" s="47"/>
      <c r="J89" s="47"/>
      <c r="K89" s="47"/>
      <c r="L89" s="47"/>
      <c r="M89" s="465"/>
      <c r="N89" s="465"/>
      <c r="O89" s="292"/>
      <c r="P89" s="89"/>
      <c r="Q89" s="292"/>
      <c r="R89" s="292"/>
      <c r="S89" s="292"/>
      <c r="T89" s="292"/>
      <c r="U89" s="292"/>
      <c r="V89" s="292"/>
      <c r="W89" s="292"/>
      <c r="X89" s="292"/>
      <c r="Y89" s="292"/>
      <c r="Z89" s="292"/>
      <c r="AA89" s="292"/>
      <c r="AB89" s="292"/>
      <c r="AC89" s="292"/>
      <c r="AD89" s="292"/>
      <c r="AE89" s="292"/>
      <c r="AF89" s="292"/>
      <c r="AG89" s="292"/>
      <c r="AH89" s="292"/>
      <c r="AI89" s="292"/>
      <c r="AJ89" s="292"/>
      <c r="AK89" s="292"/>
      <c r="AL89" s="292"/>
      <c r="AM89" s="292"/>
      <c r="AN89" s="292"/>
      <c r="AO89" s="292"/>
      <c r="AP89" s="292"/>
      <c r="AQ89" s="292"/>
      <c r="AR89" s="292"/>
      <c r="AS89" s="292"/>
      <c r="AT89" s="292"/>
      <c r="AU89" s="292"/>
      <c r="AV89" s="292"/>
      <c r="AW89" s="292"/>
      <c r="AX89" s="292"/>
      <c r="AY89" s="292"/>
      <c r="AZ89" s="292"/>
      <c r="BA89" s="292"/>
      <c r="BB89" s="292"/>
      <c r="BC89" s="292"/>
      <c r="BD89" s="292"/>
      <c r="BE89" s="292"/>
      <c r="BF89" s="292"/>
      <c r="BG89" s="292"/>
      <c r="BH89" s="292"/>
      <c r="BI89" s="292"/>
      <c r="BJ89" s="292"/>
      <c r="BK89" s="292"/>
      <c r="BL89" s="292"/>
      <c r="BM89" s="292"/>
      <c r="BN89" s="292"/>
      <c r="BO89" s="292"/>
      <c r="BP89" s="292"/>
      <c r="BQ89" s="292"/>
      <c r="BR89" s="292"/>
      <c r="BS89" s="292"/>
      <c r="BT89" s="292"/>
      <c r="BU89" s="292"/>
      <c r="BV89" s="292"/>
      <c r="BW89" s="292"/>
      <c r="BX89" s="292"/>
      <c r="BY89" s="292"/>
      <c r="BZ89" s="292"/>
      <c r="CA89" s="292"/>
      <c r="CB89" s="292"/>
      <c r="CC89" s="292"/>
      <c r="CD89" s="292"/>
      <c r="CE89" s="292"/>
      <c r="CF89" s="292"/>
      <c r="CG89" s="292"/>
      <c r="CH89" s="292"/>
      <c r="CI89" s="292"/>
      <c r="CJ89" s="292"/>
      <c r="CK89" s="292"/>
      <c r="CL89" s="292"/>
      <c r="CM89" s="292"/>
      <c r="CN89" s="292"/>
      <c r="CO89" s="292"/>
      <c r="CP89" s="292"/>
      <c r="CQ89" s="292"/>
      <c r="CR89" s="292"/>
      <c r="CS89" s="186"/>
      <c r="CT89" s="186"/>
      <c r="CU89" s="186"/>
      <c r="CV89" s="186"/>
      <c r="CW89" s="186"/>
      <c r="CX89" s="186"/>
      <c r="CY89" s="186"/>
      <c r="CZ89" s="186"/>
      <c r="DA89" s="186"/>
      <c r="DB89" s="186"/>
      <c r="DC89" s="186"/>
      <c r="DD89" s="186"/>
      <c r="DE89" s="186"/>
      <c r="DF89" s="186"/>
      <c r="DG89" s="186"/>
      <c r="DH89" s="186"/>
      <c r="DI89" s="186"/>
      <c r="DJ89" s="186"/>
      <c r="DK89" s="186"/>
      <c r="DL89" s="186"/>
      <c r="DM89" s="186"/>
      <c r="DN89" s="186"/>
      <c r="DO89" s="186"/>
      <c r="DP89" s="186"/>
      <c r="DQ89" s="186"/>
      <c r="DR89" s="186"/>
      <c r="DS89" s="186"/>
      <c r="DT89" s="186"/>
      <c r="DU89" s="186"/>
      <c r="DV89" s="186"/>
      <c r="DW89" s="186"/>
      <c r="DX89" s="186"/>
      <c r="DY89" s="186"/>
      <c r="DZ89" s="186"/>
      <c r="EA89" s="186"/>
      <c r="EB89" s="186"/>
      <c r="EC89" s="186"/>
      <c r="ED89" s="186"/>
      <c r="EE89" s="186"/>
      <c r="EF89" s="186"/>
      <c r="EG89" s="186"/>
      <c r="EH89" s="186"/>
      <c r="EI89" s="186"/>
      <c r="EJ89" s="186"/>
      <c r="EK89" s="186"/>
      <c r="EL89" s="186"/>
      <c r="EM89" s="186"/>
      <c r="EN89" s="186"/>
      <c r="EO89" s="186"/>
      <c r="EP89" s="186"/>
      <c r="EQ89" s="186"/>
      <c r="ER89" s="186"/>
      <c r="ES89" s="186"/>
      <c r="ET89" s="186"/>
      <c r="EU89" s="186"/>
      <c r="EV89" s="186"/>
      <c r="EW89" s="186"/>
      <c r="EX89" s="186"/>
      <c r="EY89" s="186"/>
      <c r="EZ89" s="186"/>
      <c r="FA89" s="186"/>
      <c r="FB89" s="186"/>
      <c r="FC89" s="186"/>
      <c r="FD89" s="186"/>
      <c r="FE89" s="186"/>
      <c r="FF89" s="186"/>
      <c r="FG89" s="186"/>
      <c r="FH89" s="186"/>
      <c r="FI89" s="186"/>
      <c r="FJ89" s="186"/>
      <c r="FK89" s="186"/>
      <c r="FL89" s="186"/>
      <c r="FM89" s="186"/>
      <c r="FN89" s="186"/>
      <c r="FO89" s="186"/>
      <c r="FP89" s="186"/>
      <c r="FQ89" s="186"/>
      <c r="FR89" s="186"/>
      <c r="FS89" s="186"/>
      <c r="FT89" s="186"/>
      <c r="FU89" s="186"/>
      <c r="FV89" s="186"/>
      <c r="FW89" s="186"/>
      <c r="FX89" s="186"/>
      <c r="FY89" s="186"/>
      <c r="FZ89" s="186"/>
      <c r="GA89" s="186"/>
      <c r="GB89" s="186"/>
      <c r="GC89" s="186"/>
      <c r="GD89" s="186"/>
      <c r="GE89" s="186"/>
      <c r="GF89" s="186"/>
      <c r="GG89" s="186"/>
      <c r="GH89" s="186"/>
      <c r="GI89" s="186"/>
      <c r="GJ89" s="186"/>
    </row>
    <row r="90" spans="1:193" outlineLevel="1">
      <c r="B90" s="191" t="s">
        <v>209</v>
      </c>
      <c r="C90" s="47"/>
      <c r="D90" s="47"/>
      <c r="E90" s="47"/>
      <c r="F90" s="47"/>
      <c r="G90" s="47"/>
      <c r="H90" s="47"/>
      <c r="I90" s="47"/>
      <c r="J90" s="47"/>
      <c r="K90" s="47"/>
      <c r="L90" s="47"/>
      <c r="M90" s="465"/>
      <c r="N90" s="465"/>
      <c r="O90" s="186"/>
      <c r="P90" s="186"/>
      <c r="Q90" s="186"/>
      <c r="R90" s="186"/>
      <c r="S90" s="186"/>
      <c r="T90" s="186"/>
      <c r="U90" s="186"/>
      <c r="V90" s="186"/>
      <c r="W90" s="186"/>
      <c r="X90" s="186"/>
      <c r="Y90" s="186"/>
      <c r="Z90" s="186"/>
      <c r="AA90" s="186"/>
      <c r="AB90" s="186"/>
      <c r="AC90" s="186"/>
      <c r="AD90" s="186"/>
      <c r="AE90" s="186"/>
      <c r="AF90" s="186"/>
      <c r="AG90" s="186"/>
      <c r="AH90" s="186"/>
      <c r="AI90" s="186"/>
      <c r="AJ90" s="186"/>
      <c r="AK90" s="186"/>
      <c r="AL90" s="186"/>
      <c r="AM90" s="186"/>
      <c r="AN90" s="186"/>
      <c r="AO90" s="186"/>
      <c r="AP90" s="186"/>
      <c r="AQ90" s="186"/>
      <c r="AR90" s="186"/>
      <c r="AS90" s="186"/>
      <c r="AT90" s="186"/>
      <c r="AU90" s="186"/>
      <c r="AV90" s="186"/>
      <c r="AW90" s="186"/>
      <c r="AX90" s="186"/>
      <c r="AY90" s="186"/>
      <c r="AZ90" s="186"/>
      <c r="BA90" s="186"/>
      <c r="BB90" s="186"/>
      <c r="BC90" s="186"/>
      <c r="BD90" s="186"/>
      <c r="BE90" s="186"/>
      <c r="BF90" s="186"/>
      <c r="BG90" s="186"/>
      <c r="BH90" s="186"/>
      <c r="BI90" s="186"/>
      <c r="BJ90" s="186"/>
      <c r="BK90" s="186"/>
      <c r="BL90" s="186"/>
      <c r="BM90" s="186"/>
      <c r="BN90" s="186"/>
      <c r="BO90" s="186"/>
      <c r="BP90" s="186"/>
      <c r="BQ90" s="186"/>
      <c r="BR90" s="186"/>
      <c r="BS90" s="186"/>
      <c r="BT90" s="186"/>
      <c r="BU90" s="186"/>
      <c r="BV90" s="186"/>
      <c r="BW90" s="186"/>
      <c r="BX90" s="186"/>
      <c r="BY90" s="186"/>
      <c r="BZ90" s="186"/>
      <c r="CA90" s="186"/>
      <c r="CB90" s="186"/>
      <c r="CC90" s="186"/>
      <c r="CD90" s="186"/>
      <c r="CE90" s="186"/>
      <c r="CF90" s="186"/>
      <c r="CG90" s="186"/>
      <c r="CH90" s="186"/>
      <c r="CI90" s="186"/>
      <c r="CJ90" s="186"/>
      <c r="CK90" s="186"/>
      <c r="CL90" s="186"/>
      <c r="CM90" s="186"/>
      <c r="CN90" s="186"/>
      <c r="CO90" s="186"/>
      <c r="CP90" s="186"/>
      <c r="CQ90" s="186"/>
      <c r="CR90" s="186"/>
      <c r="CS90" s="186"/>
      <c r="CT90" s="186"/>
      <c r="CU90" s="186"/>
      <c r="CV90" s="186"/>
      <c r="CW90" s="186"/>
      <c r="CX90" s="186"/>
      <c r="CY90" s="186"/>
      <c r="CZ90" s="186"/>
      <c r="DA90" s="186"/>
      <c r="DB90" s="186"/>
      <c r="DC90" s="186"/>
      <c r="DD90" s="186"/>
      <c r="DE90" s="186"/>
      <c r="DF90" s="186"/>
      <c r="DG90" s="186"/>
      <c r="DH90" s="186"/>
      <c r="DI90" s="186"/>
      <c r="DJ90" s="186"/>
      <c r="DK90" s="186"/>
      <c r="DL90" s="186"/>
      <c r="DM90" s="186"/>
      <c r="DN90" s="186"/>
      <c r="DO90" s="186"/>
      <c r="DP90" s="186"/>
      <c r="DQ90" s="186"/>
      <c r="DR90" s="186"/>
      <c r="DS90" s="186"/>
      <c r="DT90" s="186"/>
      <c r="DU90" s="186"/>
      <c r="DV90" s="186"/>
      <c r="DW90" s="186"/>
      <c r="DX90" s="186"/>
      <c r="DY90" s="186"/>
      <c r="DZ90" s="186"/>
      <c r="EA90" s="186"/>
      <c r="EB90" s="186"/>
      <c r="EC90" s="186"/>
      <c r="ED90" s="186"/>
      <c r="EE90" s="186"/>
      <c r="EF90" s="186"/>
      <c r="EG90" s="186"/>
      <c r="EH90" s="186"/>
      <c r="EI90" s="186"/>
      <c r="EJ90" s="186"/>
      <c r="EK90" s="186"/>
      <c r="EL90" s="186"/>
      <c r="EM90" s="186"/>
      <c r="EN90" s="186"/>
      <c r="EO90" s="186"/>
      <c r="EP90" s="186"/>
      <c r="EQ90" s="186"/>
      <c r="ER90" s="186"/>
      <c r="ES90" s="186"/>
      <c r="ET90" s="186"/>
      <c r="EU90" s="186"/>
      <c r="EV90" s="186"/>
      <c r="EW90" s="186"/>
      <c r="EX90" s="186"/>
      <c r="EY90" s="186"/>
      <c r="EZ90" s="186"/>
      <c r="FA90" s="186"/>
      <c r="FB90" s="186"/>
      <c r="FC90" s="186"/>
      <c r="FD90" s="186"/>
      <c r="FE90" s="186"/>
      <c r="FF90" s="186"/>
      <c r="FG90" s="186"/>
      <c r="FH90" s="186"/>
      <c r="FI90" s="186"/>
      <c r="FJ90" s="186"/>
      <c r="FK90" s="186"/>
      <c r="FL90" s="186"/>
      <c r="FM90" s="186"/>
      <c r="FN90" s="186"/>
      <c r="FO90" s="186"/>
      <c r="FP90" s="186"/>
      <c r="FQ90" s="186"/>
      <c r="FR90" s="186"/>
      <c r="FS90" s="186"/>
      <c r="FT90" s="186"/>
      <c r="FU90" s="186"/>
      <c r="FV90" s="186"/>
      <c r="FW90" s="186"/>
      <c r="FX90" s="186"/>
      <c r="FY90" s="186"/>
      <c r="FZ90" s="186"/>
      <c r="GA90" s="186"/>
      <c r="GB90" s="186"/>
      <c r="GC90" s="186"/>
      <c r="GD90" s="186"/>
      <c r="GE90" s="186"/>
      <c r="GF90" s="186"/>
      <c r="GG90" s="186"/>
      <c r="GH90" s="186"/>
      <c r="GI90" s="186"/>
      <c r="GJ90" s="186"/>
    </row>
    <row r="91" spans="1:193" outlineLevel="1">
      <c r="B91" s="188" t="s">
        <v>171</v>
      </c>
      <c r="C91" s="47"/>
      <c r="D91" s="47"/>
      <c r="E91" s="47"/>
      <c r="F91" s="47"/>
      <c r="G91" s="47"/>
      <c r="H91" s="47"/>
      <c r="J91" s="47"/>
      <c r="K91" s="318" t="s">
        <v>200</v>
      </c>
      <c r="L91" s="47"/>
      <c r="M91" s="463">
        <f t="shared" ref="M91:M92" si="481">+SUM(P91:CS91)</f>
        <v>44645.365627698164</v>
      </c>
      <c r="N91" s="463"/>
      <c r="O91" s="186"/>
      <c r="P91" s="186">
        <f t="shared" ref="P91:Q91" si="482">+P62+SUM(P81:P83)</f>
        <v>378.07558435353405</v>
      </c>
      <c r="Q91" s="186">
        <f t="shared" si="482"/>
        <v>400.2316723005278</v>
      </c>
      <c r="R91" s="186">
        <f t="shared" ref="R91:CC91" si="483">+R62+SUM(R81:R83)</f>
        <v>408.4212631507707</v>
      </c>
      <c r="S91" s="186">
        <f t="shared" si="483"/>
        <v>428.95965325813597</v>
      </c>
      <c r="T91" s="186">
        <f t="shared" si="483"/>
        <v>447.02829939796629</v>
      </c>
      <c r="U91" s="186">
        <f t="shared" si="483"/>
        <v>466.68887632391989</v>
      </c>
      <c r="V91" s="186">
        <f t="shared" si="483"/>
        <v>492.03694036132492</v>
      </c>
      <c r="W91" s="186">
        <f t="shared" si="483"/>
        <v>517.60833280925101</v>
      </c>
      <c r="X91" s="186">
        <f t="shared" si="483"/>
        <v>553.55037272864956</v>
      </c>
      <c r="Y91" s="186">
        <f t="shared" si="483"/>
        <v>573.33150410715393</v>
      </c>
      <c r="Z91" s="186">
        <f t="shared" si="483"/>
        <v>600.08285161208119</v>
      </c>
      <c r="AA91" s="186">
        <f t="shared" si="483"/>
        <v>630.48781860961731</v>
      </c>
      <c r="AB91" s="186">
        <f t="shared" si="483"/>
        <v>649.42440950721675</v>
      </c>
      <c r="AC91" s="186">
        <f t="shared" si="483"/>
        <v>673.41275682426908</v>
      </c>
      <c r="AD91" s="186">
        <f t="shared" si="483"/>
        <v>683.04750348371385</v>
      </c>
      <c r="AE91" s="186">
        <f t="shared" si="483"/>
        <v>702.18388806197447</v>
      </c>
      <c r="AF91" s="186">
        <f t="shared" si="483"/>
        <v>721.05236758110618</v>
      </c>
      <c r="AG91" s="186">
        <f t="shared" si="483"/>
        <v>746.89174109579096</v>
      </c>
      <c r="AH91" s="186">
        <f t="shared" si="483"/>
        <v>750.08074152108281</v>
      </c>
      <c r="AI91" s="186">
        <f t="shared" si="483"/>
        <v>762.88891794720348</v>
      </c>
      <c r="AJ91" s="186">
        <f t="shared" si="483"/>
        <v>780.24610432165889</v>
      </c>
      <c r="AK91" s="186">
        <f t="shared" si="483"/>
        <v>781.08779004139035</v>
      </c>
      <c r="AL91" s="186">
        <f t="shared" si="483"/>
        <v>740.79297232428542</v>
      </c>
      <c r="AM91" s="186">
        <f t="shared" si="483"/>
        <v>750.08182371193493</v>
      </c>
      <c r="AN91" s="186">
        <f t="shared" si="483"/>
        <v>748.14960604733869</v>
      </c>
      <c r="AO91" s="186">
        <f t="shared" si="483"/>
        <v>749.46374363910434</v>
      </c>
      <c r="AP91" s="186">
        <f t="shared" si="483"/>
        <v>764.09709627631037</v>
      </c>
      <c r="AQ91" s="186">
        <f t="shared" si="483"/>
        <v>758.14176528445364</v>
      </c>
      <c r="AR91" s="186">
        <f t="shared" si="483"/>
        <v>762.46837354904153</v>
      </c>
      <c r="AS91" s="186">
        <f t="shared" si="483"/>
        <v>768.86451939025847</v>
      </c>
      <c r="AT91" s="186">
        <f t="shared" si="483"/>
        <v>771.61374363910431</v>
      </c>
      <c r="AU91" s="186">
        <f t="shared" si="483"/>
        <v>791.61374363910431</v>
      </c>
      <c r="AV91" s="186">
        <f t="shared" si="483"/>
        <v>779.61374363910431</v>
      </c>
      <c r="AW91" s="186">
        <f t="shared" si="483"/>
        <v>779.61374363910431</v>
      </c>
      <c r="AX91" s="186">
        <f t="shared" si="483"/>
        <v>790.87736088785698</v>
      </c>
      <c r="AY91" s="186">
        <f t="shared" si="483"/>
        <v>788.86055424065285</v>
      </c>
      <c r="AZ91" s="186">
        <f t="shared" si="483"/>
        <v>784.33374363910434</v>
      </c>
      <c r="BA91" s="186">
        <f t="shared" si="483"/>
        <v>784.33374363910434</v>
      </c>
      <c r="BB91" s="186">
        <f t="shared" si="483"/>
        <v>784.33374363910434</v>
      </c>
      <c r="BC91" s="186">
        <f t="shared" si="483"/>
        <v>784.33374363910434</v>
      </c>
      <c r="BD91" s="186">
        <f t="shared" si="483"/>
        <v>784.33374363910434</v>
      </c>
      <c r="BE91" s="186">
        <f t="shared" si="483"/>
        <v>784.33374363910434</v>
      </c>
      <c r="BF91" s="186">
        <f t="shared" si="483"/>
        <v>806.70685452524049</v>
      </c>
      <c r="BG91" s="186">
        <f t="shared" si="483"/>
        <v>797.56794441168154</v>
      </c>
      <c r="BH91" s="186">
        <f t="shared" si="483"/>
        <v>786.53178393234657</v>
      </c>
      <c r="BI91" s="186">
        <f t="shared" si="483"/>
        <v>773.42911047055873</v>
      </c>
      <c r="BJ91" s="186">
        <f t="shared" si="483"/>
        <v>758.11121884628801</v>
      </c>
      <c r="BK91" s="186">
        <f t="shared" si="483"/>
        <v>740.45867369496307</v>
      </c>
      <c r="BL91" s="186">
        <f t="shared" si="483"/>
        <v>728.65520749767654</v>
      </c>
      <c r="BM91" s="186">
        <f t="shared" si="483"/>
        <v>723.14187680716384</v>
      </c>
      <c r="BN91" s="186">
        <f t="shared" si="483"/>
        <v>716.07974365953021</v>
      </c>
      <c r="BO91" s="186">
        <f t="shared" si="483"/>
        <v>707.38443854245611</v>
      </c>
      <c r="BP91" s="186">
        <f t="shared" si="483"/>
        <v>696.93712913783088</v>
      </c>
      <c r="BQ91" s="186">
        <f t="shared" si="483"/>
        <v>684.58142361507055</v>
      </c>
      <c r="BR91" s="186">
        <f t="shared" si="483"/>
        <v>670.17930981521158</v>
      </c>
      <c r="BS91" s="186">
        <f t="shared" si="483"/>
        <v>653.62102604422944</v>
      </c>
      <c r="BT91" s="186">
        <f t="shared" si="483"/>
        <v>634.75727391027431</v>
      </c>
      <c r="BU91" s="186">
        <f t="shared" si="483"/>
        <v>613.39569252175568</v>
      </c>
      <c r="BV91" s="186">
        <f t="shared" si="483"/>
        <v>589.36383196029271</v>
      </c>
      <c r="BW91" s="186">
        <f t="shared" si="483"/>
        <v>562.52023663005252</v>
      </c>
      <c r="BX91" s="186">
        <f t="shared" si="483"/>
        <v>532.6780487495115</v>
      </c>
      <c r="BY91" s="186">
        <f t="shared" si="483"/>
        <v>499.60099130521252</v>
      </c>
      <c r="BZ91" s="186">
        <f t="shared" si="483"/>
        <v>463.0742575583144</v>
      </c>
      <c r="CA91" s="186">
        <f t="shared" si="483"/>
        <v>422.91695286694426</v>
      </c>
      <c r="CB91" s="186">
        <f t="shared" si="483"/>
        <v>378.89599170044346</v>
      </c>
      <c r="CC91" s="186">
        <f t="shared" si="483"/>
        <v>330.72151769363091</v>
      </c>
      <c r="CD91" s="186">
        <f t="shared" ref="CD91:CR91" si="484">+CD62+SUM(CD81:CD83)</f>
        <v>278.12670086682471</v>
      </c>
      <c r="CE91" s="186">
        <f t="shared" si="484"/>
        <v>220.88170074992729</v>
      </c>
      <c r="CF91" s="186">
        <f t="shared" si="484"/>
        <v>158.69661921944248</v>
      </c>
      <c r="CG91" s="186">
        <f t="shared" si="484"/>
        <v>91.216277848268277</v>
      </c>
      <c r="CH91" s="186">
        <f t="shared" si="484"/>
        <v>28.059151976400326</v>
      </c>
      <c r="CI91" s="186">
        <f t="shared" si="484"/>
        <v>3.1832314562052491E-13</v>
      </c>
      <c r="CJ91" s="186">
        <f t="shared" si="484"/>
        <v>3.1832314562052491E-13</v>
      </c>
      <c r="CK91" s="186">
        <f t="shared" si="484"/>
        <v>3.1832314562052491E-13</v>
      </c>
      <c r="CL91" s="186">
        <f t="shared" si="484"/>
        <v>3.1832314562052491E-13</v>
      </c>
      <c r="CM91" s="186">
        <f t="shared" si="484"/>
        <v>3.1832314562052491E-13</v>
      </c>
      <c r="CN91" s="186">
        <f t="shared" si="484"/>
        <v>3.1832314562052491E-13</v>
      </c>
      <c r="CO91" s="186">
        <f t="shared" si="484"/>
        <v>3.1832314562052491E-13</v>
      </c>
      <c r="CP91" s="186">
        <f t="shared" si="484"/>
        <v>3.1832314562052491E-13</v>
      </c>
      <c r="CQ91" s="186">
        <f t="shared" si="484"/>
        <v>3.1832314562052491E-13</v>
      </c>
      <c r="CR91" s="186">
        <f t="shared" si="484"/>
        <v>3.1832314562052491E-13</v>
      </c>
      <c r="CS91" s="186"/>
      <c r="CT91" s="186"/>
      <c r="CU91" s="186"/>
      <c r="CV91" s="186"/>
      <c r="CW91" s="186"/>
      <c r="CX91" s="186"/>
      <c r="CY91" s="186"/>
      <c r="CZ91" s="186"/>
      <c r="DA91" s="186"/>
      <c r="DB91" s="186"/>
      <c r="DC91" s="186"/>
      <c r="DD91" s="186"/>
      <c r="DE91" s="186"/>
      <c r="DF91" s="186"/>
      <c r="DG91" s="186"/>
      <c r="DH91" s="186"/>
      <c r="DI91" s="186"/>
      <c r="DJ91" s="186"/>
      <c r="DK91" s="186"/>
      <c r="DL91" s="186"/>
      <c r="DM91" s="186"/>
      <c r="DN91" s="186"/>
      <c r="DO91" s="186"/>
      <c r="DP91" s="186"/>
      <c r="DQ91" s="186"/>
      <c r="DR91" s="186"/>
      <c r="DS91" s="186"/>
      <c r="DT91" s="186"/>
      <c r="DU91" s="186"/>
      <c r="DV91" s="186"/>
      <c r="DW91" s="186"/>
      <c r="DX91" s="186"/>
      <c r="DY91" s="186"/>
      <c r="DZ91" s="186"/>
      <c r="EA91" s="186"/>
      <c r="EB91" s="186"/>
      <c r="EC91" s="186"/>
      <c r="ED91" s="186"/>
      <c r="EE91" s="186"/>
      <c r="EF91" s="186"/>
      <c r="EG91" s="186"/>
      <c r="EH91" s="186"/>
      <c r="EI91" s="186"/>
      <c r="EJ91" s="186"/>
      <c r="EK91" s="186"/>
      <c r="EL91" s="186"/>
      <c r="EM91" s="186"/>
      <c r="EN91" s="186"/>
      <c r="EO91" s="186"/>
      <c r="EP91" s="186"/>
      <c r="EQ91" s="186"/>
      <c r="ER91" s="186"/>
      <c r="ES91" s="186"/>
      <c r="ET91" s="186"/>
      <c r="EU91" s="186"/>
      <c r="EV91" s="186"/>
      <c r="EW91" s="186"/>
      <c r="EX91" s="186"/>
      <c r="EY91" s="186"/>
      <c r="EZ91" s="186"/>
      <c r="FA91" s="186"/>
      <c r="FB91" s="186"/>
      <c r="FC91" s="186"/>
      <c r="FD91" s="186"/>
      <c r="FE91" s="186"/>
      <c r="FF91" s="186"/>
      <c r="FG91" s="186"/>
      <c r="FH91" s="186"/>
      <c r="FI91" s="186"/>
      <c r="FJ91" s="186"/>
      <c r="FK91" s="186"/>
      <c r="FL91" s="186"/>
      <c r="FM91" s="186"/>
      <c r="FN91" s="186"/>
      <c r="FO91" s="186"/>
      <c r="FP91" s="186"/>
      <c r="FQ91" s="186"/>
      <c r="FR91" s="186"/>
      <c r="FS91" s="186"/>
      <c r="FT91" s="186"/>
      <c r="FU91" s="186"/>
      <c r="FV91" s="186"/>
      <c r="FW91" s="186"/>
      <c r="FX91" s="186"/>
      <c r="FY91" s="186"/>
      <c r="FZ91" s="186"/>
      <c r="GA91" s="186"/>
      <c r="GB91" s="186"/>
      <c r="GC91" s="186"/>
      <c r="GD91" s="186"/>
      <c r="GE91" s="186"/>
      <c r="GF91" s="186"/>
      <c r="GG91" s="186"/>
      <c r="GH91" s="186"/>
      <c r="GI91" s="186"/>
      <c r="GJ91" s="186"/>
    </row>
    <row r="92" spans="1:193" outlineLevel="1">
      <c r="B92" s="188" t="s">
        <v>170</v>
      </c>
      <c r="C92" s="47"/>
      <c r="D92" s="47"/>
      <c r="E92" s="47"/>
      <c r="F92" s="47"/>
      <c r="G92" s="47"/>
      <c r="H92" s="47"/>
      <c r="J92" s="47"/>
      <c r="K92" s="318" t="s">
        <v>200</v>
      </c>
      <c r="L92" s="47"/>
      <c r="M92" s="463">
        <f t="shared" si="481"/>
        <v>-44645.365627698164</v>
      </c>
      <c r="N92" s="463"/>
      <c r="O92" s="186"/>
      <c r="P92" s="186">
        <f t="shared" ref="P92:Q92" si="485">-P62-SUM(P81:P83)</f>
        <v>-378.07558435353405</v>
      </c>
      <c r="Q92" s="186">
        <f t="shared" si="485"/>
        <v>-400.2316723005278</v>
      </c>
      <c r="R92" s="186">
        <f t="shared" ref="R92:CC92" si="486">-R62-SUM(R81:R83)</f>
        <v>-408.4212631507707</v>
      </c>
      <c r="S92" s="186">
        <f t="shared" si="486"/>
        <v>-428.95965325813597</v>
      </c>
      <c r="T92" s="186">
        <f t="shared" si="486"/>
        <v>-447.02829939796629</v>
      </c>
      <c r="U92" s="186">
        <f t="shared" si="486"/>
        <v>-466.68887632391989</v>
      </c>
      <c r="V92" s="186">
        <f t="shared" si="486"/>
        <v>-492.03694036132492</v>
      </c>
      <c r="W92" s="186">
        <f t="shared" si="486"/>
        <v>-517.60833280925101</v>
      </c>
      <c r="X92" s="186">
        <f t="shared" si="486"/>
        <v>-553.55037272864956</v>
      </c>
      <c r="Y92" s="186">
        <f t="shared" si="486"/>
        <v>-573.33150410715393</v>
      </c>
      <c r="Z92" s="186">
        <f t="shared" si="486"/>
        <v>-600.08285161208119</v>
      </c>
      <c r="AA92" s="186">
        <f t="shared" si="486"/>
        <v>-630.48781860961731</v>
      </c>
      <c r="AB92" s="186">
        <f t="shared" si="486"/>
        <v>-649.42440950721675</v>
      </c>
      <c r="AC92" s="186">
        <f t="shared" si="486"/>
        <v>-673.41275682426908</v>
      </c>
      <c r="AD92" s="186">
        <f t="shared" si="486"/>
        <v>-683.04750348371385</v>
      </c>
      <c r="AE92" s="186">
        <f t="shared" si="486"/>
        <v>-702.18388806197447</v>
      </c>
      <c r="AF92" s="186">
        <f t="shared" si="486"/>
        <v>-721.05236758110618</v>
      </c>
      <c r="AG92" s="186">
        <f t="shared" si="486"/>
        <v>-746.89174109579096</v>
      </c>
      <c r="AH92" s="186">
        <f t="shared" si="486"/>
        <v>-750.08074152108281</v>
      </c>
      <c r="AI92" s="186">
        <f t="shared" si="486"/>
        <v>-762.88891794720348</v>
      </c>
      <c r="AJ92" s="186">
        <f t="shared" si="486"/>
        <v>-780.24610432165889</v>
      </c>
      <c r="AK92" s="186">
        <f t="shared" si="486"/>
        <v>-781.08779004139035</v>
      </c>
      <c r="AL92" s="186">
        <f t="shared" si="486"/>
        <v>-740.79297232428542</v>
      </c>
      <c r="AM92" s="186">
        <f t="shared" si="486"/>
        <v>-750.08182371193493</v>
      </c>
      <c r="AN92" s="186">
        <f t="shared" si="486"/>
        <v>-748.14960604733869</v>
      </c>
      <c r="AO92" s="186">
        <f t="shared" si="486"/>
        <v>-749.46374363910434</v>
      </c>
      <c r="AP92" s="186">
        <f t="shared" si="486"/>
        <v>-764.09709627631037</v>
      </c>
      <c r="AQ92" s="186">
        <f t="shared" si="486"/>
        <v>-758.14176528445364</v>
      </c>
      <c r="AR92" s="186">
        <f t="shared" si="486"/>
        <v>-762.46837354904153</v>
      </c>
      <c r="AS92" s="186">
        <f t="shared" si="486"/>
        <v>-768.86451939025847</v>
      </c>
      <c r="AT92" s="186">
        <f t="shared" si="486"/>
        <v>-771.61374363910431</v>
      </c>
      <c r="AU92" s="186">
        <f t="shared" si="486"/>
        <v>-791.61374363910431</v>
      </c>
      <c r="AV92" s="186">
        <f t="shared" si="486"/>
        <v>-779.61374363910431</v>
      </c>
      <c r="AW92" s="186">
        <f t="shared" si="486"/>
        <v>-779.61374363910431</v>
      </c>
      <c r="AX92" s="186">
        <f t="shared" si="486"/>
        <v>-790.87736088785698</v>
      </c>
      <c r="AY92" s="186">
        <f t="shared" si="486"/>
        <v>-788.86055424065285</v>
      </c>
      <c r="AZ92" s="186">
        <f t="shared" si="486"/>
        <v>-784.33374363910434</v>
      </c>
      <c r="BA92" s="186">
        <f t="shared" si="486"/>
        <v>-784.33374363910434</v>
      </c>
      <c r="BB92" s="186">
        <f t="shared" si="486"/>
        <v>-784.33374363910434</v>
      </c>
      <c r="BC92" s="186">
        <f t="shared" si="486"/>
        <v>-784.33374363910434</v>
      </c>
      <c r="BD92" s="186">
        <f t="shared" si="486"/>
        <v>-784.33374363910434</v>
      </c>
      <c r="BE92" s="186">
        <f t="shared" si="486"/>
        <v>-784.33374363910434</v>
      </c>
      <c r="BF92" s="186">
        <f t="shared" si="486"/>
        <v>-806.70685452524049</v>
      </c>
      <c r="BG92" s="186">
        <f t="shared" si="486"/>
        <v>-797.56794441168154</v>
      </c>
      <c r="BH92" s="186">
        <f t="shared" si="486"/>
        <v>-786.53178393234657</v>
      </c>
      <c r="BI92" s="186">
        <f t="shared" si="486"/>
        <v>-773.42911047055873</v>
      </c>
      <c r="BJ92" s="186">
        <f t="shared" si="486"/>
        <v>-758.11121884628801</v>
      </c>
      <c r="BK92" s="186">
        <f t="shared" si="486"/>
        <v>-740.45867369496307</v>
      </c>
      <c r="BL92" s="186">
        <f t="shared" si="486"/>
        <v>-728.65520749767654</v>
      </c>
      <c r="BM92" s="186">
        <f t="shared" si="486"/>
        <v>-723.14187680716384</v>
      </c>
      <c r="BN92" s="186">
        <f t="shared" si="486"/>
        <v>-716.07974365953021</v>
      </c>
      <c r="BO92" s="186">
        <f t="shared" si="486"/>
        <v>-707.38443854245611</v>
      </c>
      <c r="BP92" s="186">
        <f t="shared" si="486"/>
        <v>-696.93712913783088</v>
      </c>
      <c r="BQ92" s="186">
        <f t="shared" si="486"/>
        <v>-684.58142361507055</v>
      </c>
      <c r="BR92" s="186">
        <f t="shared" si="486"/>
        <v>-670.17930981521158</v>
      </c>
      <c r="BS92" s="186">
        <f t="shared" si="486"/>
        <v>-653.62102604422944</v>
      </c>
      <c r="BT92" s="186">
        <f t="shared" si="486"/>
        <v>-634.75727391027431</v>
      </c>
      <c r="BU92" s="186">
        <f t="shared" si="486"/>
        <v>-613.39569252175568</v>
      </c>
      <c r="BV92" s="186">
        <f t="shared" si="486"/>
        <v>-589.36383196029271</v>
      </c>
      <c r="BW92" s="186">
        <f t="shared" si="486"/>
        <v>-562.52023663005252</v>
      </c>
      <c r="BX92" s="186">
        <f t="shared" si="486"/>
        <v>-532.6780487495115</v>
      </c>
      <c r="BY92" s="186">
        <f t="shared" si="486"/>
        <v>-499.60099130521252</v>
      </c>
      <c r="BZ92" s="186">
        <f t="shared" si="486"/>
        <v>-463.0742575583144</v>
      </c>
      <c r="CA92" s="186">
        <f t="shared" si="486"/>
        <v>-422.91695286694426</v>
      </c>
      <c r="CB92" s="186">
        <f t="shared" si="486"/>
        <v>-378.89599170044346</v>
      </c>
      <c r="CC92" s="186">
        <f t="shared" si="486"/>
        <v>-330.72151769363091</v>
      </c>
      <c r="CD92" s="186">
        <f t="shared" ref="CD92:CR92" si="487">-CD62-SUM(CD81:CD83)</f>
        <v>-278.12670086682471</v>
      </c>
      <c r="CE92" s="186">
        <f t="shared" si="487"/>
        <v>-220.88170074992729</v>
      </c>
      <c r="CF92" s="186">
        <f t="shared" si="487"/>
        <v>-158.69661921944248</v>
      </c>
      <c r="CG92" s="186">
        <f t="shared" si="487"/>
        <v>-91.216277848268277</v>
      </c>
      <c r="CH92" s="186">
        <f t="shared" si="487"/>
        <v>-28.059151976400326</v>
      </c>
      <c r="CI92" s="186">
        <f t="shared" si="487"/>
        <v>-3.1832314562052491E-13</v>
      </c>
      <c r="CJ92" s="186">
        <f t="shared" si="487"/>
        <v>-3.1832314562052491E-13</v>
      </c>
      <c r="CK92" s="186">
        <f t="shared" si="487"/>
        <v>-3.1832314562052491E-13</v>
      </c>
      <c r="CL92" s="186">
        <f t="shared" si="487"/>
        <v>-3.1832314562052491E-13</v>
      </c>
      <c r="CM92" s="186">
        <f t="shared" si="487"/>
        <v>-3.1832314562052491E-13</v>
      </c>
      <c r="CN92" s="186">
        <f t="shared" si="487"/>
        <v>-3.1832314562052491E-13</v>
      </c>
      <c r="CO92" s="186">
        <f t="shared" si="487"/>
        <v>-3.1832314562052491E-13</v>
      </c>
      <c r="CP92" s="186">
        <f t="shared" si="487"/>
        <v>-3.1832314562052491E-13</v>
      </c>
      <c r="CQ92" s="186">
        <f t="shared" si="487"/>
        <v>-3.1832314562052491E-13</v>
      </c>
      <c r="CR92" s="186">
        <f t="shared" si="487"/>
        <v>-3.1832314562052491E-13</v>
      </c>
      <c r="CS92" s="186"/>
      <c r="CT92" s="186"/>
      <c r="CU92" s="186"/>
      <c r="CV92" s="186"/>
      <c r="CW92" s="186"/>
      <c r="CX92" s="186"/>
      <c r="CY92" s="186"/>
      <c r="CZ92" s="186"/>
      <c r="DA92" s="186"/>
      <c r="DB92" s="186"/>
      <c r="DC92" s="186"/>
      <c r="DD92" s="186"/>
      <c r="DE92" s="186"/>
      <c r="DF92" s="186"/>
      <c r="DG92" s="186"/>
      <c r="DH92" s="186"/>
      <c r="DI92" s="186"/>
      <c r="DJ92" s="186"/>
      <c r="DK92" s="186"/>
      <c r="DL92" s="186"/>
      <c r="DM92" s="186"/>
      <c r="DN92" s="186"/>
      <c r="DO92" s="186"/>
      <c r="DP92" s="186"/>
      <c r="DQ92" s="186"/>
      <c r="DR92" s="186"/>
      <c r="DS92" s="186"/>
      <c r="DT92" s="186"/>
      <c r="DU92" s="186"/>
      <c r="DV92" s="186"/>
      <c r="DW92" s="186"/>
      <c r="DX92" s="186"/>
      <c r="DY92" s="186"/>
      <c r="DZ92" s="186"/>
      <c r="EA92" s="186"/>
      <c r="EB92" s="186"/>
      <c r="EC92" s="186"/>
      <c r="ED92" s="186"/>
      <c r="EE92" s="186"/>
      <c r="EF92" s="186"/>
      <c r="EG92" s="186"/>
      <c r="EH92" s="186"/>
      <c r="EI92" s="186"/>
      <c r="EJ92" s="186"/>
      <c r="EK92" s="186"/>
      <c r="EL92" s="186"/>
      <c r="EM92" s="186"/>
      <c r="EN92" s="186"/>
      <c r="EO92" s="186"/>
      <c r="EP92" s="186"/>
      <c r="EQ92" s="186"/>
      <c r="ER92" s="186"/>
      <c r="ES92" s="186"/>
      <c r="ET92" s="186"/>
      <c r="EU92" s="186"/>
      <c r="EV92" s="186"/>
      <c r="EW92" s="186"/>
      <c r="EX92" s="186"/>
      <c r="EY92" s="186"/>
      <c r="EZ92" s="186"/>
      <c r="FA92" s="186"/>
      <c r="FB92" s="186"/>
      <c r="FC92" s="186"/>
      <c r="FD92" s="186"/>
      <c r="FE92" s="186"/>
      <c r="FF92" s="186"/>
      <c r="FG92" s="186"/>
      <c r="FH92" s="186"/>
      <c r="FI92" s="186"/>
      <c r="FJ92" s="186"/>
      <c r="FK92" s="186"/>
      <c r="FL92" s="186"/>
      <c r="FM92" s="186"/>
      <c r="FN92" s="186"/>
      <c r="FO92" s="186"/>
      <c r="FP92" s="186"/>
      <c r="FQ92" s="186"/>
      <c r="FR92" s="186"/>
      <c r="FS92" s="186"/>
      <c r="FT92" s="186"/>
      <c r="FU92" s="186"/>
      <c r="FV92" s="186"/>
      <c r="FW92" s="186"/>
      <c r="FX92" s="186"/>
      <c r="FY92" s="186"/>
      <c r="FZ92" s="186"/>
      <c r="GA92" s="186"/>
      <c r="GB92" s="186"/>
      <c r="GC92" s="186"/>
      <c r="GD92" s="186"/>
      <c r="GE92" s="186"/>
      <c r="GF92" s="186"/>
      <c r="GG92" s="186"/>
      <c r="GH92" s="186"/>
      <c r="GI92" s="186"/>
      <c r="GJ92" s="186"/>
    </row>
    <row r="93" spans="1:193">
      <c r="C93" s="191"/>
      <c r="D93" s="47"/>
      <c r="E93" s="47"/>
      <c r="F93" s="47"/>
      <c r="G93" s="47"/>
      <c r="H93" s="47"/>
      <c r="I93" s="47"/>
      <c r="J93" s="47"/>
      <c r="K93" s="47"/>
      <c r="L93" s="47"/>
      <c r="M93" s="465"/>
      <c r="N93" s="465"/>
      <c r="O93" s="47"/>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294"/>
      <c r="BD93" s="294"/>
      <c r="BE93" s="294"/>
      <c r="BF93" s="294"/>
      <c r="BG93" s="294"/>
      <c r="BH93" s="294"/>
      <c r="BI93" s="294"/>
      <c r="BJ93" s="294"/>
      <c r="BK93" s="294"/>
      <c r="BL93" s="294"/>
      <c r="BM93" s="294"/>
      <c r="BN93" s="294"/>
      <c r="BO93" s="294"/>
      <c r="BP93" s="294"/>
      <c r="BQ93" s="294"/>
      <c r="BR93" s="294"/>
      <c r="BS93" s="294"/>
      <c r="BT93" s="294"/>
      <c r="BU93" s="294"/>
      <c r="BV93" s="294"/>
      <c r="BW93" s="294"/>
      <c r="BX93" s="294"/>
      <c r="BY93" s="294"/>
      <c r="BZ93" s="294"/>
      <c r="CA93" s="294"/>
      <c r="CB93" s="294"/>
      <c r="CC93" s="294"/>
      <c r="CD93" s="294"/>
      <c r="CE93" s="294"/>
      <c r="CF93" s="294"/>
      <c r="CG93" s="294"/>
      <c r="CH93" s="294"/>
      <c r="CI93" s="294"/>
      <c r="CJ93" s="294"/>
      <c r="CK93" s="294"/>
      <c r="CL93" s="294"/>
      <c r="CM93" s="294"/>
      <c r="CN93" s="294"/>
      <c r="CO93" s="294"/>
      <c r="CP93" s="294"/>
      <c r="CQ93" s="294"/>
      <c r="CR93" s="294"/>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row>
    <row r="94" spans="1:193" s="482" customFormat="1">
      <c r="A94" s="235"/>
      <c r="B94" s="298" t="s">
        <v>173</v>
      </c>
      <c r="C94" s="237"/>
      <c r="D94" s="238"/>
      <c r="E94" s="238"/>
      <c r="F94" s="238"/>
      <c r="G94" s="238"/>
      <c r="H94" s="238"/>
      <c r="I94" s="238"/>
      <c r="J94" s="238"/>
      <c r="K94" s="238"/>
      <c r="L94" s="239"/>
      <c r="M94" s="467"/>
      <c r="N94" s="467"/>
      <c r="O94" s="480"/>
      <c r="P94" s="480"/>
      <c r="Q94" s="480"/>
      <c r="R94" s="480"/>
      <c r="S94" s="480"/>
      <c r="T94" s="480"/>
      <c r="U94" s="480"/>
      <c r="V94" s="480"/>
      <c r="W94" s="480"/>
      <c r="X94" s="480"/>
      <c r="Y94" s="480"/>
      <c r="Z94" s="480"/>
      <c r="AA94" s="480"/>
      <c r="AB94" s="480"/>
      <c r="AC94" s="480"/>
      <c r="AD94" s="480"/>
      <c r="AE94" s="480"/>
      <c r="AF94" s="480"/>
      <c r="AG94" s="480"/>
      <c r="AH94" s="480"/>
      <c r="AI94" s="480"/>
      <c r="AJ94" s="480"/>
      <c r="AK94" s="480"/>
      <c r="AL94" s="480"/>
      <c r="AM94" s="480"/>
      <c r="AN94" s="480"/>
      <c r="AO94" s="480"/>
      <c r="AP94" s="480"/>
      <c r="AQ94" s="480"/>
      <c r="AR94" s="480"/>
      <c r="AS94" s="480"/>
      <c r="AT94" s="480"/>
      <c r="AU94" s="480"/>
      <c r="AV94" s="480"/>
      <c r="AW94" s="480"/>
      <c r="AX94" s="480"/>
      <c r="AY94" s="480"/>
      <c r="AZ94" s="480"/>
      <c r="BA94" s="480"/>
      <c r="BB94" s="480"/>
      <c r="BC94" s="480"/>
      <c r="BD94" s="480"/>
      <c r="BE94" s="480"/>
      <c r="BF94" s="480"/>
      <c r="BG94" s="480"/>
      <c r="BH94" s="480"/>
      <c r="BI94" s="480"/>
      <c r="BJ94" s="480"/>
      <c r="BK94" s="480"/>
      <c r="BL94" s="480"/>
      <c r="BM94" s="480"/>
      <c r="BN94" s="480"/>
      <c r="BO94" s="480"/>
      <c r="BP94" s="480"/>
      <c r="BQ94" s="480"/>
      <c r="BR94" s="480"/>
      <c r="BS94" s="480"/>
      <c r="BT94" s="480"/>
      <c r="BU94" s="480"/>
      <c r="BV94" s="480"/>
      <c r="BW94" s="480"/>
      <c r="BX94" s="480"/>
      <c r="BY94" s="480"/>
      <c r="BZ94" s="480"/>
      <c r="CA94" s="480"/>
      <c r="CB94" s="480"/>
      <c r="CC94" s="480"/>
      <c r="CD94" s="480"/>
      <c r="CE94" s="480"/>
      <c r="CF94" s="480"/>
      <c r="CG94" s="480"/>
      <c r="CH94" s="480"/>
      <c r="CI94" s="480"/>
      <c r="CJ94" s="480"/>
      <c r="CK94" s="480"/>
      <c r="CL94" s="480"/>
      <c r="CM94" s="480"/>
      <c r="CN94" s="480"/>
      <c r="CO94" s="480"/>
      <c r="CP94" s="480"/>
      <c r="CQ94" s="480"/>
      <c r="CR94" s="480"/>
      <c r="CS94" s="480"/>
      <c r="CT94" s="480"/>
    </row>
    <row r="95" spans="1:193">
      <c r="M95" s="470"/>
      <c r="N95" s="470"/>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row>
    <row r="96" spans="1:193" s="55" customFormat="1" ht="14.25" customHeight="1">
      <c r="A96" s="283"/>
      <c r="B96" s="284" t="s">
        <v>77</v>
      </c>
      <c r="C96" s="283"/>
      <c r="K96" s="317"/>
      <c r="M96" s="490"/>
      <c r="N96" s="490"/>
      <c r="GK96" s="492"/>
    </row>
    <row r="97" spans="1:212" s="47" customFormat="1" ht="14.25" customHeight="1" outlineLevel="1">
      <c r="K97" s="318"/>
      <c r="M97" s="465"/>
      <c r="N97" s="465"/>
      <c r="GK97" s="74"/>
    </row>
    <row r="98" spans="1:212" s="54" customFormat="1" ht="14.25" customHeight="1" outlineLevel="1">
      <c r="B98" s="436" t="s">
        <v>70</v>
      </c>
      <c r="D98" s="3"/>
      <c r="E98" s="240"/>
      <c r="F98" s="240"/>
      <c r="G98" s="87"/>
      <c r="H98" s="87"/>
      <c r="I98" s="87"/>
      <c r="J98" s="87"/>
      <c r="K98" s="319"/>
      <c r="L98" s="87"/>
      <c r="M98" s="471"/>
      <c r="N98" s="471"/>
      <c r="O98" s="87"/>
      <c r="P98" s="87"/>
      <c r="Q98" s="87"/>
      <c r="R98" s="87"/>
      <c r="S98" s="87"/>
      <c r="T98" s="87"/>
      <c r="U98" s="87"/>
      <c r="V98" s="87"/>
      <c r="W98" s="87"/>
      <c r="X98" s="87"/>
      <c r="Y98" s="87"/>
      <c r="Z98" s="87"/>
      <c r="AA98" s="87"/>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c r="AZ98" s="87"/>
      <c r="BA98" s="87"/>
      <c r="BB98" s="87"/>
      <c r="BC98" s="87"/>
      <c r="BD98" s="87"/>
      <c r="BE98" s="87"/>
      <c r="BF98" s="87"/>
      <c r="BG98" s="87"/>
      <c r="BH98" s="87"/>
      <c r="BI98" s="87"/>
      <c r="BJ98" s="87"/>
      <c r="BK98" s="87"/>
      <c r="BL98" s="87"/>
      <c r="BM98" s="87"/>
      <c r="BN98" s="87"/>
      <c r="BO98" s="87"/>
      <c r="BP98" s="87"/>
      <c r="BQ98" s="87"/>
      <c r="BR98" s="87"/>
      <c r="BS98" s="87"/>
      <c r="BT98" s="87"/>
      <c r="BU98" s="87"/>
      <c r="BV98" s="87"/>
      <c r="BW98" s="87"/>
      <c r="BX98" s="87"/>
      <c r="BY98" s="87"/>
      <c r="BZ98" s="87"/>
      <c r="CA98" s="87"/>
      <c r="CB98" s="87"/>
      <c r="CC98" s="87"/>
      <c r="CD98" s="87"/>
      <c r="CE98" s="87"/>
      <c r="CF98" s="87"/>
      <c r="CG98" s="87"/>
      <c r="CH98" s="87"/>
      <c r="CI98" s="87"/>
      <c r="CJ98" s="87"/>
      <c r="CK98" s="87"/>
      <c r="CL98" s="87"/>
      <c r="CM98" s="87"/>
      <c r="CN98" s="87"/>
      <c r="CO98" s="87"/>
      <c r="CP98" s="87"/>
      <c r="CQ98" s="87"/>
      <c r="CR98" s="87"/>
      <c r="CS98" s="60"/>
      <c r="CT98" s="60"/>
      <c r="CU98" s="60"/>
      <c r="CV98" s="60"/>
      <c r="CW98" s="60"/>
      <c r="CX98" s="60"/>
      <c r="CY98" s="60"/>
      <c r="CZ98" s="60"/>
      <c r="DA98" s="60"/>
      <c r="DB98" s="60"/>
      <c r="DC98" s="60"/>
      <c r="DD98" s="60"/>
      <c r="DE98" s="60"/>
      <c r="DF98" s="60"/>
      <c r="DG98" s="60"/>
      <c r="DH98" s="60"/>
      <c r="DI98" s="66"/>
      <c r="DJ98" s="67"/>
      <c r="DK98" s="67"/>
      <c r="DL98" s="67"/>
      <c r="DM98" s="67"/>
      <c r="DN98" s="67"/>
      <c r="DO98" s="67"/>
      <c r="DP98" s="67"/>
      <c r="DQ98" s="67"/>
      <c r="DR98" s="67"/>
      <c r="DS98" s="67"/>
      <c r="DT98" s="67"/>
      <c r="DU98" s="67"/>
      <c r="DV98" s="67"/>
      <c r="DW98" s="67"/>
      <c r="DX98" s="67"/>
      <c r="DY98" s="67"/>
      <c r="DZ98" s="67"/>
      <c r="EA98" s="67"/>
      <c r="EB98" s="67"/>
      <c r="EC98" s="67"/>
      <c r="ED98" s="67"/>
      <c r="EE98" s="67"/>
      <c r="EF98" s="67"/>
      <c r="EG98" s="67"/>
      <c r="EH98" s="67"/>
      <c r="EI98" s="67"/>
      <c r="EJ98" s="67"/>
      <c r="EK98" s="67"/>
      <c r="EL98" s="67"/>
      <c r="EM98" s="67"/>
      <c r="EN98" s="67"/>
      <c r="EO98" s="67"/>
      <c r="EP98" s="67"/>
      <c r="EQ98" s="67"/>
      <c r="ER98" s="67"/>
      <c r="ES98" s="67"/>
      <c r="ET98" s="67"/>
      <c r="EU98" s="67"/>
      <c r="EV98" s="67"/>
      <c r="EW98" s="67"/>
      <c r="EX98" s="67"/>
      <c r="EY98" s="67"/>
      <c r="EZ98" s="67"/>
      <c r="FA98" s="67"/>
      <c r="FB98" s="67"/>
      <c r="FC98" s="67"/>
      <c r="FD98" s="67"/>
      <c r="FE98" s="67"/>
      <c r="FF98" s="67"/>
      <c r="FG98" s="67"/>
      <c r="FH98" s="67"/>
      <c r="FI98" s="67"/>
      <c r="FJ98" s="67"/>
      <c r="FK98" s="67"/>
      <c r="FL98" s="67"/>
      <c r="FM98" s="67"/>
      <c r="FN98" s="67"/>
      <c r="FO98" s="67"/>
      <c r="FP98" s="67"/>
      <c r="FQ98" s="67"/>
      <c r="FR98" s="67"/>
      <c r="FS98" s="67"/>
      <c r="FT98" s="67"/>
      <c r="FU98" s="67"/>
      <c r="FV98" s="67"/>
      <c r="FW98" s="67"/>
      <c r="FX98" s="67"/>
      <c r="FY98" s="67"/>
      <c r="FZ98" s="67"/>
      <c r="GA98" s="67"/>
      <c r="GB98" s="67"/>
      <c r="GC98" s="67"/>
      <c r="GD98" s="67"/>
      <c r="GE98" s="67"/>
      <c r="GF98" s="67"/>
      <c r="GG98" s="67"/>
      <c r="GH98" s="67"/>
      <c r="GI98" s="67"/>
      <c r="GJ98" s="67"/>
      <c r="GK98" s="82"/>
      <c r="HD98" s="67"/>
    </row>
    <row r="99" spans="1:212" s="61" customFormat="1" ht="14.25" customHeight="1" outlineLevel="1">
      <c r="A99" s="223">
        <v>1</v>
      </c>
      <c r="B99" s="94" t="s">
        <v>93</v>
      </c>
      <c r="K99" s="321" t="s">
        <v>200</v>
      </c>
      <c r="M99" s="472">
        <f t="shared" ref="M99:M103" si="488">+SUM(P99:CS99)</f>
        <v>12618.724841073355</v>
      </c>
      <c r="N99" s="472"/>
      <c r="O99" s="92"/>
      <c r="P99" s="460">
        <f>-Oper!Q59</f>
        <v>122.82187845735555</v>
      </c>
      <c r="Q99" s="92">
        <f>-Oper!R59</f>
        <v>96.196117696867461</v>
      </c>
      <c r="R99" s="92">
        <f>-Oper!S59</f>
        <v>75.342383426927569</v>
      </c>
      <c r="S99" s="92">
        <f>-Oper!T59</f>
        <v>79.070267918809492</v>
      </c>
      <c r="T99" s="92">
        <f>-Oper!U59</f>
        <v>82.982605332841047</v>
      </c>
      <c r="U99" s="92">
        <f>-Oper!V59</f>
        <v>87.088522260944146</v>
      </c>
      <c r="V99" s="92">
        <f>-Oper!W59</f>
        <v>91.397596871947968</v>
      </c>
      <c r="W99" s="92">
        <f>-Oper!X59</f>
        <v>95.919881255274788</v>
      </c>
      <c r="X99" s="92">
        <f>-Oper!Y59</f>
        <v>93.26778901911679</v>
      </c>
      <c r="Y99" s="92">
        <f>-Oper!Z59</f>
        <v>90.689024576290535</v>
      </c>
      <c r="Z99" s="92">
        <f>-Oper!AA59</f>
        <v>88.181560484008884</v>
      </c>
      <c r="AA99" s="92">
        <f>-Oper!AB59</f>
        <v>85.743425356323087</v>
      </c>
      <c r="AB99" s="92">
        <f>-Oper!AC59</f>
        <v>83.372702314205185</v>
      </c>
      <c r="AC99" s="92">
        <f>-Oper!AD59</f>
        <v>84.487931223810804</v>
      </c>
      <c r="AD99" s="92">
        <f>-Oper!AE59</f>
        <v>85.618077912093341</v>
      </c>
      <c r="AE99" s="92">
        <f>-Oper!AF59</f>
        <v>86.763341925638031</v>
      </c>
      <c r="AF99" s="92">
        <f>-Oper!AG59</f>
        <v>87.923925480250517</v>
      </c>
      <c r="AG99" s="92">
        <f>-Oper!AH59</f>
        <v>89.100033496661567</v>
      </c>
      <c r="AH99" s="92">
        <f>-Oper!AI59</f>
        <v>92.514857908578875</v>
      </c>
      <c r="AI99" s="92">
        <f>-Oper!AJ59</f>
        <v>96.060557981330405</v>
      </c>
      <c r="AJ99" s="92">
        <f>-Oper!AK59</f>
        <v>99.742149621016324</v>
      </c>
      <c r="AK99" s="92">
        <f>-Oper!AL59</f>
        <v>103.56484097203268</v>
      </c>
      <c r="AL99" s="92">
        <f>-Oper!AM59</f>
        <v>107.53403978474559</v>
      </c>
      <c r="AM99" s="92">
        <f>-Oper!AN59</f>
        <v>107.74886054730278</v>
      </c>
      <c r="AN99" s="92">
        <f>-Oper!AO59</f>
        <v>107.96411045731989</v>
      </c>
      <c r="AO99" s="92">
        <f>-Oper!AP59</f>
        <v>108.1797903721048</v>
      </c>
      <c r="AP99" s="92">
        <f>-Oper!AQ59</f>
        <v>108.39590115067813</v>
      </c>
      <c r="AQ99" s="92">
        <f>-Oper!AR59</f>
        <v>108.61244365377642</v>
      </c>
      <c r="AR99" s="92">
        <f>-Oper!AS59</f>
        <v>110.78469252685196</v>
      </c>
      <c r="AS99" s="92">
        <f>-Oper!AT59</f>
        <v>113.00038637738899</v>
      </c>
      <c r="AT99" s="92">
        <f>-Oper!AU59</f>
        <v>115.26039410493679</v>
      </c>
      <c r="AU99" s="92">
        <f>-Oper!AV59</f>
        <v>117.56560198703552</v>
      </c>
      <c r="AV99" s="92">
        <f>-Oper!AW59</f>
        <v>119.91691402677624</v>
      </c>
      <c r="AW99" s="92">
        <f>-Oper!AX59</f>
        <v>122.31525230731175</v>
      </c>
      <c r="AX99" s="92">
        <f>-Oper!AY59</f>
        <v>124.761557353458</v>
      </c>
      <c r="AY99" s="92">
        <f>-Oper!AZ59</f>
        <v>127.25678850052716</v>
      </c>
      <c r="AZ99" s="92">
        <f>-Oper!BA59</f>
        <v>129.80192427053771</v>
      </c>
      <c r="BA99" s="92">
        <f>-Oper!BB59</f>
        <v>132.39796275594847</v>
      </c>
      <c r="BB99" s="92">
        <f>-Oper!BC59</f>
        <v>135.04592201106743</v>
      </c>
      <c r="BC99" s="92">
        <f>-Oper!BD59</f>
        <v>137.74684045128879</v>
      </c>
      <c r="BD99" s="92">
        <f>-Oper!BE59</f>
        <v>140.50177726031455</v>
      </c>
      <c r="BE99" s="92">
        <f>-Oper!BF59</f>
        <v>143.31181280552087</v>
      </c>
      <c r="BF99" s="92">
        <f>-Oper!BG59</f>
        <v>146.1780490616313</v>
      </c>
      <c r="BG99" s="92">
        <f>-Oper!BH59</f>
        <v>149.10161004286394</v>
      </c>
      <c r="BH99" s="92">
        <f>-Oper!BI59</f>
        <v>152.08364224372121</v>
      </c>
      <c r="BI99" s="92">
        <f>-Oper!BJ59</f>
        <v>155.12531508859561</v>
      </c>
      <c r="BJ99" s="92">
        <f>-Oper!BK59</f>
        <v>158.22782139036752</v>
      </c>
      <c r="BK99" s="92">
        <f>-Oper!BL59</f>
        <v>161.39237781817488</v>
      </c>
      <c r="BL99" s="92">
        <f>-Oper!BM59</f>
        <v>164.62022537453839</v>
      </c>
      <c r="BM99" s="92">
        <f>-Oper!BN59</f>
        <v>167.91262988202917</v>
      </c>
      <c r="BN99" s="92">
        <f>-Oper!BO59</f>
        <v>171.27088247966975</v>
      </c>
      <c r="BO99" s="92">
        <f>-Oper!BP59</f>
        <v>174.69630012926316</v>
      </c>
      <c r="BP99" s="92">
        <f>-Oper!BQ59</f>
        <v>178.19022613184842</v>
      </c>
      <c r="BQ99" s="92">
        <f>-Oper!BR59</f>
        <v>181.75403065448538</v>
      </c>
      <c r="BR99" s="92">
        <f>-Oper!BS59</f>
        <v>185.38911126757509</v>
      </c>
      <c r="BS99" s="92">
        <f>-Oper!BT59</f>
        <v>189.0968934929266</v>
      </c>
      <c r="BT99" s="92">
        <f>-Oper!BU59</f>
        <v>192.87883136278512</v>
      </c>
      <c r="BU99" s="92">
        <f>-Oper!BV59</f>
        <v>196.73640799004085</v>
      </c>
      <c r="BV99" s="92">
        <f>-Oper!BW59</f>
        <v>200.67113614984166</v>
      </c>
      <c r="BW99" s="92">
        <f>-Oper!BX59</f>
        <v>204.68455887283847</v>
      </c>
      <c r="BX99" s="92">
        <f>-Oper!BY59</f>
        <v>208.77825005029524</v>
      </c>
      <c r="BY99" s="92">
        <f>-Oper!BZ59</f>
        <v>212.95381505130115</v>
      </c>
      <c r="BZ99" s="92">
        <f>-Oper!CA59</f>
        <v>217.21289135232718</v>
      </c>
      <c r="CA99" s="92">
        <f>-Oper!CB59</f>
        <v>221.55714917937374</v>
      </c>
      <c r="CB99" s="92">
        <f>-Oper!CC59</f>
        <v>225.98829216296122</v>
      </c>
      <c r="CC99" s="92">
        <f>-Oper!CD59</f>
        <v>230.50805800622044</v>
      </c>
      <c r="CD99" s="92">
        <f>-Oper!CE59</f>
        <v>235.11821916634486</v>
      </c>
      <c r="CE99" s="92">
        <f>-Oper!CF59</f>
        <v>239.82058354967177</v>
      </c>
      <c r="CF99" s="92">
        <f>-Oper!CG59</f>
        <v>244.61699522066519</v>
      </c>
      <c r="CG99" s="92">
        <f>-Oper!CH59</f>
        <v>249.50933512507854</v>
      </c>
      <c r="CH99" s="92">
        <f>-Oper!CI59</f>
        <v>254.49952182758011</v>
      </c>
      <c r="CI99" s="92">
        <f>-Oper!CJ59</f>
        <v>259.58951226413177</v>
      </c>
      <c r="CJ99" s="92">
        <f>-Oper!CK59</f>
        <v>264.78130250941439</v>
      </c>
      <c r="CK99" s="92">
        <f>-Oper!CL59</f>
        <v>270.07692855960266</v>
      </c>
      <c r="CL99" s="92">
        <f>-Oper!CM59</f>
        <v>275.47846713079474</v>
      </c>
      <c r="CM99" s="92">
        <f>-Oper!CN59</f>
        <v>280.98803647341066</v>
      </c>
      <c r="CN99" s="92">
        <f>-Oper!CO59</f>
        <v>286.60779720287883</v>
      </c>
      <c r="CO99" s="92">
        <f>-Oper!CP59</f>
        <v>292.33995314693641</v>
      </c>
      <c r="CP99" s="92">
        <f>-Oper!CQ59</f>
        <v>298.18675220987518</v>
      </c>
      <c r="CQ99" s="92">
        <f>-Oper!CR59</f>
        <v>304.15048725407269</v>
      </c>
      <c r="CR99" s="92">
        <f>-Oper!CS59</f>
        <v>0</v>
      </c>
      <c r="CS99" s="92"/>
      <c r="CT99" s="92"/>
      <c r="CU99" s="92"/>
      <c r="CV99" s="92"/>
      <c r="CW99" s="92"/>
      <c r="CX99" s="92"/>
      <c r="CY99" s="92"/>
      <c r="CZ99" s="92"/>
      <c r="DA99" s="92"/>
      <c r="DB99" s="92"/>
      <c r="DC99" s="92"/>
      <c r="DD99" s="92"/>
      <c r="DE99" s="92"/>
      <c r="DF99" s="92"/>
      <c r="DG99" s="92"/>
      <c r="DH99" s="92"/>
      <c r="DI99" s="92"/>
      <c r="DJ99" s="92"/>
      <c r="DK99" s="92"/>
      <c r="DL99" s="92"/>
      <c r="DM99" s="92"/>
      <c r="DN99" s="92"/>
      <c r="DO99" s="92"/>
      <c r="DP99" s="92"/>
      <c r="DQ99" s="92"/>
      <c r="DR99" s="92"/>
      <c r="DS99" s="92"/>
      <c r="DT99" s="92"/>
      <c r="DU99" s="92"/>
      <c r="DV99" s="92"/>
      <c r="DW99" s="92"/>
      <c r="DX99" s="92"/>
      <c r="DY99" s="92"/>
      <c r="DZ99" s="92"/>
      <c r="EA99" s="92"/>
      <c r="EB99" s="92"/>
      <c r="EC99" s="92"/>
      <c r="ED99" s="92"/>
      <c r="EE99" s="92"/>
      <c r="EF99" s="92"/>
      <c r="EG99" s="92"/>
      <c r="EH99" s="92"/>
      <c r="EI99" s="92"/>
      <c r="EJ99" s="92"/>
      <c r="EK99" s="92"/>
      <c r="EL99" s="92"/>
      <c r="EM99" s="92"/>
      <c r="EN99" s="92"/>
      <c r="EO99" s="92"/>
      <c r="EP99" s="92"/>
      <c r="EQ99" s="92"/>
      <c r="ER99" s="92"/>
      <c r="ES99" s="92"/>
      <c r="ET99" s="92"/>
      <c r="EU99" s="92"/>
      <c r="EV99" s="92"/>
      <c r="EW99" s="92"/>
      <c r="EX99" s="92"/>
      <c r="EY99" s="92"/>
      <c r="EZ99" s="92"/>
      <c r="FA99" s="92"/>
      <c r="FB99" s="92"/>
      <c r="FC99" s="92"/>
      <c r="FD99" s="92"/>
      <c r="FE99" s="92"/>
      <c r="FF99" s="92"/>
      <c r="FG99" s="92"/>
      <c r="FH99" s="92"/>
      <c r="FI99" s="92"/>
      <c r="FJ99" s="92"/>
      <c r="FK99" s="92"/>
      <c r="FL99" s="92"/>
      <c r="FM99" s="92"/>
      <c r="FN99" s="92"/>
      <c r="FO99" s="92"/>
      <c r="FP99" s="92"/>
      <c r="FQ99" s="92"/>
      <c r="FR99" s="92"/>
      <c r="FS99" s="92"/>
      <c r="FT99" s="92"/>
      <c r="FU99" s="92"/>
      <c r="FV99" s="92"/>
      <c r="FW99" s="92"/>
      <c r="FX99" s="92"/>
      <c r="FY99" s="92"/>
      <c r="FZ99" s="92"/>
      <c r="GA99" s="92"/>
      <c r="GB99" s="92"/>
      <c r="GC99" s="92"/>
      <c r="GD99" s="92"/>
      <c r="GE99" s="92"/>
      <c r="GF99" s="92"/>
      <c r="GG99" s="92"/>
      <c r="GH99" s="92"/>
      <c r="GI99" s="92"/>
      <c r="GJ99" s="92"/>
      <c r="GK99" s="93"/>
    </row>
    <row r="100" spans="1:212" s="61" customFormat="1" ht="14.25" customHeight="1" outlineLevel="1">
      <c r="A100" s="223">
        <f>A99+1</f>
        <v>2</v>
      </c>
      <c r="B100" s="94" t="s">
        <v>94</v>
      </c>
      <c r="K100" s="321" t="s">
        <v>200</v>
      </c>
      <c r="M100" s="472">
        <f t="shared" si="488"/>
        <v>12495.902962616001</v>
      </c>
      <c r="N100" s="472"/>
      <c r="O100" s="92"/>
      <c r="P100" s="460">
        <f>-Oper!R59</f>
        <v>96.196117696867461</v>
      </c>
      <c r="Q100" s="372">
        <f>-Oper!S59</f>
        <v>75.342383426927569</v>
      </c>
      <c r="R100" s="372">
        <f>-Oper!T59</f>
        <v>79.070267918809492</v>
      </c>
      <c r="S100" s="372">
        <f>-Oper!U59</f>
        <v>82.982605332841047</v>
      </c>
      <c r="T100" s="372">
        <f>-Oper!V59</f>
        <v>87.088522260944146</v>
      </c>
      <c r="U100" s="372">
        <f>-Oper!W59</f>
        <v>91.397596871947968</v>
      </c>
      <c r="V100" s="372">
        <f>-Oper!X59</f>
        <v>95.919881255274788</v>
      </c>
      <c r="W100" s="372">
        <f>-Oper!Y59</f>
        <v>93.26778901911679</v>
      </c>
      <c r="X100" s="372">
        <f>-Oper!Z59</f>
        <v>90.689024576290535</v>
      </c>
      <c r="Y100" s="372">
        <f>-Oper!AA59</f>
        <v>88.181560484008884</v>
      </c>
      <c r="Z100" s="372">
        <f>-Oper!AB59</f>
        <v>85.743425356323087</v>
      </c>
      <c r="AA100" s="372">
        <f>-Oper!AC59</f>
        <v>83.372702314205185</v>
      </c>
      <c r="AB100" s="372">
        <f>-Oper!AD59</f>
        <v>84.487931223810804</v>
      </c>
      <c r="AC100" s="372">
        <f>-Oper!AE59</f>
        <v>85.618077912093341</v>
      </c>
      <c r="AD100" s="372">
        <f>-Oper!AF59</f>
        <v>86.763341925638031</v>
      </c>
      <c r="AE100" s="372">
        <f>-Oper!AG59</f>
        <v>87.923925480250517</v>
      </c>
      <c r="AF100" s="372">
        <f>-Oper!AH59</f>
        <v>89.100033496661567</v>
      </c>
      <c r="AG100" s="372">
        <f>-Oper!AI59</f>
        <v>92.514857908578875</v>
      </c>
      <c r="AH100" s="372">
        <f>-Oper!AJ59</f>
        <v>96.060557981330405</v>
      </c>
      <c r="AI100" s="372">
        <f>-Oper!AK59</f>
        <v>99.742149621016324</v>
      </c>
      <c r="AJ100" s="372">
        <f>-Oper!AL59</f>
        <v>103.56484097203268</v>
      </c>
      <c r="AK100" s="372">
        <f>-Oper!AM59</f>
        <v>107.53403978474559</v>
      </c>
      <c r="AL100" s="372">
        <f>-Oper!AN59</f>
        <v>107.74886054730278</v>
      </c>
      <c r="AM100" s="372">
        <f>-Oper!AO59</f>
        <v>107.96411045731989</v>
      </c>
      <c r="AN100" s="372">
        <f>-Oper!AP59</f>
        <v>108.1797903721048</v>
      </c>
      <c r="AO100" s="372">
        <f>-Oper!AQ59</f>
        <v>108.39590115067813</v>
      </c>
      <c r="AP100" s="372">
        <f>-Oper!AR59</f>
        <v>108.61244365377642</v>
      </c>
      <c r="AQ100" s="372">
        <f>-Oper!AS59</f>
        <v>110.78469252685196</v>
      </c>
      <c r="AR100" s="372">
        <f>-Oper!AT59</f>
        <v>113.00038637738899</v>
      </c>
      <c r="AS100" s="372">
        <f>-Oper!AU59</f>
        <v>115.26039410493679</v>
      </c>
      <c r="AT100" s="372">
        <f>-Oper!AV59</f>
        <v>117.56560198703552</v>
      </c>
      <c r="AU100" s="372">
        <f>-Oper!AW59</f>
        <v>119.91691402677624</v>
      </c>
      <c r="AV100" s="372">
        <f>-Oper!AX59</f>
        <v>122.31525230731175</v>
      </c>
      <c r="AW100" s="372">
        <f>-Oper!AY59</f>
        <v>124.761557353458</v>
      </c>
      <c r="AX100" s="372">
        <f>-Oper!AZ59</f>
        <v>127.25678850052716</v>
      </c>
      <c r="AY100" s="372">
        <f>-Oper!BA59</f>
        <v>129.80192427053771</v>
      </c>
      <c r="AZ100" s="372">
        <f>-Oper!BB59</f>
        <v>132.39796275594847</v>
      </c>
      <c r="BA100" s="372">
        <f>-Oper!BC59</f>
        <v>135.04592201106743</v>
      </c>
      <c r="BB100" s="372">
        <f>-Oper!BD59</f>
        <v>137.74684045128879</v>
      </c>
      <c r="BC100" s="372">
        <f>-Oper!BE59</f>
        <v>140.50177726031455</v>
      </c>
      <c r="BD100" s="372">
        <f>-Oper!BF59</f>
        <v>143.31181280552087</v>
      </c>
      <c r="BE100" s="372">
        <f>-Oper!BG59</f>
        <v>146.1780490616313</v>
      </c>
      <c r="BF100" s="372">
        <f>-Oper!BH59</f>
        <v>149.10161004286394</v>
      </c>
      <c r="BG100" s="372">
        <f>-Oper!BI59</f>
        <v>152.08364224372121</v>
      </c>
      <c r="BH100" s="372">
        <f>-Oper!BJ59</f>
        <v>155.12531508859561</v>
      </c>
      <c r="BI100" s="372">
        <f>-Oper!BK59</f>
        <v>158.22782139036752</v>
      </c>
      <c r="BJ100" s="372">
        <f>-Oper!BL59</f>
        <v>161.39237781817488</v>
      </c>
      <c r="BK100" s="372">
        <f>-Oper!BM59</f>
        <v>164.62022537453839</v>
      </c>
      <c r="BL100" s="372">
        <f>-Oper!BN59</f>
        <v>167.91262988202917</v>
      </c>
      <c r="BM100" s="372">
        <f>-Oper!BO59</f>
        <v>171.27088247966975</v>
      </c>
      <c r="BN100" s="372">
        <f>-Oper!BP59</f>
        <v>174.69630012926316</v>
      </c>
      <c r="BO100" s="372">
        <f>-Oper!BQ59</f>
        <v>178.19022613184842</v>
      </c>
      <c r="BP100" s="372">
        <f>-Oper!BR59</f>
        <v>181.75403065448538</v>
      </c>
      <c r="BQ100" s="372">
        <f>-Oper!BS59</f>
        <v>185.38911126757509</v>
      </c>
      <c r="BR100" s="372">
        <f>-Oper!BT59</f>
        <v>189.0968934929266</v>
      </c>
      <c r="BS100" s="372">
        <f>-Oper!BU59</f>
        <v>192.87883136278512</v>
      </c>
      <c r="BT100" s="372">
        <f>-Oper!BV59</f>
        <v>196.73640799004085</v>
      </c>
      <c r="BU100" s="372">
        <f>-Oper!BW59</f>
        <v>200.67113614984166</v>
      </c>
      <c r="BV100" s="372">
        <f>-Oper!BX59</f>
        <v>204.68455887283847</v>
      </c>
      <c r="BW100" s="372">
        <f>-Oper!BY59</f>
        <v>208.77825005029524</v>
      </c>
      <c r="BX100" s="372">
        <f>-Oper!BZ59</f>
        <v>212.95381505130115</v>
      </c>
      <c r="BY100" s="372">
        <f>-Oper!CA59</f>
        <v>217.21289135232718</v>
      </c>
      <c r="BZ100" s="372">
        <f>-Oper!CB59</f>
        <v>221.55714917937374</v>
      </c>
      <c r="CA100" s="372">
        <f>-Oper!CC59</f>
        <v>225.98829216296122</v>
      </c>
      <c r="CB100" s="372">
        <f>-Oper!CD59</f>
        <v>230.50805800622044</v>
      </c>
      <c r="CC100" s="372">
        <f>-Oper!CE59</f>
        <v>235.11821916634486</v>
      </c>
      <c r="CD100" s="372">
        <f>-Oper!CF59</f>
        <v>239.82058354967177</v>
      </c>
      <c r="CE100" s="372">
        <f>-Oper!CG59</f>
        <v>244.61699522066519</v>
      </c>
      <c r="CF100" s="372">
        <f>-Oper!CH59</f>
        <v>249.50933512507854</v>
      </c>
      <c r="CG100" s="372">
        <f>-Oper!CI59</f>
        <v>254.49952182758011</v>
      </c>
      <c r="CH100" s="372">
        <f>-Oper!CJ59</f>
        <v>259.58951226413177</v>
      </c>
      <c r="CI100" s="372">
        <f>-Oper!CK59</f>
        <v>264.78130250941439</v>
      </c>
      <c r="CJ100" s="372">
        <f>-Oper!CL59</f>
        <v>270.07692855960266</v>
      </c>
      <c r="CK100" s="372">
        <f>-Oper!CM59</f>
        <v>275.47846713079474</v>
      </c>
      <c r="CL100" s="372">
        <f>-Oper!CN59</f>
        <v>280.98803647341066</v>
      </c>
      <c r="CM100" s="372">
        <f>-Oper!CO59</f>
        <v>286.60779720287883</v>
      </c>
      <c r="CN100" s="372">
        <f>-Oper!CP59</f>
        <v>292.33995314693641</v>
      </c>
      <c r="CO100" s="372">
        <f>-Oper!CQ59</f>
        <v>298.18675220987518</v>
      </c>
      <c r="CP100" s="372">
        <f>-Oper!CR59</f>
        <v>304.15048725407269</v>
      </c>
      <c r="CQ100" s="372">
        <f>-Oper!CS59</f>
        <v>0</v>
      </c>
      <c r="CR100" s="372">
        <f>-Oper!CT59</f>
        <v>0</v>
      </c>
      <c r="CS100" s="372"/>
      <c r="CT100" s="92"/>
      <c r="CU100" s="92"/>
      <c r="CV100" s="92"/>
      <c r="CW100" s="92"/>
      <c r="CX100" s="92"/>
      <c r="CY100" s="92"/>
      <c r="CZ100" s="92"/>
      <c r="DA100" s="92"/>
      <c r="DB100" s="92"/>
      <c r="DC100" s="92"/>
      <c r="DD100" s="92"/>
      <c r="DE100" s="92"/>
      <c r="DF100" s="92"/>
      <c r="DG100" s="92"/>
      <c r="DH100" s="92"/>
      <c r="DI100" s="92"/>
      <c r="DJ100" s="92"/>
      <c r="DK100" s="92"/>
      <c r="DL100" s="92"/>
      <c r="DM100" s="92"/>
      <c r="DN100" s="92"/>
      <c r="DO100" s="92"/>
      <c r="DP100" s="92"/>
      <c r="DQ100" s="92"/>
      <c r="DR100" s="92"/>
      <c r="DS100" s="92"/>
      <c r="DT100" s="92"/>
      <c r="DU100" s="92"/>
      <c r="DV100" s="92"/>
      <c r="DW100" s="92"/>
      <c r="DX100" s="92"/>
      <c r="DY100" s="92"/>
      <c r="DZ100" s="92"/>
      <c r="EA100" s="92"/>
      <c r="EB100" s="92"/>
      <c r="EC100" s="92"/>
      <c r="ED100" s="92"/>
      <c r="EE100" s="92"/>
      <c r="EF100" s="92"/>
      <c r="EG100" s="92"/>
      <c r="EH100" s="92"/>
      <c r="EI100" s="92"/>
      <c r="EJ100" s="92"/>
      <c r="EK100" s="92"/>
      <c r="EL100" s="92"/>
      <c r="EM100" s="92"/>
      <c r="EN100" s="92"/>
      <c r="EO100" s="92"/>
      <c r="EP100" s="92"/>
      <c r="EQ100" s="92"/>
      <c r="ER100" s="92"/>
      <c r="ES100" s="92"/>
      <c r="ET100" s="92"/>
      <c r="EU100" s="92"/>
      <c r="EV100" s="92"/>
      <c r="EW100" s="92"/>
      <c r="EX100" s="92"/>
      <c r="EY100" s="92"/>
      <c r="EZ100" s="92"/>
      <c r="FA100" s="92"/>
      <c r="FB100" s="92"/>
      <c r="FC100" s="92"/>
      <c r="FD100" s="92"/>
      <c r="FE100" s="92"/>
      <c r="FF100" s="92"/>
      <c r="FG100" s="92"/>
      <c r="FH100" s="92"/>
      <c r="FI100" s="92"/>
      <c r="FJ100" s="92"/>
      <c r="FK100" s="92"/>
      <c r="FL100" s="92"/>
      <c r="FM100" s="92"/>
      <c r="FN100" s="92"/>
      <c r="FO100" s="92"/>
      <c r="FP100" s="92"/>
      <c r="FQ100" s="92"/>
      <c r="FR100" s="92"/>
      <c r="FS100" s="92"/>
      <c r="FT100" s="92"/>
      <c r="FU100" s="92"/>
      <c r="FV100" s="92"/>
      <c r="FW100" s="92"/>
      <c r="FX100" s="92"/>
      <c r="FY100" s="92"/>
      <c r="FZ100" s="92"/>
      <c r="GA100" s="92"/>
      <c r="GB100" s="92"/>
      <c r="GC100" s="92"/>
      <c r="GD100" s="92"/>
      <c r="GE100" s="92"/>
      <c r="GF100" s="92"/>
      <c r="GG100" s="92"/>
      <c r="GH100" s="92"/>
      <c r="GI100" s="92"/>
      <c r="GJ100" s="92"/>
      <c r="GK100" s="93"/>
    </row>
    <row r="101" spans="1:212" s="61" customFormat="1" ht="14.25" customHeight="1" outlineLevel="1">
      <c r="A101" s="223">
        <f>A100+1</f>
        <v>3</v>
      </c>
      <c r="B101" s="94" t="s">
        <v>95</v>
      </c>
      <c r="K101" s="321" t="s">
        <v>200</v>
      </c>
      <c r="M101" s="472">
        <f t="shared" si="488"/>
        <v>12399.706844919132</v>
      </c>
      <c r="N101" s="472"/>
      <c r="O101" s="92"/>
      <c r="P101" s="460">
        <f>-Oper!S59</f>
        <v>75.342383426927569</v>
      </c>
      <c r="Q101" s="372">
        <f>-Oper!T59</f>
        <v>79.070267918809492</v>
      </c>
      <c r="R101" s="372">
        <f>-Oper!U59</f>
        <v>82.982605332841047</v>
      </c>
      <c r="S101" s="372">
        <f>-Oper!V59</f>
        <v>87.088522260944146</v>
      </c>
      <c r="T101" s="372">
        <f>-Oper!W59</f>
        <v>91.397596871947968</v>
      </c>
      <c r="U101" s="372">
        <f>-Oper!X59</f>
        <v>95.919881255274788</v>
      </c>
      <c r="V101" s="372">
        <f>-Oper!Y59</f>
        <v>93.26778901911679</v>
      </c>
      <c r="W101" s="372">
        <f>-Oper!Z59</f>
        <v>90.689024576290535</v>
      </c>
      <c r="X101" s="372">
        <f>-Oper!AA59</f>
        <v>88.181560484008884</v>
      </c>
      <c r="Y101" s="372">
        <f>-Oper!AB59</f>
        <v>85.743425356323087</v>
      </c>
      <c r="Z101" s="372">
        <f>-Oper!AC59</f>
        <v>83.372702314205185</v>
      </c>
      <c r="AA101" s="372">
        <f>-Oper!AD59</f>
        <v>84.487931223810804</v>
      </c>
      <c r="AB101" s="372">
        <f>-Oper!AE59</f>
        <v>85.618077912093341</v>
      </c>
      <c r="AC101" s="372">
        <f>-Oper!AF59</f>
        <v>86.763341925638031</v>
      </c>
      <c r="AD101" s="372">
        <f>-Oper!AG59</f>
        <v>87.923925480250517</v>
      </c>
      <c r="AE101" s="372">
        <f>-Oper!AH59</f>
        <v>89.100033496661567</v>
      </c>
      <c r="AF101" s="372">
        <f>-Oper!AI59</f>
        <v>92.514857908578875</v>
      </c>
      <c r="AG101" s="372">
        <f>-Oper!AJ59</f>
        <v>96.060557981330405</v>
      </c>
      <c r="AH101" s="372">
        <f>-Oper!AK59</f>
        <v>99.742149621016324</v>
      </c>
      <c r="AI101" s="372">
        <f>-Oper!AL59</f>
        <v>103.56484097203268</v>
      </c>
      <c r="AJ101" s="372">
        <f>-Oper!AM59</f>
        <v>107.53403978474559</v>
      </c>
      <c r="AK101" s="372">
        <f>-Oper!AN59</f>
        <v>107.74886054730278</v>
      </c>
      <c r="AL101" s="372">
        <f>-Oper!AO59</f>
        <v>107.96411045731989</v>
      </c>
      <c r="AM101" s="372">
        <f>-Oper!AP59</f>
        <v>108.1797903721048</v>
      </c>
      <c r="AN101" s="372">
        <f>-Oper!AQ59</f>
        <v>108.39590115067813</v>
      </c>
      <c r="AO101" s="372">
        <f>-Oper!AR59</f>
        <v>108.61244365377642</v>
      </c>
      <c r="AP101" s="372">
        <f>-Oper!AS59</f>
        <v>110.78469252685196</v>
      </c>
      <c r="AQ101" s="372">
        <f>-Oper!AT59</f>
        <v>113.00038637738899</v>
      </c>
      <c r="AR101" s="372">
        <f>-Oper!AU59</f>
        <v>115.26039410493679</v>
      </c>
      <c r="AS101" s="372">
        <f>-Oper!AV59</f>
        <v>117.56560198703552</v>
      </c>
      <c r="AT101" s="372">
        <f>-Oper!AW59</f>
        <v>119.91691402677624</v>
      </c>
      <c r="AU101" s="372">
        <f>-Oper!AX59</f>
        <v>122.31525230731175</v>
      </c>
      <c r="AV101" s="372">
        <f>-Oper!AY59</f>
        <v>124.761557353458</v>
      </c>
      <c r="AW101" s="372">
        <f>-Oper!AZ59</f>
        <v>127.25678850052716</v>
      </c>
      <c r="AX101" s="372">
        <f>-Oper!BA59</f>
        <v>129.80192427053771</v>
      </c>
      <c r="AY101" s="372">
        <f>-Oper!BB59</f>
        <v>132.39796275594847</v>
      </c>
      <c r="AZ101" s="372">
        <f>-Oper!BC59</f>
        <v>135.04592201106743</v>
      </c>
      <c r="BA101" s="372">
        <f>-Oper!BD59</f>
        <v>137.74684045128879</v>
      </c>
      <c r="BB101" s="372">
        <f>-Oper!BE59</f>
        <v>140.50177726031455</v>
      </c>
      <c r="BC101" s="372">
        <f>-Oper!BF59</f>
        <v>143.31181280552087</v>
      </c>
      <c r="BD101" s="372">
        <f>-Oper!BG59</f>
        <v>146.1780490616313</v>
      </c>
      <c r="BE101" s="372">
        <f>-Oper!BH59</f>
        <v>149.10161004286394</v>
      </c>
      <c r="BF101" s="372">
        <f>-Oper!BI59</f>
        <v>152.08364224372121</v>
      </c>
      <c r="BG101" s="372">
        <f>-Oper!BJ59</f>
        <v>155.12531508859561</v>
      </c>
      <c r="BH101" s="372">
        <f>-Oper!BK59</f>
        <v>158.22782139036752</v>
      </c>
      <c r="BI101" s="372">
        <f>-Oper!BL59</f>
        <v>161.39237781817488</v>
      </c>
      <c r="BJ101" s="372">
        <f>-Oper!BM59</f>
        <v>164.62022537453839</v>
      </c>
      <c r="BK101" s="372">
        <f>-Oper!BN59</f>
        <v>167.91262988202917</v>
      </c>
      <c r="BL101" s="372">
        <f>-Oper!BO59</f>
        <v>171.27088247966975</v>
      </c>
      <c r="BM101" s="372">
        <f>-Oper!BP59</f>
        <v>174.69630012926316</v>
      </c>
      <c r="BN101" s="372">
        <f>-Oper!BQ59</f>
        <v>178.19022613184842</v>
      </c>
      <c r="BO101" s="372">
        <f>-Oper!BR59</f>
        <v>181.75403065448538</v>
      </c>
      <c r="BP101" s="372">
        <f>-Oper!BS59</f>
        <v>185.38911126757509</v>
      </c>
      <c r="BQ101" s="372">
        <f>-Oper!BT59</f>
        <v>189.0968934929266</v>
      </c>
      <c r="BR101" s="372">
        <f>-Oper!BU59</f>
        <v>192.87883136278512</v>
      </c>
      <c r="BS101" s="372">
        <f>-Oper!BV59</f>
        <v>196.73640799004085</v>
      </c>
      <c r="BT101" s="372">
        <f>-Oper!BW59</f>
        <v>200.67113614984166</v>
      </c>
      <c r="BU101" s="372">
        <f>-Oper!BX59</f>
        <v>204.68455887283847</v>
      </c>
      <c r="BV101" s="372">
        <f>-Oper!BY59</f>
        <v>208.77825005029524</v>
      </c>
      <c r="BW101" s="372">
        <f>-Oper!BZ59</f>
        <v>212.95381505130115</v>
      </c>
      <c r="BX101" s="372">
        <f>-Oper!CA59</f>
        <v>217.21289135232718</v>
      </c>
      <c r="BY101" s="372">
        <f>-Oper!CB59</f>
        <v>221.55714917937374</v>
      </c>
      <c r="BZ101" s="372">
        <f>-Oper!CC59</f>
        <v>225.98829216296122</v>
      </c>
      <c r="CA101" s="372">
        <f>-Oper!CD59</f>
        <v>230.50805800622044</v>
      </c>
      <c r="CB101" s="372">
        <f>-Oper!CE59</f>
        <v>235.11821916634486</v>
      </c>
      <c r="CC101" s="372">
        <f>-Oper!CF59</f>
        <v>239.82058354967177</v>
      </c>
      <c r="CD101" s="372">
        <f>-Oper!CG59</f>
        <v>244.61699522066519</v>
      </c>
      <c r="CE101" s="372">
        <f>-Oper!CH59</f>
        <v>249.50933512507854</v>
      </c>
      <c r="CF101" s="372">
        <f>-Oper!CI59</f>
        <v>254.49952182758011</v>
      </c>
      <c r="CG101" s="372">
        <f>-Oper!CJ59</f>
        <v>259.58951226413177</v>
      </c>
      <c r="CH101" s="372">
        <f>-Oper!CK59</f>
        <v>264.78130250941439</v>
      </c>
      <c r="CI101" s="372">
        <f>-Oper!CL59</f>
        <v>270.07692855960266</v>
      </c>
      <c r="CJ101" s="372">
        <f>-Oper!CM59</f>
        <v>275.47846713079474</v>
      </c>
      <c r="CK101" s="372">
        <f>-Oper!CN59</f>
        <v>280.98803647341066</v>
      </c>
      <c r="CL101" s="372">
        <f>-Oper!CO59</f>
        <v>286.60779720287883</v>
      </c>
      <c r="CM101" s="372">
        <f>-Oper!CP59</f>
        <v>292.33995314693641</v>
      </c>
      <c r="CN101" s="372">
        <f>-Oper!CQ59</f>
        <v>298.18675220987518</v>
      </c>
      <c r="CO101" s="372">
        <f>-Oper!CR59</f>
        <v>304.15048725407269</v>
      </c>
      <c r="CP101" s="372">
        <f>-Oper!CS59</f>
        <v>0</v>
      </c>
      <c r="CQ101" s="372">
        <f>-Oper!CT59</f>
        <v>0</v>
      </c>
      <c r="CR101" s="372">
        <f>-Oper!CU59</f>
        <v>0</v>
      </c>
      <c r="CS101" s="372"/>
      <c r="CT101" s="92"/>
      <c r="CU101" s="92"/>
      <c r="CV101" s="92"/>
      <c r="CW101" s="92"/>
      <c r="CX101" s="92"/>
      <c r="CY101" s="92"/>
      <c r="CZ101" s="92"/>
      <c r="DA101" s="92"/>
      <c r="DB101" s="92"/>
      <c r="DC101" s="92"/>
      <c r="DD101" s="92"/>
      <c r="DE101" s="92"/>
      <c r="DF101" s="92"/>
      <c r="DG101" s="92"/>
      <c r="DH101" s="92"/>
      <c r="DI101" s="92"/>
      <c r="DJ101" s="92"/>
      <c r="DK101" s="92"/>
      <c r="DL101" s="92"/>
      <c r="DM101" s="92"/>
      <c r="DN101" s="92"/>
      <c r="DO101" s="92"/>
      <c r="DP101" s="92"/>
      <c r="DQ101" s="92"/>
      <c r="DR101" s="92"/>
      <c r="DS101" s="92"/>
      <c r="DT101" s="92"/>
      <c r="DU101" s="92"/>
      <c r="DV101" s="92"/>
      <c r="DW101" s="92"/>
      <c r="DX101" s="92"/>
      <c r="DY101" s="92"/>
      <c r="DZ101" s="92"/>
      <c r="EA101" s="92"/>
      <c r="EB101" s="92"/>
      <c r="EC101" s="92"/>
      <c r="ED101" s="92"/>
      <c r="EE101" s="92"/>
      <c r="EF101" s="92"/>
      <c r="EG101" s="92"/>
      <c r="EH101" s="92"/>
      <c r="EI101" s="92"/>
      <c r="EJ101" s="92"/>
      <c r="EK101" s="92"/>
      <c r="EL101" s="92"/>
      <c r="EM101" s="92"/>
      <c r="EN101" s="92"/>
      <c r="EO101" s="92"/>
      <c r="EP101" s="92"/>
      <c r="EQ101" s="92"/>
      <c r="ER101" s="92"/>
      <c r="ES101" s="92"/>
      <c r="ET101" s="92"/>
      <c r="EU101" s="92"/>
      <c r="EV101" s="92"/>
      <c r="EW101" s="92"/>
      <c r="EX101" s="92"/>
      <c r="EY101" s="92"/>
      <c r="EZ101" s="92"/>
      <c r="FA101" s="92"/>
      <c r="FB101" s="92"/>
      <c r="FC101" s="92"/>
      <c r="FD101" s="92"/>
      <c r="FE101" s="92"/>
      <c r="FF101" s="92"/>
      <c r="FG101" s="92"/>
      <c r="FH101" s="92"/>
      <c r="FI101" s="92"/>
      <c r="FJ101" s="92"/>
      <c r="FK101" s="92"/>
      <c r="FL101" s="92"/>
      <c r="FM101" s="92"/>
      <c r="FN101" s="92"/>
      <c r="FO101" s="92"/>
      <c r="FP101" s="92"/>
      <c r="FQ101" s="92"/>
      <c r="FR101" s="92"/>
      <c r="FS101" s="92"/>
      <c r="FT101" s="92"/>
      <c r="FU101" s="92"/>
      <c r="FV101" s="92"/>
      <c r="FW101" s="92"/>
      <c r="FX101" s="92"/>
      <c r="FY101" s="92"/>
      <c r="FZ101" s="92"/>
      <c r="GA101" s="92"/>
      <c r="GB101" s="92"/>
      <c r="GC101" s="92"/>
      <c r="GD101" s="92"/>
      <c r="GE101" s="92"/>
      <c r="GF101" s="92"/>
      <c r="GG101" s="92"/>
      <c r="GH101" s="92"/>
      <c r="GI101" s="92"/>
      <c r="GJ101" s="92"/>
      <c r="GK101" s="93"/>
    </row>
    <row r="102" spans="1:212" s="61" customFormat="1" ht="14.25" customHeight="1" outlineLevel="1">
      <c r="A102" s="223">
        <f>A101+1</f>
        <v>4</v>
      </c>
      <c r="B102" s="94" t="s">
        <v>96</v>
      </c>
      <c r="C102" s="437"/>
      <c r="K102" s="321" t="s">
        <v>200</v>
      </c>
      <c r="M102" s="472">
        <f t="shared" si="488"/>
        <v>12324.364461492205</v>
      </c>
      <c r="N102" s="472"/>
      <c r="O102" s="92"/>
      <c r="P102" s="460">
        <f>-Oper!T59</f>
        <v>79.070267918809492</v>
      </c>
      <c r="Q102" s="372">
        <f>-Oper!U59</f>
        <v>82.982605332841047</v>
      </c>
      <c r="R102" s="372">
        <f>-Oper!V59</f>
        <v>87.088522260944146</v>
      </c>
      <c r="S102" s="372">
        <f>-Oper!W59</f>
        <v>91.397596871947968</v>
      </c>
      <c r="T102" s="372">
        <f>-Oper!X59</f>
        <v>95.919881255274788</v>
      </c>
      <c r="U102" s="372">
        <f>-Oper!Y59</f>
        <v>93.26778901911679</v>
      </c>
      <c r="V102" s="372">
        <f>-Oper!Z59</f>
        <v>90.689024576290535</v>
      </c>
      <c r="W102" s="372">
        <f>-Oper!AA59</f>
        <v>88.181560484008884</v>
      </c>
      <c r="X102" s="372">
        <f>-Oper!AB59</f>
        <v>85.743425356323087</v>
      </c>
      <c r="Y102" s="372">
        <f>-Oper!AC59</f>
        <v>83.372702314205185</v>
      </c>
      <c r="Z102" s="372">
        <f>-Oper!AD59</f>
        <v>84.487931223810804</v>
      </c>
      <c r="AA102" s="372">
        <f>-Oper!AE59</f>
        <v>85.618077912093341</v>
      </c>
      <c r="AB102" s="372">
        <f>-Oper!AF59</f>
        <v>86.763341925638031</v>
      </c>
      <c r="AC102" s="372">
        <f>-Oper!AG59</f>
        <v>87.923925480250517</v>
      </c>
      <c r="AD102" s="372">
        <f>-Oper!AH59</f>
        <v>89.100033496661567</v>
      </c>
      <c r="AE102" s="372">
        <f>-Oper!AI59</f>
        <v>92.514857908578875</v>
      </c>
      <c r="AF102" s="372">
        <f>-Oper!AJ59</f>
        <v>96.060557981330405</v>
      </c>
      <c r="AG102" s="372">
        <f>-Oper!AK59</f>
        <v>99.742149621016324</v>
      </c>
      <c r="AH102" s="372">
        <f>-Oper!AL59</f>
        <v>103.56484097203268</v>
      </c>
      <c r="AI102" s="372">
        <f>-Oper!AM59</f>
        <v>107.53403978474559</v>
      </c>
      <c r="AJ102" s="372">
        <f>-Oper!AN59</f>
        <v>107.74886054730278</v>
      </c>
      <c r="AK102" s="372">
        <f>-Oper!AO59</f>
        <v>107.96411045731989</v>
      </c>
      <c r="AL102" s="372">
        <f>-Oper!AP59</f>
        <v>108.1797903721048</v>
      </c>
      <c r="AM102" s="372">
        <f>-Oper!AQ59</f>
        <v>108.39590115067813</v>
      </c>
      <c r="AN102" s="372">
        <f>-Oper!AR59</f>
        <v>108.61244365377642</v>
      </c>
      <c r="AO102" s="372">
        <f>-Oper!AS59</f>
        <v>110.78469252685196</v>
      </c>
      <c r="AP102" s="372">
        <f>-Oper!AT59</f>
        <v>113.00038637738899</v>
      </c>
      <c r="AQ102" s="372">
        <f>-Oper!AU59</f>
        <v>115.26039410493679</v>
      </c>
      <c r="AR102" s="372">
        <f>-Oper!AV59</f>
        <v>117.56560198703552</v>
      </c>
      <c r="AS102" s="372">
        <f>-Oper!AW59</f>
        <v>119.91691402677624</v>
      </c>
      <c r="AT102" s="372">
        <f>-Oper!AX59</f>
        <v>122.31525230731175</v>
      </c>
      <c r="AU102" s="372">
        <f>-Oper!AY59</f>
        <v>124.761557353458</v>
      </c>
      <c r="AV102" s="372">
        <f>-Oper!AZ59</f>
        <v>127.25678850052716</v>
      </c>
      <c r="AW102" s="372">
        <f>-Oper!BA59</f>
        <v>129.80192427053771</v>
      </c>
      <c r="AX102" s="372">
        <f>-Oper!BB59</f>
        <v>132.39796275594847</v>
      </c>
      <c r="AY102" s="372">
        <f>-Oper!BC59</f>
        <v>135.04592201106743</v>
      </c>
      <c r="AZ102" s="372">
        <f>-Oper!BD59</f>
        <v>137.74684045128879</v>
      </c>
      <c r="BA102" s="372">
        <f>-Oper!BE59</f>
        <v>140.50177726031455</v>
      </c>
      <c r="BB102" s="372">
        <f>-Oper!BF59</f>
        <v>143.31181280552087</v>
      </c>
      <c r="BC102" s="372">
        <f>-Oper!BG59</f>
        <v>146.1780490616313</v>
      </c>
      <c r="BD102" s="372">
        <f>-Oper!BH59</f>
        <v>149.10161004286394</v>
      </c>
      <c r="BE102" s="372">
        <f>-Oper!BI59</f>
        <v>152.08364224372121</v>
      </c>
      <c r="BF102" s="372">
        <f>-Oper!BJ59</f>
        <v>155.12531508859561</v>
      </c>
      <c r="BG102" s="372">
        <f>-Oper!BK59</f>
        <v>158.22782139036752</v>
      </c>
      <c r="BH102" s="372">
        <f>-Oper!BL59</f>
        <v>161.39237781817488</v>
      </c>
      <c r="BI102" s="372">
        <f>-Oper!BM59</f>
        <v>164.62022537453839</v>
      </c>
      <c r="BJ102" s="372">
        <f>-Oper!BN59</f>
        <v>167.91262988202917</v>
      </c>
      <c r="BK102" s="372">
        <f>-Oper!BO59</f>
        <v>171.27088247966975</v>
      </c>
      <c r="BL102" s="372">
        <f>-Oper!BP59</f>
        <v>174.69630012926316</v>
      </c>
      <c r="BM102" s="372">
        <f>-Oper!BQ59</f>
        <v>178.19022613184842</v>
      </c>
      <c r="BN102" s="372">
        <f>-Oper!BR59</f>
        <v>181.75403065448538</v>
      </c>
      <c r="BO102" s="372">
        <f>-Oper!BS59</f>
        <v>185.38911126757509</v>
      </c>
      <c r="BP102" s="372">
        <f>-Oper!BT59</f>
        <v>189.0968934929266</v>
      </c>
      <c r="BQ102" s="372">
        <f>-Oper!BU59</f>
        <v>192.87883136278512</v>
      </c>
      <c r="BR102" s="372">
        <f>-Oper!BV59</f>
        <v>196.73640799004085</v>
      </c>
      <c r="BS102" s="372">
        <f>-Oper!BW59</f>
        <v>200.67113614984166</v>
      </c>
      <c r="BT102" s="372">
        <f>-Oper!BX59</f>
        <v>204.68455887283847</v>
      </c>
      <c r="BU102" s="372">
        <f>-Oper!BY59</f>
        <v>208.77825005029524</v>
      </c>
      <c r="BV102" s="372">
        <f>-Oper!BZ59</f>
        <v>212.95381505130115</v>
      </c>
      <c r="BW102" s="372">
        <f>-Oper!CA59</f>
        <v>217.21289135232718</v>
      </c>
      <c r="BX102" s="372">
        <f>-Oper!CB59</f>
        <v>221.55714917937374</v>
      </c>
      <c r="BY102" s="372">
        <f>-Oper!CC59</f>
        <v>225.98829216296122</v>
      </c>
      <c r="BZ102" s="372">
        <f>-Oper!CD59</f>
        <v>230.50805800622044</v>
      </c>
      <c r="CA102" s="372">
        <f>-Oper!CE59</f>
        <v>235.11821916634486</v>
      </c>
      <c r="CB102" s="372">
        <f>-Oper!CF59</f>
        <v>239.82058354967177</v>
      </c>
      <c r="CC102" s="372">
        <f>-Oper!CG59</f>
        <v>244.61699522066519</v>
      </c>
      <c r="CD102" s="372">
        <f>-Oper!CH59</f>
        <v>249.50933512507854</v>
      </c>
      <c r="CE102" s="372">
        <f>-Oper!CI59</f>
        <v>254.49952182758011</v>
      </c>
      <c r="CF102" s="372">
        <f>-Oper!CJ59</f>
        <v>259.58951226413177</v>
      </c>
      <c r="CG102" s="372">
        <f>-Oper!CK59</f>
        <v>264.78130250941439</v>
      </c>
      <c r="CH102" s="372">
        <f>-Oper!CL59</f>
        <v>270.07692855960266</v>
      </c>
      <c r="CI102" s="372">
        <f>-Oper!CM59</f>
        <v>275.47846713079474</v>
      </c>
      <c r="CJ102" s="372">
        <f>-Oper!CN59</f>
        <v>280.98803647341066</v>
      </c>
      <c r="CK102" s="372">
        <f>-Oper!CO59</f>
        <v>286.60779720287883</v>
      </c>
      <c r="CL102" s="372">
        <f>-Oper!CP59</f>
        <v>292.33995314693641</v>
      </c>
      <c r="CM102" s="372">
        <f>-Oper!CQ59</f>
        <v>298.18675220987518</v>
      </c>
      <c r="CN102" s="372">
        <f>-Oper!CR59</f>
        <v>304.15048725407269</v>
      </c>
      <c r="CO102" s="372">
        <f>-Oper!CS59</f>
        <v>0</v>
      </c>
      <c r="CP102" s="372">
        <f>-Oper!CT59</f>
        <v>0</v>
      </c>
      <c r="CQ102" s="372">
        <f>-Oper!CU59</f>
        <v>0</v>
      </c>
      <c r="CR102" s="372">
        <f>-Oper!CV59</f>
        <v>0</v>
      </c>
      <c r="CS102" s="372"/>
      <c r="CT102" s="92"/>
      <c r="CU102" s="92"/>
      <c r="CV102" s="92"/>
      <c r="CW102" s="92"/>
      <c r="CX102" s="92"/>
      <c r="CY102" s="92"/>
      <c r="CZ102" s="92"/>
      <c r="DA102" s="92"/>
      <c r="DB102" s="92"/>
      <c r="DC102" s="92"/>
      <c r="DD102" s="92"/>
      <c r="DE102" s="92"/>
      <c r="DF102" s="92"/>
      <c r="DG102" s="92"/>
      <c r="DH102" s="92"/>
      <c r="DI102" s="92"/>
      <c r="DJ102" s="92"/>
      <c r="DK102" s="92"/>
      <c r="DL102" s="92"/>
      <c r="DM102" s="92"/>
      <c r="DN102" s="92"/>
      <c r="DO102" s="92"/>
      <c r="DP102" s="92"/>
      <c r="DQ102" s="92"/>
      <c r="DR102" s="92"/>
      <c r="DS102" s="92"/>
      <c r="DT102" s="92"/>
      <c r="DU102" s="92"/>
      <c r="DV102" s="92"/>
      <c r="DW102" s="92"/>
      <c r="DX102" s="92"/>
      <c r="DY102" s="92"/>
      <c r="DZ102" s="92"/>
      <c r="EA102" s="92"/>
      <c r="EB102" s="92"/>
      <c r="EC102" s="92"/>
      <c r="ED102" s="92"/>
      <c r="EE102" s="92"/>
      <c r="EF102" s="92"/>
      <c r="EG102" s="92"/>
      <c r="EH102" s="92"/>
      <c r="EI102" s="92"/>
      <c r="EJ102" s="92"/>
      <c r="EK102" s="92"/>
      <c r="EL102" s="92"/>
      <c r="EM102" s="92"/>
      <c r="EN102" s="92"/>
      <c r="EO102" s="92"/>
      <c r="EP102" s="92"/>
      <c r="EQ102" s="92"/>
      <c r="ER102" s="92"/>
      <c r="ES102" s="92"/>
      <c r="ET102" s="92"/>
      <c r="EU102" s="92"/>
      <c r="EV102" s="92"/>
      <c r="EW102" s="92"/>
      <c r="EX102" s="92"/>
      <c r="EY102" s="92"/>
      <c r="EZ102" s="92"/>
      <c r="FA102" s="92"/>
      <c r="FB102" s="92"/>
      <c r="FC102" s="92"/>
      <c r="FD102" s="92"/>
      <c r="FE102" s="92"/>
      <c r="FF102" s="92"/>
      <c r="FG102" s="92"/>
      <c r="FH102" s="92"/>
      <c r="FI102" s="92"/>
      <c r="FJ102" s="92"/>
      <c r="FK102" s="92"/>
      <c r="FL102" s="92"/>
      <c r="FM102" s="92"/>
      <c r="FN102" s="92"/>
      <c r="FO102" s="92"/>
      <c r="FP102" s="92"/>
      <c r="FQ102" s="92"/>
      <c r="FR102" s="92"/>
      <c r="FS102" s="92"/>
      <c r="FT102" s="92"/>
      <c r="FU102" s="92"/>
      <c r="FV102" s="92"/>
      <c r="FW102" s="92"/>
      <c r="FX102" s="92"/>
      <c r="FY102" s="92"/>
      <c r="FZ102" s="92"/>
      <c r="GA102" s="92"/>
      <c r="GB102" s="92"/>
      <c r="GC102" s="92"/>
      <c r="GD102" s="92"/>
      <c r="GE102" s="92"/>
      <c r="GF102" s="92"/>
      <c r="GG102" s="92"/>
      <c r="GH102" s="92"/>
      <c r="GI102" s="92"/>
      <c r="GJ102" s="92"/>
      <c r="GK102" s="93"/>
    </row>
    <row r="103" spans="1:212" s="47" customFormat="1" ht="14.25" customHeight="1" outlineLevel="1">
      <c r="A103" s="48"/>
      <c r="B103" s="95" t="s">
        <v>71</v>
      </c>
      <c r="D103" s="68"/>
      <c r="E103" s="68"/>
      <c r="F103" s="68"/>
      <c r="G103" s="68"/>
      <c r="H103" s="68"/>
      <c r="I103" s="68"/>
      <c r="J103" s="68"/>
      <c r="K103" s="320" t="s">
        <v>200</v>
      </c>
      <c r="L103" s="68"/>
      <c r="M103" s="473">
        <f t="shared" si="488"/>
        <v>49838.699110100679</v>
      </c>
      <c r="N103" s="473"/>
      <c r="O103" s="91"/>
      <c r="P103" s="461">
        <f t="shared" ref="P103:Q103" si="489">SUM(P99:P102)</f>
        <v>373.43064749996006</v>
      </c>
      <c r="Q103" s="373">
        <f t="shared" si="489"/>
        <v>333.59137437544553</v>
      </c>
      <c r="R103" s="373">
        <f t="shared" ref="R103:CC103" si="490">SUM(R99:R102)</f>
        <v>324.48377893952227</v>
      </c>
      <c r="S103" s="373">
        <f t="shared" si="490"/>
        <v>340.53899238454267</v>
      </c>
      <c r="T103" s="373">
        <f t="shared" si="490"/>
        <v>357.38860572100799</v>
      </c>
      <c r="U103" s="373">
        <f t="shared" si="490"/>
        <v>367.67378940728366</v>
      </c>
      <c r="V103" s="373">
        <f t="shared" si="490"/>
        <v>371.2742917226301</v>
      </c>
      <c r="W103" s="373">
        <f t="shared" si="490"/>
        <v>368.05825533469101</v>
      </c>
      <c r="X103" s="373">
        <f t="shared" si="490"/>
        <v>357.88179943573925</v>
      </c>
      <c r="Y103" s="373">
        <f t="shared" si="490"/>
        <v>347.98671273082766</v>
      </c>
      <c r="Z103" s="373">
        <f t="shared" si="490"/>
        <v>341.78561937834792</v>
      </c>
      <c r="AA103" s="373">
        <f t="shared" si="490"/>
        <v>339.22213680643239</v>
      </c>
      <c r="AB103" s="373">
        <f t="shared" si="490"/>
        <v>340.24205337574733</v>
      </c>
      <c r="AC103" s="373">
        <f t="shared" si="490"/>
        <v>344.79327654179269</v>
      </c>
      <c r="AD103" s="373">
        <f t="shared" si="490"/>
        <v>349.40537881464343</v>
      </c>
      <c r="AE103" s="373">
        <f t="shared" si="490"/>
        <v>356.30215881112895</v>
      </c>
      <c r="AF103" s="373">
        <f t="shared" si="490"/>
        <v>365.59937486682139</v>
      </c>
      <c r="AG103" s="373">
        <f t="shared" si="490"/>
        <v>377.41759900758717</v>
      </c>
      <c r="AH103" s="373">
        <f t="shared" si="490"/>
        <v>391.88240648295829</v>
      </c>
      <c r="AI103" s="373">
        <f t="shared" si="490"/>
        <v>406.90158835912501</v>
      </c>
      <c r="AJ103" s="373">
        <f t="shared" si="490"/>
        <v>418.58989092509739</v>
      </c>
      <c r="AK103" s="373">
        <f t="shared" si="490"/>
        <v>426.81185176140093</v>
      </c>
      <c r="AL103" s="373">
        <f t="shared" si="490"/>
        <v>431.42680116147301</v>
      </c>
      <c r="AM103" s="373">
        <f t="shared" si="490"/>
        <v>432.28866252740556</v>
      </c>
      <c r="AN103" s="373">
        <f t="shared" si="490"/>
        <v>433.15224563387926</v>
      </c>
      <c r="AO103" s="373">
        <f t="shared" si="490"/>
        <v>435.97282770341133</v>
      </c>
      <c r="AP103" s="373">
        <f t="shared" si="490"/>
        <v>440.79342370869551</v>
      </c>
      <c r="AQ103" s="373">
        <f t="shared" si="490"/>
        <v>447.65791666295416</v>
      </c>
      <c r="AR103" s="373">
        <f t="shared" si="490"/>
        <v>456.61107499621323</v>
      </c>
      <c r="AS103" s="373">
        <f t="shared" si="490"/>
        <v>465.74329649613753</v>
      </c>
      <c r="AT103" s="373">
        <f t="shared" si="490"/>
        <v>475.05816242606033</v>
      </c>
      <c r="AU103" s="373">
        <f t="shared" si="490"/>
        <v>484.55932567458149</v>
      </c>
      <c r="AV103" s="373">
        <f t="shared" si="490"/>
        <v>494.25051218807312</v>
      </c>
      <c r="AW103" s="373">
        <f t="shared" si="490"/>
        <v>504.1355224318346</v>
      </c>
      <c r="AX103" s="373">
        <f t="shared" si="490"/>
        <v>514.21823288047131</v>
      </c>
      <c r="AY103" s="373">
        <f t="shared" si="490"/>
        <v>524.50259753808075</v>
      </c>
      <c r="AZ103" s="373">
        <f t="shared" si="490"/>
        <v>534.9926494888424</v>
      </c>
      <c r="BA103" s="373">
        <f t="shared" si="490"/>
        <v>545.69250247861919</v>
      </c>
      <c r="BB103" s="373">
        <f t="shared" si="490"/>
        <v>556.60635252819168</v>
      </c>
      <c r="BC103" s="373">
        <f t="shared" si="490"/>
        <v>567.73847957875557</v>
      </c>
      <c r="BD103" s="373">
        <f t="shared" si="490"/>
        <v>579.09324917033075</v>
      </c>
      <c r="BE103" s="373">
        <f t="shared" si="490"/>
        <v>590.67511415373735</v>
      </c>
      <c r="BF103" s="373">
        <f t="shared" si="490"/>
        <v>602.48861643681209</v>
      </c>
      <c r="BG103" s="373">
        <f t="shared" si="490"/>
        <v>614.53838876554823</v>
      </c>
      <c r="BH103" s="373">
        <f t="shared" si="490"/>
        <v>626.82915654085923</v>
      </c>
      <c r="BI103" s="373">
        <f t="shared" si="490"/>
        <v>639.36573967167647</v>
      </c>
      <c r="BJ103" s="373">
        <f t="shared" si="490"/>
        <v>652.15305446511002</v>
      </c>
      <c r="BK103" s="373">
        <f t="shared" si="490"/>
        <v>665.19611555441224</v>
      </c>
      <c r="BL103" s="373">
        <f t="shared" si="490"/>
        <v>678.50003786550053</v>
      </c>
      <c r="BM103" s="373">
        <f t="shared" si="490"/>
        <v>692.07003862281044</v>
      </c>
      <c r="BN103" s="373">
        <f t="shared" si="490"/>
        <v>705.91143939526683</v>
      </c>
      <c r="BO103" s="373">
        <f t="shared" si="490"/>
        <v>720.02966818317213</v>
      </c>
      <c r="BP103" s="373">
        <f t="shared" si="490"/>
        <v>734.43026154683548</v>
      </c>
      <c r="BQ103" s="373">
        <f t="shared" si="490"/>
        <v>749.11886677777215</v>
      </c>
      <c r="BR103" s="373">
        <f t="shared" si="490"/>
        <v>764.10124411332777</v>
      </c>
      <c r="BS103" s="373">
        <f t="shared" si="490"/>
        <v>779.38326899559434</v>
      </c>
      <c r="BT103" s="373">
        <f t="shared" si="490"/>
        <v>794.97093437550609</v>
      </c>
      <c r="BU103" s="373">
        <f t="shared" si="490"/>
        <v>810.87035306301618</v>
      </c>
      <c r="BV103" s="373">
        <f t="shared" si="490"/>
        <v>827.08776012427654</v>
      </c>
      <c r="BW103" s="373">
        <f t="shared" si="490"/>
        <v>843.62951532676198</v>
      </c>
      <c r="BX103" s="373">
        <f t="shared" si="490"/>
        <v>860.50210563329733</v>
      </c>
      <c r="BY103" s="373">
        <f t="shared" si="490"/>
        <v>877.71214774596331</v>
      </c>
      <c r="BZ103" s="373">
        <f t="shared" si="490"/>
        <v>895.26639070088254</v>
      </c>
      <c r="CA103" s="373">
        <f t="shared" si="490"/>
        <v>913.17171851490014</v>
      </c>
      <c r="CB103" s="373">
        <f t="shared" si="490"/>
        <v>931.43515288519825</v>
      </c>
      <c r="CC103" s="373">
        <f t="shared" si="490"/>
        <v>950.06385594290225</v>
      </c>
      <c r="CD103" s="373">
        <f t="shared" ref="CD103:CR103" si="491">SUM(CD99:CD102)</f>
        <v>969.06513306176043</v>
      </c>
      <c r="CE103" s="373">
        <f t="shared" si="491"/>
        <v>988.4464357229956</v>
      </c>
      <c r="CF103" s="373">
        <f t="shared" si="491"/>
        <v>1008.2153644374557</v>
      </c>
      <c r="CG103" s="373">
        <f t="shared" si="491"/>
        <v>1028.3796717262048</v>
      </c>
      <c r="CH103" s="373">
        <f t="shared" si="491"/>
        <v>1048.9472651607291</v>
      </c>
      <c r="CI103" s="373">
        <f t="shared" si="491"/>
        <v>1069.9262104639436</v>
      </c>
      <c r="CJ103" s="373">
        <f t="shared" si="491"/>
        <v>1091.3247346732223</v>
      </c>
      <c r="CK103" s="373">
        <f t="shared" si="491"/>
        <v>1113.1512293666869</v>
      </c>
      <c r="CL103" s="373">
        <f t="shared" si="491"/>
        <v>1135.4142539540208</v>
      </c>
      <c r="CM103" s="373">
        <f t="shared" si="491"/>
        <v>1158.122539033101</v>
      </c>
      <c r="CN103" s="373">
        <f t="shared" si="491"/>
        <v>1181.2849898137631</v>
      </c>
      <c r="CO103" s="373">
        <f t="shared" si="491"/>
        <v>894.67719261088428</v>
      </c>
      <c r="CP103" s="373">
        <f t="shared" si="491"/>
        <v>602.33723946394787</v>
      </c>
      <c r="CQ103" s="373">
        <f t="shared" si="491"/>
        <v>304.15048725407269</v>
      </c>
      <c r="CR103" s="373">
        <f t="shared" si="491"/>
        <v>0</v>
      </c>
      <c r="CS103" s="373"/>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c r="FA103" s="91"/>
      <c r="FB103" s="91"/>
      <c r="FC103" s="91"/>
      <c r="FD103" s="91"/>
      <c r="FE103" s="91"/>
      <c r="FF103" s="91"/>
      <c r="FG103" s="91"/>
      <c r="FH103" s="91"/>
      <c r="FI103" s="91"/>
      <c r="FJ103" s="91"/>
      <c r="FK103" s="91"/>
      <c r="FL103" s="91"/>
      <c r="FM103" s="91"/>
      <c r="FN103" s="91"/>
      <c r="FO103" s="91"/>
      <c r="FP103" s="91"/>
      <c r="FQ103" s="91"/>
      <c r="FR103" s="91"/>
      <c r="FS103" s="91"/>
      <c r="FT103" s="91"/>
      <c r="FU103" s="91"/>
      <c r="FV103" s="91"/>
      <c r="FW103" s="91"/>
      <c r="FX103" s="91"/>
      <c r="FY103" s="91"/>
      <c r="FZ103" s="91"/>
      <c r="GA103" s="91"/>
      <c r="GB103" s="91"/>
      <c r="GC103" s="91"/>
      <c r="GD103" s="91"/>
      <c r="GE103" s="91"/>
      <c r="GF103" s="91"/>
      <c r="GG103" s="91"/>
      <c r="GH103" s="91"/>
      <c r="GI103" s="91"/>
      <c r="GJ103" s="91"/>
      <c r="GK103" s="74"/>
    </row>
    <row r="104" spans="1:212" s="47" customFormat="1" ht="14.25" customHeight="1" outlineLevel="1">
      <c r="A104" s="48"/>
      <c r="B104" s="48"/>
      <c r="K104" s="318"/>
      <c r="M104" s="465"/>
      <c r="N104" s="465"/>
      <c r="P104" s="366"/>
      <c r="Q104" s="366"/>
      <c r="R104" s="366"/>
      <c r="S104" s="366"/>
      <c r="T104" s="366"/>
      <c r="U104" s="366"/>
      <c r="V104" s="366"/>
      <c r="W104" s="366"/>
      <c r="X104" s="366"/>
      <c r="Y104" s="366"/>
      <c r="Z104" s="366"/>
      <c r="AA104" s="366"/>
      <c r="AB104" s="366"/>
      <c r="AC104" s="366"/>
      <c r="AD104" s="366"/>
      <c r="AE104" s="366"/>
      <c r="AF104" s="366"/>
      <c r="AG104" s="366"/>
      <c r="AH104" s="366"/>
      <c r="AI104" s="366"/>
      <c r="AJ104" s="366"/>
      <c r="AK104" s="366"/>
      <c r="AL104" s="366"/>
      <c r="AM104" s="366"/>
      <c r="AN104" s="366"/>
      <c r="AO104" s="366"/>
      <c r="AP104" s="366"/>
      <c r="AQ104" s="366"/>
      <c r="AR104" s="366"/>
      <c r="AS104" s="366"/>
      <c r="AT104" s="366"/>
      <c r="AU104" s="366"/>
      <c r="AV104" s="366"/>
      <c r="AW104" s="366"/>
      <c r="AX104" s="366"/>
      <c r="AY104" s="366"/>
      <c r="AZ104" s="366"/>
      <c r="BA104" s="366"/>
      <c r="BB104" s="366"/>
      <c r="BC104" s="366"/>
      <c r="BD104" s="366"/>
      <c r="BE104" s="366"/>
      <c r="BF104" s="366"/>
      <c r="BG104" s="366"/>
      <c r="BH104" s="366"/>
      <c r="BI104" s="366"/>
      <c r="BJ104" s="366"/>
      <c r="BK104" s="366"/>
      <c r="BL104" s="366"/>
      <c r="BM104" s="366"/>
      <c r="BN104" s="366"/>
      <c r="BO104" s="366"/>
      <c r="BP104" s="366"/>
      <c r="BQ104" s="366"/>
      <c r="BR104" s="366"/>
      <c r="BS104" s="366"/>
      <c r="BT104" s="366"/>
      <c r="BU104" s="366"/>
      <c r="BV104" s="366"/>
      <c r="BW104" s="366"/>
      <c r="BX104" s="366"/>
      <c r="BY104" s="366"/>
      <c r="BZ104" s="366"/>
      <c r="CA104" s="366"/>
      <c r="CB104" s="366"/>
      <c r="CC104" s="366"/>
      <c r="CD104" s="366"/>
      <c r="CE104" s="366"/>
      <c r="CF104" s="366"/>
      <c r="CG104" s="366"/>
      <c r="CH104" s="366"/>
      <c r="CI104" s="366"/>
      <c r="CJ104" s="366"/>
      <c r="CK104" s="366"/>
      <c r="CL104" s="366"/>
      <c r="CM104" s="366"/>
      <c r="CN104" s="366"/>
      <c r="CO104" s="366"/>
      <c r="CP104" s="366"/>
      <c r="CQ104" s="366"/>
      <c r="CR104" s="366"/>
      <c r="CS104" s="366"/>
      <c r="GK104" s="74"/>
    </row>
    <row r="105" spans="1:212" s="47" customFormat="1" ht="14.25" customHeight="1" outlineLevel="1">
      <c r="B105" s="436" t="s">
        <v>67</v>
      </c>
      <c r="K105" s="318"/>
      <c r="M105" s="465"/>
      <c r="N105" s="465"/>
      <c r="P105" s="366"/>
      <c r="Q105" s="366"/>
      <c r="R105" s="366"/>
      <c r="S105" s="366"/>
      <c r="T105" s="366"/>
      <c r="U105" s="366"/>
      <c r="V105" s="366"/>
      <c r="W105" s="366"/>
      <c r="X105" s="366"/>
      <c r="Y105" s="366"/>
      <c r="Z105" s="366"/>
      <c r="AA105" s="366"/>
      <c r="AB105" s="366"/>
      <c r="AC105" s="366"/>
      <c r="AD105" s="366"/>
      <c r="AE105" s="366"/>
      <c r="AF105" s="366"/>
      <c r="AG105" s="366"/>
      <c r="AH105" s="366"/>
      <c r="AI105" s="366"/>
      <c r="AJ105" s="366"/>
      <c r="AK105" s="366"/>
      <c r="AL105" s="366"/>
      <c r="AM105" s="366"/>
      <c r="AN105" s="366"/>
      <c r="AO105" s="366"/>
      <c r="AP105" s="366"/>
      <c r="AQ105" s="366"/>
      <c r="AR105" s="366"/>
      <c r="AS105" s="366"/>
      <c r="AT105" s="366"/>
      <c r="AU105" s="366"/>
      <c r="AV105" s="366"/>
      <c r="AW105" s="366"/>
      <c r="AX105" s="366"/>
      <c r="AY105" s="366"/>
      <c r="AZ105" s="366"/>
      <c r="BA105" s="366"/>
      <c r="BB105" s="366"/>
      <c r="BC105" s="366"/>
      <c r="BD105" s="366"/>
      <c r="BE105" s="366"/>
      <c r="BF105" s="366"/>
      <c r="BG105" s="366"/>
      <c r="BH105" s="366"/>
      <c r="BI105" s="366"/>
      <c r="BJ105" s="366"/>
      <c r="BK105" s="366"/>
      <c r="BL105" s="366"/>
      <c r="BM105" s="366"/>
      <c r="BN105" s="366"/>
      <c r="BO105" s="366"/>
      <c r="BP105" s="366"/>
      <c r="BQ105" s="366"/>
      <c r="BR105" s="366"/>
      <c r="BS105" s="366"/>
      <c r="BT105" s="366"/>
      <c r="BU105" s="366"/>
      <c r="BV105" s="366"/>
      <c r="BW105" s="366"/>
      <c r="BX105" s="366"/>
      <c r="BY105" s="366"/>
      <c r="BZ105" s="366"/>
      <c r="CA105" s="366"/>
      <c r="CB105" s="366"/>
      <c r="CC105" s="366"/>
      <c r="CD105" s="366"/>
      <c r="CE105" s="366"/>
      <c r="CF105" s="366"/>
      <c r="CG105" s="366"/>
      <c r="CH105" s="366"/>
      <c r="CI105" s="366"/>
      <c r="CJ105" s="366"/>
      <c r="CK105" s="366"/>
      <c r="CL105" s="366"/>
      <c r="CM105" s="366"/>
      <c r="CN105" s="366"/>
      <c r="CO105" s="366"/>
      <c r="CP105" s="366"/>
      <c r="CQ105" s="366"/>
      <c r="CR105" s="366"/>
      <c r="CS105" s="366"/>
      <c r="GK105" s="74"/>
    </row>
    <row r="106" spans="1:212" s="47" customFormat="1" ht="14.25" customHeight="1" outlineLevel="1">
      <c r="A106" s="48"/>
      <c r="B106" s="48" t="s">
        <v>106</v>
      </c>
      <c r="H106" s="521">
        <f>+Inputs!L131</f>
        <v>0.25</v>
      </c>
      <c r="K106" s="315" t="s">
        <v>200</v>
      </c>
      <c r="M106" s="465"/>
      <c r="N106" s="465"/>
      <c r="P106" s="368">
        <v>68</v>
      </c>
      <c r="Q106" s="369">
        <f t="shared" ref="Q106" si="492">+Q103*$H$106</f>
        <v>83.397843593861381</v>
      </c>
      <c r="R106" s="369">
        <f t="shared" ref="R106:CC106" si="493">+R103*$H$106</f>
        <v>81.120944734880567</v>
      </c>
      <c r="S106" s="369">
        <f t="shared" si="493"/>
        <v>85.134748096135667</v>
      </c>
      <c r="T106" s="369">
        <f t="shared" si="493"/>
        <v>89.347151430251998</v>
      </c>
      <c r="U106" s="369">
        <f t="shared" si="493"/>
        <v>91.918447351820916</v>
      </c>
      <c r="V106" s="369">
        <f t="shared" si="493"/>
        <v>92.818572930657524</v>
      </c>
      <c r="W106" s="369">
        <f t="shared" si="493"/>
        <v>92.014563833672753</v>
      </c>
      <c r="X106" s="369">
        <f t="shared" si="493"/>
        <v>89.470449858934813</v>
      </c>
      <c r="Y106" s="369">
        <f t="shared" si="493"/>
        <v>86.996678182706916</v>
      </c>
      <c r="Z106" s="369">
        <f t="shared" si="493"/>
        <v>85.446404844586979</v>
      </c>
      <c r="AA106" s="369">
        <f t="shared" si="493"/>
        <v>84.805534201608097</v>
      </c>
      <c r="AB106" s="369">
        <f t="shared" si="493"/>
        <v>85.060513343936833</v>
      </c>
      <c r="AC106" s="369">
        <f t="shared" si="493"/>
        <v>86.198319135448173</v>
      </c>
      <c r="AD106" s="369">
        <f t="shared" si="493"/>
        <v>87.351344703660857</v>
      </c>
      <c r="AE106" s="369">
        <f t="shared" si="493"/>
        <v>89.075539702782237</v>
      </c>
      <c r="AF106" s="369">
        <f t="shared" si="493"/>
        <v>91.399843716705348</v>
      </c>
      <c r="AG106" s="369">
        <f t="shared" si="493"/>
        <v>94.354399751896793</v>
      </c>
      <c r="AH106" s="369">
        <f t="shared" si="493"/>
        <v>97.970601620739572</v>
      </c>
      <c r="AI106" s="369">
        <f t="shared" si="493"/>
        <v>101.72539708978125</v>
      </c>
      <c r="AJ106" s="369">
        <f t="shared" si="493"/>
        <v>104.64747273127435</v>
      </c>
      <c r="AK106" s="369">
        <f t="shared" si="493"/>
        <v>106.70296294035023</v>
      </c>
      <c r="AL106" s="369">
        <f t="shared" si="493"/>
        <v>107.85670029036825</v>
      </c>
      <c r="AM106" s="369">
        <f t="shared" si="493"/>
        <v>108.07216563185139</v>
      </c>
      <c r="AN106" s="369">
        <f t="shared" si="493"/>
        <v>108.28806140846982</v>
      </c>
      <c r="AO106" s="369">
        <f t="shared" si="493"/>
        <v>108.99320692585283</v>
      </c>
      <c r="AP106" s="369">
        <f t="shared" si="493"/>
        <v>110.19835592717388</v>
      </c>
      <c r="AQ106" s="369">
        <f t="shared" si="493"/>
        <v>111.91447916573854</v>
      </c>
      <c r="AR106" s="369">
        <f t="shared" si="493"/>
        <v>114.15276874905331</v>
      </c>
      <c r="AS106" s="369">
        <f t="shared" si="493"/>
        <v>116.43582412403438</v>
      </c>
      <c r="AT106" s="369">
        <f t="shared" si="493"/>
        <v>118.76454060651508</v>
      </c>
      <c r="AU106" s="369">
        <f t="shared" si="493"/>
        <v>121.13983141864537</v>
      </c>
      <c r="AV106" s="369">
        <f t="shared" si="493"/>
        <v>123.56262804701828</v>
      </c>
      <c r="AW106" s="369">
        <f t="shared" si="493"/>
        <v>126.03388060795865</v>
      </c>
      <c r="AX106" s="369">
        <f t="shared" si="493"/>
        <v>128.55455822011783</v>
      </c>
      <c r="AY106" s="369">
        <f t="shared" si="493"/>
        <v>131.12564938452019</v>
      </c>
      <c r="AZ106" s="369">
        <f t="shared" si="493"/>
        <v>133.7481623722106</v>
      </c>
      <c r="BA106" s="369">
        <f t="shared" si="493"/>
        <v>136.4231256196548</v>
      </c>
      <c r="BB106" s="369">
        <f t="shared" si="493"/>
        <v>139.15158813204792</v>
      </c>
      <c r="BC106" s="369">
        <f t="shared" si="493"/>
        <v>141.93461989468889</v>
      </c>
      <c r="BD106" s="369">
        <f t="shared" si="493"/>
        <v>144.77331229258269</v>
      </c>
      <c r="BE106" s="369">
        <f t="shared" si="493"/>
        <v>147.66877853843434</v>
      </c>
      <c r="BF106" s="369">
        <f t="shared" si="493"/>
        <v>150.62215410920302</v>
      </c>
      <c r="BG106" s="369">
        <f t="shared" si="493"/>
        <v>153.63459719138706</v>
      </c>
      <c r="BH106" s="369">
        <f t="shared" si="493"/>
        <v>156.70728913521481</v>
      </c>
      <c r="BI106" s="369">
        <f t="shared" si="493"/>
        <v>159.84143491791912</v>
      </c>
      <c r="BJ106" s="369">
        <f t="shared" si="493"/>
        <v>163.0382636162775</v>
      </c>
      <c r="BK106" s="369">
        <f t="shared" si="493"/>
        <v>166.29902888860306</v>
      </c>
      <c r="BL106" s="369">
        <f t="shared" si="493"/>
        <v>169.62500946637513</v>
      </c>
      <c r="BM106" s="369">
        <f t="shared" si="493"/>
        <v>173.01750965570261</v>
      </c>
      <c r="BN106" s="369">
        <f t="shared" si="493"/>
        <v>176.47785984881671</v>
      </c>
      <c r="BO106" s="369">
        <f t="shared" si="493"/>
        <v>180.00741704579303</v>
      </c>
      <c r="BP106" s="369">
        <f t="shared" si="493"/>
        <v>183.60756538670887</v>
      </c>
      <c r="BQ106" s="369">
        <f t="shared" si="493"/>
        <v>187.27971669444304</v>
      </c>
      <c r="BR106" s="369">
        <f t="shared" si="493"/>
        <v>191.02531102833194</v>
      </c>
      <c r="BS106" s="369">
        <f t="shared" si="493"/>
        <v>194.84581724889858</v>
      </c>
      <c r="BT106" s="369">
        <f t="shared" si="493"/>
        <v>198.74273359387652</v>
      </c>
      <c r="BU106" s="369">
        <f t="shared" si="493"/>
        <v>202.71758826575405</v>
      </c>
      <c r="BV106" s="369">
        <f t="shared" si="493"/>
        <v>206.77194003106914</v>
      </c>
      <c r="BW106" s="369">
        <f t="shared" si="493"/>
        <v>210.90737883169049</v>
      </c>
      <c r="BX106" s="369">
        <f t="shared" si="493"/>
        <v>215.12552640832433</v>
      </c>
      <c r="BY106" s="369">
        <f t="shared" si="493"/>
        <v>219.42803693649083</v>
      </c>
      <c r="BZ106" s="369">
        <f t="shared" si="493"/>
        <v>223.81659767522063</v>
      </c>
      <c r="CA106" s="369">
        <f t="shared" si="493"/>
        <v>228.29292962872503</v>
      </c>
      <c r="CB106" s="369">
        <f t="shared" si="493"/>
        <v>232.85878822129956</v>
      </c>
      <c r="CC106" s="369">
        <f t="shared" si="493"/>
        <v>237.51596398572556</v>
      </c>
      <c r="CD106" s="369">
        <f t="shared" ref="CD106:CR106" si="494">+CD103*$H$106</f>
        <v>242.26628326544011</v>
      </c>
      <c r="CE106" s="369">
        <f t="shared" si="494"/>
        <v>247.1116089307489</v>
      </c>
      <c r="CF106" s="369">
        <f t="shared" si="494"/>
        <v>252.05384110936393</v>
      </c>
      <c r="CG106" s="369">
        <f t="shared" si="494"/>
        <v>257.09491793155121</v>
      </c>
      <c r="CH106" s="369">
        <f t="shared" si="494"/>
        <v>262.23681629018228</v>
      </c>
      <c r="CI106" s="369">
        <f t="shared" si="494"/>
        <v>267.48155261598589</v>
      </c>
      <c r="CJ106" s="369">
        <f t="shared" si="494"/>
        <v>272.83118366830558</v>
      </c>
      <c r="CK106" s="369">
        <f t="shared" si="494"/>
        <v>278.28780734167174</v>
      </c>
      <c r="CL106" s="369">
        <f t="shared" si="494"/>
        <v>283.85356348850519</v>
      </c>
      <c r="CM106" s="369">
        <f t="shared" si="494"/>
        <v>289.53063475827526</v>
      </c>
      <c r="CN106" s="369">
        <f t="shared" si="494"/>
        <v>295.32124745344078</v>
      </c>
      <c r="CO106" s="369">
        <f t="shared" si="494"/>
        <v>223.66929815272107</v>
      </c>
      <c r="CP106" s="369">
        <f t="shared" si="494"/>
        <v>150.58430986598697</v>
      </c>
      <c r="CQ106" s="369">
        <f t="shared" si="494"/>
        <v>76.037621813518172</v>
      </c>
      <c r="CR106" s="369">
        <f t="shared" si="494"/>
        <v>0</v>
      </c>
      <c r="CS106" s="369"/>
      <c r="CT106" s="80"/>
      <c r="CU106" s="80"/>
      <c r="CV106" s="80"/>
      <c r="CW106" s="80"/>
      <c r="CX106" s="80"/>
      <c r="CY106" s="80"/>
      <c r="CZ106" s="80"/>
      <c r="DA106" s="80"/>
      <c r="DB106" s="80"/>
      <c r="DC106" s="80"/>
      <c r="DD106" s="80"/>
      <c r="DE106" s="80"/>
      <c r="DF106" s="80"/>
      <c r="DG106" s="80"/>
      <c r="DH106" s="80"/>
      <c r="DI106" s="80"/>
      <c r="DJ106" s="80"/>
      <c r="DK106" s="80"/>
      <c r="DL106" s="80"/>
      <c r="DM106" s="80"/>
      <c r="DN106" s="80"/>
      <c r="DO106" s="80"/>
      <c r="DP106" s="80"/>
      <c r="DQ106" s="80"/>
      <c r="DR106" s="80"/>
      <c r="DS106" s="80"/>
      <c r="DT106" s="80"/>
      <c r="DU106" s="80"/>
      <c r="DV106" s="80"/>
      <c r="DW106" s="80"/>
      <c r="DX106" s="80"/>
      <c r="DY106" s="80"/>
      <c r="DZ106" s="80"/>
      <c r="EA106" s="80"/>
      <c r="EB106" s="80"/>
      <c r="EC106" s="80"/>
      <c r="ED106" s="80"/>
      <c r="EE106" s="80"/>
      <c r="EF106" s="80"/>
      <c r="EG106" s="80"/>
      <c r="EH106" s="80"/>
      <c r="EI106" s="80"/>
      <c r="EJ106" s="80"/>
      <c r="EK106" s="80"/>
      <c r="EL106" s="80"/>
      <c r="EM106" s="80"/>
      <c r="EN106" s="80"/>
      <c r="EO106" s="80"/>
      <c r="EP106" s="80"/>
      <c r="EQ106" s="80"/>
      <c r="ER106" s="80"/>
      <c r="ES106" s="80"/>
      <c r="ET106" s="80"/>
      <c r="EU106" s="80"/>
      <c r="EV106" s="80"/>
      <c r="EW106" s="80"/>
      <c r="EX106" s="80"/>
      <c r="EY106" s="80"/>
      <c r="EZ106" s="80"/>
      <c r="FA106" s="80"/>
      <c r="FB106" s="80"/>
      <c r="FC106" s="80"/>
      <c r="FD106" s="80"/>
      <c r="FE106" s="80"/>
      <c r="FF106" s="80"/>
      <c r="FG106" s="80"/>
      <c r="FH106" s="80"/>
      <c r="FI106" s="80"/>
      <c r="FJ106" s="80"/>
      <c r="FK106" s="80"/>
      <c r="FL106" s="80"/>
      <c r="FM106" s="80"/>
      <c r="FN106" s="80"/>
      <c r="FO106" s="80"/>
      <c r="FP106" s="80"/>
      <c r="FQ106" s="80"/>
      <c r="FR106" s="80"/>
      <c r="FS106" s="80"/>
      <c r="FT106" s="80"/>
      <c r="FU106" s="80"/>
      <c r="FV106" s="80"/>
      <c r="FW106" s="80"/>
      <c r="FX106" s="80"/>
      <c r="FY106" s="80"/>
      <c r="FZ106" s="80"/>
      <c r="GA106" s="80"/>
      <c r="GB106" s="80"/>
      <c r="GC106" s="80"/>
      <c r="GD106" s="80"/>
      <c r="GE106" s="80"/>
      <c r="GF106" s="80"/>
      <c r="GG106" s="80"/>
      <c r="GH106" s="80"/>
      <c r="GI106" s="80"/>
      <c r="GJ106" s="80"/>
      <c r="GK106" s="74"/>
    </row>
    <row r="107" spans="1:212" s="47" customFormat="1" ht="14.25" customHeight="1" outlineLevel="1">
      <c r="A107" s="48"/>
      <c r="B107" s="48"/>
      <c r="K107" s="318"/>
      <c r="M107" s="465"/>
      <c r="N107" s="465"/>
      <c r="P107" s="366"/>
      <c r="Q107" s="366"/>
      <c r="R107" s="366"/>
      <c r="S107" s="366"/>
      <c r="T107" s="366"/>
      <c r="U107" s="366"/>
      <c r="V107" s="366"/>
      <c r="W107" s="366"/>
      <c r="X107" s="366"/>
      <c r="Y107" s="366"/>
      <c r="Z107" s="366"/>
      <c r="AA107" s="366"/>
      <c r="AB107" s="366"/>
      <c r="AC107" s="366"/>
      <c r="AD107" s="366"/>
      <c r="AE107" s="366"/>
      <c r="AF107" s="366"/>
      <c r="AG107" s="366"/>
      <c r="AH107" s="366"/>
      <c r="AI107" s="366"/>
      <c r="AJ107" s="366"/>
      <c r="AK107" s="366"/>
      <c r="AL107" s="366"/>
      <c r="AM107" s="366"/>
      <c r="AN107" s="366"/>
      <c r="AO107" s="366"/>
      <c r="AP107" s="366"/>
      <c r="AQ107" s="366"/>
      <c r="AR107" s="366"/>
      <c r="AS107" s="366"/>
      <c r="AT107" s="366"/>
      <c r="AU107" s="366"/>
      <c r="AV107" s="366"/>
      <c r="AW107" s="366"/>
      <c r="AX107" s="366"/>
      <c r="AY107" s="366"/>
      <c r="AZ107" s="366"/>
      <c r="BA107" s="366"/>
      <c r="BB107" s="366"/>
      <c r="BC107" s="366"/>
      <c r="BD107" s="366"/>
      <c r="BE107" s="366"/>
      <c r="BF107" s="366"/>
      <c r="BG107" s="366"/>
      <c r="BH107" s="366"/>
      <c r="BI107" s="366"/>
      <c r="BJ107" s="366"/>
      <c r="BK107" s="366"/>
      <c r="BL107" s="366"/>
      <c r="BM107" s="366"/>
      <c r="BN107" s="366"/>
      <c r="BO107" s="366"/>
      <c r="BP107" s="366"/>
      <c r="BQ107" s="366"/>
      <c r="BR107" s="366"/>
      <c r="BS107" s="366"/>
      <c r="BT107" s="366"/>
      <c r="BU107" s="366"/>
      <c r="BV107" s="366"/>
      <c r="BW107" s="366"/>
      <c r="BX107" s="366"/>
      <c r="BY107" s="366"/>
      <c r="BZ107" s="366"/>
      <c r="CA107" s="366"/>
      <c r="CB107" s="366"/>
      <c r="CC107" s="366"/>
      <c r="CD107" s="366"/>
      <c r="CE107" s="366"/>
      <c r="CF107" s="366"/>
      <c r="CG107" s="366"/>
      <c r="CH107" s="366"/>
      <c r="CI107" s="366"/>
      <c r="CJ107" s="366"/>
      <c r="CK107" s="366"/>
      <c r="CL107" s="366"/>
      <c r="CM107" s="366"/>
      <c r="CN107" s="366"/>
      <c r="CO107" s="366"/>
      <c r="CP107" s="366"/>
      <c r="CQ107" s="366"/>
      <c r="CR107" s="366"/>
      <c r="CS107" s="366"/>
      <c r="GK107" s="74"/>
    </row>
    <row r="108" spans="1:212" s="47" customFormat="1" ht="14.25" customHeight="1" outlineLevel="1">
      <c r="B108" s="191" t="s">
        <v>72</v>
      </c>
      <c r="K108" s="318"/>
      <c r="M108" s="465"/>
      <c r="N108" s="465"/>
      <c r="P108" s="366"/>
      <c r="Q108" s="366"/>
      <c r="R108" s="366"/>
      <c r="S108" s="366"/>
      <c r="T108" s="366"/>
      <c r="U108" s="366"/>
      <c r="V108" s="366"/>
      <c r="W108" s="366"/>
      <c r="X108" s="366"/>
      <c r="Y108" s="366"/>
      <c r="Z108" s="366"/>
      <c r="AA108" s="366"/>
      <c r="AB108" s="366"/>
      <c r="AC108" s="366"/>
      <c r="AD108" s="366"/>
      <c r="AE108" s="366"/>
      <c r="AF108" s="366"/>
      <c r="AG108" s="366"/>
      <c r="AH108" s="366"/>
      <c r="AI108" s="366"/>
      <c r="AJ108" s="366"/>
      <c r="AK108" s="366"/>
      <c r="AL108" s="366"/>
      <c r="AM108" s="366"/>
      <c r="AN108" s="366"/>
      <c r="AO108" s="366"/>
      <c r="AP108" s="366"/>
      <c r="AQ108" s="366"/>
      <c r="AR108" s="366"/>
      <c r="AS108" s="366"/>
      <c r="AT108" s="366"/>
      <c r="AU108" s="366"/>
      <c r="AV108" s="366"/>
      <c r="AW108" s="366"/>
      <c r="AX108" s="366"/>
      <c r="AY108" s="366"/>
      <c r="AZ108" s="366"/>
      <c r="BA108" s="366"/>
      <c r="BB108" s="366"/>
      <c r="BC108" s="366"/>
      <c r="BD108" s="366"/>
      <c r="BE108" s="366"/>
      <c r="BF108" s="366"/>
      <c r="BG108" s="366"/>
      <c r="BH108" s="366"/>
      <c r="BI108" s="366"/>
      <c r="BJ108" s="366"/>
      <c r="BK108" s="366"/>
      <c r="BL108" s="366"/>
      <c r="BM108" s="366"/>
      <c r="BN108" s="366"/>
      <c r="BO108" s="366"/>
      <c r="BP108" s="366"/>
      <c r="BQ108" s="366"/>
      <c r="BR108" s="366"/>
      <c r="BS108" s="366"/>
      <c r="BT108" s="366"/>
      <c r="BU108" s="366"/>
      <c r="BV108" s="366"/>
      <c r="BW108" s="366"/>
      <c r="BX108" s="366"/>
      <c r="BY108" s="366"/>
      <c r="BZ108" s="366"/>
      <c r="CA108" s="366"/>
      <c r="CB108" s="366"/>
      <c r="CC108" s="366"/>
      <c r="CD108" s="366"/>
      <c r="CE108" s="366"/>
      <c r="CF108" s="366"/>
      <c r="CG108" s="366"/>
      <c r="CH108" s="366"/>
      <c r="CI108" s="366"/>
      <c r="CJ108" s="366"/>
      <c r="CK108" s="366"/>
      <c r="CL108" s="366"/>
      <c r="CM108" s="366"/>
      <c r="CN108" s="366"/>
      <c r="CO108" s="366"/>
      <c r="CP108" s="366"/>
      <c r="CQ108" s="366"/>
      <c r="CR108" s="366"/>
      <c r="CS108" s="366"/>
      <c r="GK108" s="74"/>
    </row>
    <row r="109" spans="1:212" s="47" customFormat="1" ht="14.25" customHeight="1" outlineLevel="1">
      <c r="B109" s="47" t="s">
        <v>46</v>
      </c>
      <c r="K109" s="315" t="s">
        <v>200</v>
      </c>
      <c r="M109" s="465"/>
      <c r="N109" s="465"/>
      <c r="O109" s="81"/>
      <c r="P109" s="366">
        <f t="shared" ref="P109:Q109" si="495">O111</f>
        <v>68</v>
      </c>
      <c r="Q109" s="366">
        <f t="shared" si="495"/>
        <v>68</v>
      </c>
      <c r="R109" s="366">
        <f t="shared" ref="R109" si="496">Q111</f>
        <v>83.397843593861381</v>
      </c>
      <c r="S109" s="366">
        <f t="shared" ref="S109" si="497">R111</f>
        <v>81.120944734880567</v>
      </c>
      <c r="T109" s="366">
        <f t="shared" ref="T109" si="498">S111</f>
        <v>85.134748096135667</v>
      </c>
      <c r="U109" s="366">
        <f t="shared" ref="U109" si="499">T111</f>
        <v>89.347151430251998</v>
      </c>
      <c r="V109" s="366">
        <f t="shared" ref="V109" si="500">U111</f>
        <v>91.918447351820916</v>
      </c>
      <c r="W109" s="366">
        <f t="shared" ref="W109" si="501">V111</f>
        <v>92.818572930657524</v>
      </c>
      <c r="X109" s="366">
        <f t="shared" ref="X109" si="502">W111</f>
        <v>92.014563833672753</v>
      </c>
      <c r="Y109" s="366">
        <f t="shared" ref="Y109" si="503">X111</f>
        <v>89.470449858934813</v>
      </c>
      <c r="Z109" s="366">
        <f t="shared" ref="Z109" si="504">Y111</f>
        <v>86.996678182706916</v>
      </c>
      <c r="AA109" s="366">
        <f t="shared" ref="AA109" si="505">Z111</f>
        <v>85.446404844586979</v>
      </c>
      <c r="AB109" s="366">
        <f t="shared" ref="AB109" si="506">AA111</f>
        <v>84.805534201608097</v>
      </c>
      <c r="AC109" s="366">
        <f t="shared" ref="AC109" si="507">AB111</f>
        <v>85.060513343936833</v>
      </c>
      <c r="AD109" s="366">
        <f t="shared" ref="AD109" si="508">AC111</f>
        <v>86.198319135448173</v>
      </c>
      <c r="AE109" s="366">
        <f t="shared" ref="AE109" si="509">AD111</f>
        <v>87.351344703660857</v>
      </c>
      <c r="AF109" s="366">
        <f t="shared" ref="AF109" si="510">AE111</f>
        <v>89.075539702782237</v>
      </c>
      <c r="AG109" s="366">
        <f t="shared" ref="AG109" si="511">AF111</f>
        <v>91.399843716705348</v>
      </c>
      <c r="AH109" s="366">
        <f t="shared" ref="AH109" si="512">AG111</f>
        <v>94.354399751896793</v>
      </c>
      <c r="AI109" s="366">
        <f t="shared" ref="AI109" si="513">AH111</f>
        <v>97.970601620739572</v>
      </c>
      <c r="AJ109" s="366">
        <f t="shared" ref="AJ109" si="514">AI111</f>
        <v>101.72539708978125</v>
      </c>
      <c r="AK109" s="366">
        <f t="shared" ref="AK109" si="515">AJ111</f>
        <v>104.64747273127435</v>
      </c>
      <c r="AL109" s="366">
        <f t="shared" ref="AL109" si="516">AK111</f>
        <v>106.70296294035023</v>
      </c>
      <c r="AM109" s="366">
        <f t="shared" ref="AM109" si="517">AL111</f>
        <v>107.85670029036825</v>
      </c>
      <c r="AN109" s="366">
        <f t="shared" ref="AN109" si="518">AM111</f>
        <v>108.07216563185139</v>
      </c>
      <c r="AO109" s="366">
        <f t="shared" ref="AO109" si="519">AN111</f>
        <v>108.28806140846982</v>
      </c>
      <c r="AP109" s="366">
        <f t="shared" ref="AP109" si="520">AO111</f>
        <v>108.99320692585283</v>
      </c>
      <c r="AQ109" s="366">
        <f t="shared" ref="AQ109" si="521">AP111</f>
        <v>110.19835592717388</v>
      </c>
      <c r="AR109" s="366">
        <f t="shared" ref="AR109" si="522">AQ111</f>
        <v>111.91447916573854</v>
      </c>
      <c r="AS109" s="366">
        <f t="shared" ref="AS109" si="523">AR111</f>
        <v>114.15276874905331</v>
      </c>
      <c r="AT109" s="366">
        <f t="shared" ref="AT109" si="524">AS111</f>
        <v>116.43582412403438</v>
      </c>
      <c r="AU109" s="366">
        <f t="shared" ref="AU109" si="525">AT111</f>
        <v>118.76454060651508</v>
      </c>
      <c r="AV109" s="366">
        <f t="shared" ref="AV109" si="526">AU111</f>
        <v>121.13983141864537</v>
      </c>
      <c r="AW109" s="366">
        <f t="shared" ref="AW109" si="527">AV111</f>
        <v>123.56262804701828</v>
      </c>
      <c r="AX109" s="366">
        <f t="shared" ref="AX109" si="528">AW111</f>
        <v>126.03388060795865</v>
      </c>
      <c r="AY109" s="366">
        <f t="shared" ref="AY109" si="529">AX111</f>
        <v>128.55455822011783</v>
      </c>
      <c r="AZ109" s="366">
        <f t="shared" ref="AZ109" si="530">AY111</f>
        <v>131.12564938452019</v>
      </c>
      <c r="BA109" s="366">
        <f t="shared" ref="BA109" si="531">AZ111</f>
        <v>133.7481623722106</v>
      </c>
      <c r="BB109" s="366">
        <f t="shared" ref="BB109" si="532">BA111</f>
        <v>136.4231256196548</v>
      </c>
      <c r="BC109" s="366">
        <f t="shared" ref="BC109" si="533">BB111</f>
        <v>139.15158813204792</v>
      </c>
      <c r="BD109" s="366">
        <f t="shared" ref="BD109" si="534">BC111</f>
        <v>141.93461989468889</v>
      </c>
      <c r="BE109" s="366">
        <f t="shared" ref="BE109" si="535">BD111</f>
        <v>144.77331229258269</v>
      </c>
      <c r="BF109" s="366">
        <f t="shared" ref="BF109" si="536">BE111</f>
        <v>147.66877853843434</v>
      </c>
      <c r="BG109" s="366">
        <f t="shared" ref="BG109" si="537">BF111</f>
        <v>150.62215410920302</v>
      </c>
      <c r="BH109" s="366">
        <f t="shared" ref="BH109" si="538">BG111</f>
        <v>153.63459719138706</v>
      </c>
      <c r="BI109" s="366">
        <f t="shared" ref="BI109" si="539">BH111</f>
        <v>156.70728913521481</v>
      </c>
      <c r="BJ109" s="366">
        <f t="shared" ref="BJ109" si="540">BI111</f>
        <v>159.84143491791912</v>
      </c>
      <c r="BK109" s="366">
        <f t="shared" ref="BK109" si="541">BJ111</f>
        <v>163.0382636162775</v>
      </c>
      <c r="BL109" s="366">
        <f t="shared" ref="BL109" si="542">BK111</f>
        <v>166.29902888860306</v>
      </c>
      <c r="BM109" s="366">
        <f t="shared" ref="BM109" si="543">BL111</f>
        <v>169.62500946637513</v>
      </c>
      <c r="BN109" s="366">
        <f t="shared" ref="BN109" si="544">BM111</f>
        <v>173.01750965570261</v>
      </c>
      <c r="BO109" s="366">
        <f t="shared" ref="BO109" si="545">BN111</f>
        <v>176.47785984881671</v>
      </c>
      <c r="BP109" s="366">
        <f t="shared" ref="BP109" si="546">BO111</f>
        <v>180.00741704579303</v>
      </c>
      <c r="BQ109" s="366">
        <f t="shared" ref="BQ109" si="547">BP111</f>
        <v>183.60756538670887</v>
      </c>
      <c r="BR109" s="366">
        <f t="shared" ref="BR109" si="548">BQ111</f>
        <v>187.27971669444304</v>
      </c>
      <c r="BS109" s="366">
        <f t="shared" ref="BS109" si="549">BR111</f>
        <v>191.02531102833194</v>
      </c>
      <c r="BT109" s="366">
        <f t="shared" ref="BT109" si="550">BS111</f>
        <v>194.84581724889858</v>
      </c>
      <c r="BU109" s="366">
        <f t="shared" ref="BU109" si="551">BT111</f>
        <v>198.74273359387652</v>
      </c>
      <c r="BV109" s="366">
        <f t="shared" ref="BV109" si="552">BU111</f>
        <v>202.71758826575405</v>
      </c>
      <c r="BW109" s="366">
        <f t="shared" ref="BW109" si="553">BV111</f>
        <v>206.77194003106914</v>
      </c>
      <c r="BX109" s="366">
        <f t="shared" ref="BX109" si="554">BW111</f>
        <v>210.90737883169049</v>
      </c>
      <c r="BY109" s="366">
        <f t="shared" ref="BY109" si="555">BX111</f>
        <v>215.12552640832433</v>
      </c>
      <c r="BZ109" s="366">
        <f t="shared" ref="BZ109" si="556">BY111</f>
        <v>219.42803693649083</v>
      </c>
      <c r="CA109" s="366">
        <f t="shared" ref="CA109" si="557">BZ111</f>
        <v>223.81659767522063</v>
      </c>
      <c r="CB109" s="366">
        <f t="shared" ref="CB109" si="558">CA111</f>
        <v>228.29292962872503</v>
      </c>
      <c r="CC109" s="366">
        <f t="shared" ref="CC109" si="559">CB111</f>
        <v>232.85878822129956</v>
      </c>
      <c r="CD109" s="366">
        <f t="shared" ref="CD109" si="560">CC111</f>
        <v>237.51596398572556</v>
      </c>
      <c r="CE109" s="366">
        <f t="shared" ref="CE109" si="561">CD111</f>
        <v>242.26628326544011</v>
      </c>
      <c r="CF109" s="366">
        <f t="shared" ref="CF109" si="562">CE111</f>
        <v>247.1116089307489</v>
      </c>
      <c r="CG109" s="366">
        <f t="shared" ref="CG109" si="563">CF111</f>
        <v>252.05384110936393</v>
      </c>
      <c r="CH109" s="366">
        <f t="shared" ref="CH109" si="564">CG111</f>
        <v>257.09491793155121</v>
      </c>
      <c r="CI109" s="366">
        <f t="shared" ref="CI109" si="565">CH111</f>
        <v>262.23681629018228</v>
      </c>
      <c r="CJ109" s="366">
        <f t="shared" ref="CJ109" si="566">CI111</f>
        <v>267.48155261598589</v>
      </c>
      <c r="CK109" s="366">
        <f t="shared" ref="CK109" si="567">CJ111</f>
        <v>272.83118366830558</v>
      </c>
      <c r="CL109" s="366">
        <f t="shared" ref="CL109" si="568">CK111</f>
        <v>278.28780734167174</v>
      </c>
      <c r="CM109" s="366">
        <f t="shared" ref="CM109" si="569">CL111</f>
        <v>283.85356348850519</v>
      </c>
      <c r="CN109" s="366">
        <f t="shared" ref="CN109" si="570">CM111</f>
        <v>289.53063475827526</v>
      </c>
      <c r="CO109" s="366">
        <f t="shared" ref="CO109" si="571">CN111</f>
        <v>295.32124745344078</v>
      </c>
      <c r="CP109" s="366">
        <f t="shared" ref="CP109" si="572">CO111</f>
        <v>223.66929815272107</v>
      </c>
      <c r="CQ109" s="366">
        <f t="shared" ref="CQ109" si="573">CP111</f>
        <v>150.58430986598697</v>
      </c>
      <c r="CR109" s="366">
        <f t="shared" ref="CR109" si="574">CQ111</f>
        <v>76.037621813518172</v>
      </c>
      <c r="CS109" s="366"/>
      <c r="CT109" s="81"/>
      <c r="CU109" s="81"/>
      <c r="CV109" s="81"/>
      <c r="CW109" s="81"/>
      <c r="CX109" s="81"/>
      <c r="CY109" s="81"/>
      <c r="CZ109" s="81"/>
      <c r="DA109" s="81"/>
      <c r="DB109" s="81"/>
      <c r="DC109" s="81"/>
      <c r="DD109" s="81"/>
      <c r="DE109" s="81"/>
      <c r="DF109" s="81"/>
      <c r="DG109" s="81"/>
      <c r="DH109" s="81"/>
      <c r="DI109" s="81"/>
      <c r="DJ109" s="81"/>
      <c r="DK109" s="81"/>
      <c r="DL109" s="81"/>
      <c r="DM109" s="81"/>
      <c r="DN109" s="81"/>
      <c r="DO109" s="81"/>
      <c r="DP109" s="81"/>
      <c r="DQ109" s="81"/>
      <c r="DR109" s="81"/>
      <c r="DS109" s="81"/>
      <c r="DT109" s="81"/>
      <c r="DU109" s="81"/>
      <c r="DV109" s="81"/>
      <c r="DW109" s="81"/>
      <c r="DX109" s="81"/>
      <c r="DY109" s="81"/>
      <c r="DZ109" s="81"/>
      <c r="EA109" s="81"/>
      <c r="EB109" s="81"/>
      <c r="EC109" s="81"/>
      <c r="ED109" s="81"/>
      <c r="EE109" s="81"/>
      <c r="EF109" s="81"/>
      <c r="EG109" s="81"/>
      <c r="EH109" s="81"/>
      <c r="EI109" s="81"/>
      <c r="EJ109" s="81"/>
      <c r="EK109" s="81"/>
      <c r="EL109" s="81"/>
      <c r="EM109" s="81"/>
      <c r="EN109" s="81"/>
      <c r="EO109" s="81"/>
      <c r="EP109" s="81"/>
      <c r="EQ109" s="81"/>
      <c r="ER109" s="81"/>
      <c r="ES109" s="81"/>
      <c r="ET109" s="81"/>
      <c r="EU109" s="81"/>
      <c r="EV109" s="81"/>
      <c r="EW109" s="81"/>
      <c r="EX109" s="81"/>
      <c r="EY109" s="81"/>
      <c r="EZ109" s="81"/>
      <c r="FA109" s="81"/>
      <c r="FB109" s="81"/>
      <c r="FC109" s="81"/>
      <c r="FD109" s="81"/>
      <c r="FE109" s="81"/>
      <c r="FF109" s="81"/>
      <c r="FG109" s="81"/>
      <c r="FH109" s="81"/>
      <c r="FI109" s="81"/>
      <c r="FJ109" s="81"/>
      <c r="FK109" s="81"/>
      <c r="FL109" s="81"/>
      <c r="FM109" s="81"/>
      <c r="FN109" s="81"/>
      <c r="FO109" s="81"/>
      <c r="FP109" s="81"/>
      <c r="FQ109" s="81"/>
      <c r="FR109" s="81"/>
      <c r="FS109" s="81"/>
      <c r="FT109" s="81"/>
      <c r="FU109" s="81"/>
      <c r="FV109" s="81"/>
      <c r="FW109" s="81"/>
      <c r="FX109" s="81"/>
      <c r="FY109" s="81"/>
      <c r="FZ109" s="81"/>
      <c r="GA109" s="81"/>
      <c r="GB109" s="81"/>
      <c r="GC109" s="81"/>
      <c r="GD109" s="81"/>
      <c r="GE109" s="81"/>
      <c r="GF109" s="81"/>
      <c r="GG109" s="81"/>
      <c r="GH109" s="81"/>
      <c r="GI109" s="81"/>
      <c r="GJ109" s="81"/>
      <c r="GK109" s="74"/>
    </row>
    <row r="110" spans="1:212" s="47" customFormat="1" ht="14.25" customHeight="1" outlineLevel="1">
      <c r="B110" s="47" t="s">
        <v>69</v>
      </c>
      <c r="C110" s="58"/>
      <c r="K110" s="315" t="s">
        <v>200</v>
      </c>
      <c r="M110" s="472">
        <f t="shared" ref="M110" si="575">+SUM(P110:CS110)</f>
        <v>-68</v>
      </c>
      <c r="N110" s="472"/>
      <c r="O110" s="81"/>
      <c r="P110" s="366">
        <f t="shared" ref="P110" si="576">-P109+P106</f>
        <v>0</v>
      </c>
      <c r="Q110" s="366">
        <f t="shared" ref="Q110" si="577">-Q109+Q106</f>
        <v>15.397843593861381</v>
      </c>
      <c r="R110" s="366">
        <f t="shared" ref="R110:CC110" si="578">-R109+R106</f>
        <v>-2.2768988589808146</v>
      </c>
      <c r="S110" s="366">
        <f t="shared" si="578"/>
        <v>4.0138033612550998</v>
      </c>
      <c r="T110" s="366">
        <f t="shared" si="578"/>
        <v>4.2124033341163312</v>
      </c>
      <c r="U110" s="366">
        <f t="shared" si="578"/>
        <v>2.5712959215689182</v>
      </c>
      <c r="V110" s="366">
        <f t="shared" si="578"/>
        <v>0.90012557883660804</v>
      </c>
      <c r="W110" s="366">
        <f t="shared" si="578"/>
        <v>-0.80400909698477108</v>
      </c>
      <c r="X110" s="366">
        <f t="shared" si="578"/>
        <v>-2.5441139747379395</v>
      </c>
      <c r="Y110" s="366">
        <f t="shared" si="578"/>
        <v>-2.4737716762278978</v>
      </c>
      <c r="Z110" s="366">
        <f t="shared" si="578"/>
        <v>-1.5502733381199363</v>
      </c>
      <c r="AA110" s="366">
        <f t="shared" si="578"/>
        <v>-0.64087064297888219</v>
      </c>
      <c r="AB110" s="366">
        <f t="shared" si="578"/>
        <v>0.25497914232873597</v>
      </c>
      <c r="AC110" s="366">
        <f t="shared" si="578"/>
        <v>1.1378057915113402</v>
      </c>
      <c r="AD110" s="366">
        <f t="shared" si="578"/>
        <v>1.1530255682126835</v>
      </c>
      <c r="AE110" s="366">
        <f t="shared" si="578"/>
        <v>1.7241949991213801</v>
      </c>
      <c r="AF110" s="366">
        <f t="shared" si="578"/>
        <v>2.3243040139231113</v>
      </c>
      <c r="AG110" s="366">
        <f t="shared" si="578"/>
        <v>2.9545560351914446</v>
      </c>
      <c r="AH110" s="366">
        <f t="shared" si="578"/>
        <v>3.6162018688427793</v>
      </c>
      <c r="AI110" s="366">
        <f t="shared" si="578"/>
        <v>3.7547954690416816</v>
      </c>
      <c r="AJ110" s="366">
        <f t="shared" si="578"/>
        <v>2.9220756414930946</v>
      </c>
      <c r="AK110" s="366">
        <f t="shared" si="578"/>
        <v>2.0554902090758844</v>
      </c>
      <c r="AL110" s="366">
        <f t="shared" si="578"/>
        <v>1.1537373500180195</v>
      </c>
      <c r="AM110" s="366">
        <f t="shared" si="578"/>
        <v>0.21546534148313867</v>
      </c>
      <c r="AN110" s="366">
        <f t="shared" si="578"/>
        <v>0.21589577661842441</v>
      </c>
      <c r="AO110" s="366">
        <f t="shared" si="578"/>
        <v>0.70514551738301634</v>
      </c>
      <c r="AP110" s="366">
        <f t="shared" si="578"/>
        <v>1.2051490013210469</v>
      </c>
      <c r="AQ110" s="366">
        <f t="shared" si="578"/>
        <v>1.7161232385646628</v>
      </c>
      <c r="AR110" s="366">
        <f t="shared" si="578"/>
        <v>2.2382895833147671</v>
      </c>
      <c r="AS110" s="366">
        <f t="shared" si="578"/>
        <v>2.2830553749810747</v>
      </c>
      <c r="AT110" s="366">
        <f t="shared" si="578"/>
        <v>2.3287164824807007</v>
      </c>
      <c r="AU110" s="366">
        <f t="shared" si="578"/>
        <v>2.375290812130288</v>
      </c>
      <c r="AV110" s="366">
        <f t="shared" si="578"/>
        <v>2.4227966283729074</v>
      </c>
      <c r="AW110" s="366">
        <f t="shared" si="578"/>
        <v>2.4712525609403713</v>
      </c>
      <c r="AX110" s="366">
        <f t="shared" si="578"/>
        <v>2.5206776121591759</v>
      </c>
      <c r="AY110" s="366">
        <f t="shared" si="578"/>
        <v>2.5710911644023611</v>
      </c>
      <c r="AZ110" s="366">
        <f t="shared" si="578"/>
        <v>2.6225129876904134</v>
      </c>
      <c r="BA110" s="366">
        <f t="shared" si="578"/>
        <v>2.6749632474441967</v>
      </c>
      <c r="BB110" s="366">
        <f t="shared" si="578"/>
        <v>2.7284625123931221</v>
      </c>
      <c r="BC110" s="366">
        <f t="shared" si="578"/>
        <v>2.7830317626409737</v>
      </c>
      <c r="BD110" s="366">
        <f t="shared" si="578"/>
        <v>2.8386923978937944</v>
      </c>
      <c r="BE110" s="366">
        <f t="shared" si="578"/>
        <v>2.8954662458516509</v>
      </c>
      <c r="BF110" s="366">
        <f t="shared" si="578"/>
        <v>2.9533755707686851</v>
      </c>
      <c r="BG110" s="366">
        <f t="shared" si="578"/>
        <v>3.0124430821840349</v>
      </c>
      <c r="BH110" s="366">
        <f t="shared" si="578"/>
        <v>3.0726919438277491</v>
      </c>
      <c r="BI110" s="366">
        <f t="shared" si="578"/>
        <v>3.1341457827043087</v>
      </c>
      <c r="BJ110" s="366">
        <f t="shared" si="578"/>
        <v>3.196828698358388</v>
      </c>
      <c r="BK110" s="366">
        <f t="shared" si="578"/>
        <v>3.2607652723255569</v>
      </c>
      <c r="BL110" s="366">
        <f t="shared" si="578"/>
        <v>3.3259805777720715</v>
      </c>
      <c r="BM110" s="366">
        <f t="shared" si="578"/>
        <v>3.3925001893274782</v>
      </c>
      <c r="BN110" s="366">
        <f t="shared" si="578"/>
        <v>3.4603501931140954</v>
      </c>
      <c r="BO110" s="366">
        <f t="shared" si="578"/>
        <v>3.5295571969763273</v>
      </c>
      <c r="BP110" s="366">
        <f t="shared" si="578"/>
        <v>3.6001483409158368</v>
      </c>
      <c r="BQ110" s="366">
        <f t="shared" si="578"/>
        <v>3.6721513077341683</v>
      </c>
      <c r="BR110" s="366">
        <f t="shared" si="578"/>
        <v>3.7455943338889028</v>
      </c>
      <c r="BS110" s="366">
        <f t="shared" si="578"/>
        <v>3.8205062205666422</v>
      </c>
      <c r="BT110" s="366">
        <f t="shared" si="578"/>
        <v>3.8969163449779387</v>
      </c>
      <c r="BU110" s="366">
        <f t="shared" si="578"/>
        <v>3.9748546718775231</v>
      </c>
      <c r="BV110" s="366">
        <f t="shared" si="578"/>
        <v>4.05435176531509</v>
      </c>
      <c r="BW110" s="366">
        <f t="shared" si="578"/>
        <v>4.1354388006213583</v>
      </c>
      <c r="BX110" s="366">
        <f t="shared" si="578"/>
        <v>4.2181475766338394</v>
      </c>
      <c r="BY110" s="366">
        <f t="shared" si="578"/>
        <v>4.3025105281664935</v>
      </c>
      <c r="BZ110" s="366">
        <f t="shared" si="578"/>
        <v>4.388560738729808</v>
      </c>
      <c r="CA110" s="366">
        <f t="shared" si="578"/>
        <v>4.4763319535043991</v>
      </c>
      <c r="CB110" s="366">
        <f t="shared" si="578"/>
        <v>4.5658585925745285</v>
      </c>
      <c r="CC110" s="366">
        <f t="shared" si="578"/>
        <v>4.6571757644260003</v>
      </c>
      <c r="CD110" s="366">
        <f t="shared" ref="CD110:CR110" si="579">-CD109+CD106</f>
        <v>4.7503192797145459</v>
      </c>
      <c r="CE110" s="366">
        <f t="shared" si="579"/>
        <v>4.8453256653087919</v>
      </c>
      <c r="CF110" s="366">
        <f t="shared" si="579"/>
        <v>4.9422321786150292</v>
      </c>
      <c r="CG110" s="366">
        <f t="shared" si="579"/>
        <v>5.0410768221872786</v>
      </c>
      <c r="CH110" s="366">
        <f t="shared" si="579"/>
        <v>5.1418983586310674</v>
      </c>
      <c r="CI110" s="366">
        <f t="shared" si="579"/>
        <v>5.2447363258036148</v>
      </c>
      <c r="CJ110" s="366">
        <f t="shared" si="579"/>
        <v>5.3496310523196939</v>
      </c>
      <c r="CK110" s="366">
        <f t="shared" si="579"/>
        <v>5.4566236733661526</v>
      </c>
      <c r="CL110" s="366">
        <f t="shared" si="579"/>
        <v>5.5657561468334507</v>
      </c>
      <c r="CM110" s="366">
        <f t="shared" si="579"/>
        <v>5.6770712697700674</v>
      </c>
      <c r="CN110" s="366">
        <f t="shared" si="579"/>
        <v>5.790612695165521</v>
      </c>
      <c r="CO110" s="366">
        <f t="shared" si="579"/>
        <v>-71.651949300719707</v>
      </c>
      <c r="CP110" s="366">
        <f t="shared" si="579"/>
        <v>-73.084988286734102</v>
      </c>
      <c r="CQ110" s="366">
        <f t="shared" si="579"/>
        <v>-74.546688052468795</v>
      </c>
      <c r="CR110" s="366">
        <f t="shared" si="579"/>
        <v>-76.037621813518172</v>
      </c>
      <c r="CS110" s="366"/>
      <c r="CT110" s="81"/>
      <c r="CU110" s="81"/>
      <c r="CV110" s="81"/>
      <c r="CW110" s="81"/>
      <c r="CX110" s="81"/>
      <c r="CY110" s="81"/>
      <c r="CZ110" s="81"/>
      <c r="DA110" s="81"/>
      <c r="DB110" s="81"/>
      <c r="DC110" s="81"/>
      <c r="DD110" s="81"/>
      <c r="DE110" s="81"/>
      <c r="DF110" s="81"/>
      <c r="DG110" s="81"/>
      <c r="DH110" s="81"/>
      <c r="DI110" s="81"/>
      <c r="DJ110" s="81"/>
      <c r="DK110" s="81"/>
      <c r="DL110" s="81"/>
      <c r="DM110" s="81"/>
      <c r="DN110" s="81"/>
      <c r="DO110" s="81"/>
      <c r="DP110" s="81"/>
      <c r="DQ110" s="81"/>
      <c r="DR110" s="81"/>
      <c r="DS110" s="81"/>
      <c r="DT110" s="81"/>
      <c r="DU110" s="81"/>
      <c r="DV110" s="81"/>
      <c r="DW110" s="81"/>
      <c r="DX110" s="81"/>
      <c r="DY110" s="81"/>
      <c r="DZ110" s="81"/>
      <c r="EA110" s="81"/>
      <c r="EB110" s="81"/>
      <c r="EC110" s="81"/>
      <c r="ED110" s="81"/>
      <c r="EE110" s="81"/>
      <c r="EF110" s="81"/>
      <c r="EG110" s="81"/>
      <c r="EH110" s="81"/>
      <c r="EI110" s="81"/>
      <c r="EJ110" s="81"/>
      <c r="EK110" s="81"/>
      <c r="EL110" s="81"/>
      <c r="EM110" s="81"/>
      <c r="EN110" s="81"/>
      <c r="EO110" s="81"/>
      <c r="EP110" s="81"/>
      <c r="EQ110" s="81"/>
      <c r="ER110" s="81"/>
      <c r="ES110" s="81"/>
      <c r="ET110" s="81"/>
      <c r="EU110" s="81"/>
      <c r="EV110" s="81"/>
      <c r="EW110" s="81"/>
      <c r="EX110" s="81"/>
      <c r="EY110" s="81"/>
      <c r="EZ110" s="81"/>
      <c r="FA110" s="81"/>
      <c r="FB110" s="81"/>
      <c r="FC110" s="81"/>
      <c r="FD110" s="81"/>
      <c r="FE110" s="81"/>
      <c r="FF110" s="81"/>
      <c r="FG110" s="81"/>
      <c r="FH110" s="81"/>
      <c r="FI110" s="81"/>
      <c r="FJ110" s="81"/>
      <c r="FK110" s="81"/>
      <c r="FL110" s="81"/>
      <c r="FM110" s="81"/>
      <c r="FN110" s="81"/>
      <c r="FO110" s="81"/>
      <c r="FP110" s="81"/>
      <c r="FQ110" s="81"/>
      <c r="FR110" s="81"/>
      <c r="FS110" s="81"/>
      <c r="FT110" s="81"/>
      <c r="FU110" s="81"/>
      <c r="FV110" s="81"/>
      <c r="FW110" s="81"/>
      <c r="FX110" s="81"/>
      <c r="FY110" s="81"/>
      <c r="FZ110" s="81"/>
      <c r="GA110" s="81"/>
      <c r="GB110" s="81"/>
      <c r="GC110" s="81"/>
      <c r="GD110" s="81"/>
      <c r="GE110" s="81"/>
      <c r="GF110" s="81"/>
      <c r="GG110" s="81"/>
      <c r="GH110" s="81"/>
      <c r="GI110" s="81"/>
      <c r="GJ110" s="81"/>
      <c r="GK110" s="74"/>
    </row>
    <row r="111" spans="1:212" s="47" customFormat="1" ht="14.25" customHeight="1" outlineLevel="1">
      <c r="B111" s="95" t="s">
        <v>60</v>
      </c>
      <c r="D111" s="95"/>
      <c r="E111" s="95"/>
      <c r="F111" s="95"/>
      <c r="G111" s="95"/>
      <c r="H111" s="95"/>
      <c r="I111" s="95"/>
      <c r="J111" s="95"/>
      <c r="K111" s="320" t="s">
        <v>200</v>
      </c>
      <c r="L111" s="95"/>
      <c r="M111" s="474"/>
      <c r="N111" s="474"/>
      <c r="O111" s="370">
        <v>68</v>
      </c>
      <c r="P111" s="371">
        <f t="shared" ref="P111" si="580">SUM(P109:P110)</f>
        <v>68</v>
      </c>
      <c r="Q111" s="371">
        <f t="shared" ref="Q111" si="581">SUM(Q109:Q110)</f>
        <v>83.397843593861381</v>
      </c>
      <c r="R111" s="371">
        <f t="shared" ref="R111:CC111" si="582">SUM(R109:R110)</f>
        <v>81.120944734880567</v>
      </c>
      <c r="S111" s="371">
        <f t="shared" si="582"/>
        <v>85.134748096135667</v>
      </c>
      <c r="T111" s="371">
        <f t="shared" si="582"/>
        <v>89.347151430251998</v>
      </c>
      <c r="U111" s="371">
        <f t="shared" si="582"/>
        <v>91.918447351820916</v>
      </c>
      <c r="V111" s="371">
        <f t="shared" si="582"/>
        <v>92.818572930657524</v>
      </c>
      <c r="W111" s="371">
        <f t="shared" si="582"/>
        <v>92.014563833672753</v>
      </c>
      <c r="X111" s="371">
        <f t="shared" si="582"/>
        <v>89.470449858934813</v>
      </c>
      <c r="Y111" s="371">
        <f t="shared" si="582"/>
        <v>86.996678182706916</v>
      </c>
      <c r="Z111" s="371">
        <f t="shared" si="582"/>
        <v>85.446404844586979</v>
      </c>
      <c r="AA111" s="371">
        <f t="shared" si="582"/>
        <v>84.805534201608097</v>
      </c>
      <c r="AB111" s="371">
        <f t="shared" si="582"/>
        <v>85.060513343936833</v>
      </c>
      <c r="AC111" s="371">
        <f t="shared" si="582"/>
        <v>86.198319135448173</v>
      </c>
      <c r="AD111" s="371">
        <f t="shared" si="582"/>
        <v>87.351344703660857</v>
      </c>
      <c r="AE111" s="371">
        <f t="shared" si="582"/>
        <v>89.075539702782237</v>
      </c>
      <c r="AF111" s="371">
        <f t="shared" si="582"/>
        <v>91.399843716705348</v>
      </c>
      <c r="AG111" s="371">
        <f t="shared" si="582"/>
        <v>94.354399751896793</v>
      </c>
      <c r="AH111" s="371">
        <f t="shared" si="582"/>
        <v>97.970601620739572</v>
      </c>
      <c r="AI111" s="371">
        <f t="shared" si="582"/>
        <v>101.72539708978125</v>
      </c>
      <c r="AJ111" s="371">
        <f t="shared" si="582"/>
        <v>104.64747273127435</v>
      </c>
      <c r="AK111" s="371">
        <f t="shared" si="582"/>
        <v>106.70296294035023</v>
      </c>
      <c r="AL111" s="371">
        <f t="shared" si="582"/>
        <v>107.85670029036825</v>
      </c>
      <c r="AM111" s="371">
        <f t="shared" si="582"/>
        <v>108.07216563185139</v>
      </c>
      <c r="AN111" s="371">
        <f t="shared" si="582"/>
        <v>108.28806140846982</v>
      </c>
      <c r="AO111" s="371">
        <f t="shared" si="582"/>
        <v>108.99320692585283</v>
      </c>
      <c r="AP111" s="371">
        <f t="shared" si="582"/>
        <v>110.19835592717388</v>
      </c>
      <c r="AQ111" s="371">
        <f t="shared" si="582"/>
        <v>111.91447916573854</v>
      </c>
      <c r="AR111" s="371">
        <f t="shared" si="582"/>
        <v>114.15276874905331</v>
      </c>
      <c r="AS111" s="371">
        <f t="shared" si="582"/>
        <v>116.43582412403438</v>
      </c>
      <c r="AT111" s="371">
        <f t="shared" si="582"/>
        <v>118.76454060651508</v>
      </c>
      <c r="AU111" s="371">
        <f t="shared" si="582"/>
        <v>121.13983141864537</v>
      </c>
      <c r="AV111" s="371">
        <f t="shared" si="582"/>
        <v>123.56262804701828</v>
      </c>
      <c r="AW111" s="371">
        <f t="shared" si="582"/>
        <v>126.03388060795865</v>
      </c>
      <c r="AX111" s="371">
        <f t="shared" si="582"/>
        <v>128.55455822011783</v>
      </c>
      <c r="AY111" s="371">
        <f t="shared" si="582"/>
        <v>131.12564938452019</v>
      </c>
      <c r="AZ111" s="371">
        <f t="shared" si="582"/>
        <v>133.7481623722106</v>
      </c>
      <c r="BA111" s="371">
        <f t="shared" si="582"/>
        <v>136.4231256196548</v>
      </c>
      <c r="BB111" s="371">
        <f t="shared" si="582"/>
        <v>139.15158813204792</v>
      </c>
      <c r="BC111" s="371">
        <f t="shared" si="582"/>
        <v>141.93461989468889</v>
      </c>
      <c r="BD111" s="371">
        <f t="shared" si="582"/>
        <v>144.77331229258269</v>
      </c>
      <c r="BE111" s="371">
        <f t="shared" si="582"/>
        <v>147.66877853843434</v>
      </c>
      <c r="BF111" s="371">
        <f t="shared" si="582"/>
        <v>150.62215410920302</v>
      </c>
      <c r="BG111" s="371">
        <f t="shared" si="582"/>
        <v>153.63459719138706</v>
      </c>
      <c r="BH111" s="371">
        <f t="shared" si="582"/>
        <v>156.70728913521481</v>
      </c>
      <c r="BI111" s="371">
        <f t="shared" si="582"/>
        <v>159.84143491791912</v>
      </c>
      <c r="BJ111" s="371">
        <f t="shared" si="582"/>
        <v>163.0382636162775</v>
      </c>
      <c r="BK111" s="371">
        <f t="shared" si="582"/>
        <v>166.29902888860306</v>
      </c>
      <c r="BL111" s="371">
        <f t="shared" si="582"/>
        <v>169.62500946637513</v>
      </c>
      <c r="BM111" s="371">
        <f t="shared" si="582"/>
        <v>173.01750965570261</v>
      </c>
      <c r="BN111" s="371">
        <f t="shared" si="582"/>
        <v>176.47785984881671</v>
      </c>
      <c r="BO111" s="371">
        <f t="shared" si="582"/>
        <v>180.00741704579303</v>
      </c>
      <c r="BP111" s="371">
        <f t="shared" si="582"/>
        <v>183.60756538670887</v>
      </c>
      <c r="BQ111" s="371">
        <f t="shared" si="582"/>
        <v>187.27971669444304</v>
      </c>
      <c r="BR111" s="371">
        <f t="shared" si="582"/>
        <v>191.02531102833194</v>
      </c>
      <c r="BS111" s="371">
        <f t="shared" si="582"/>
        <v>194.84581724889858</v>
      </c>
      <c r="BT111" s="371">
        <f t="shared" si="582"/>
        <v>198.74273359387652</v>
      </c>
      <c r="BU111" s="371">
        <f t="shared" si="582"/>
        <v>202.71758826575405</v>
      </c>
      <c r="BV111" s="371">
        <f t="shared" si="582"/>
        <v>206.77194003106914</v>
      </c>
      <c r="BW111" s="371">
        <f t="shared" si="582"/>
        <v>210.90737883169049</v>
      </c>
      <c r="BX111" s="371">
        <f t="shared" si="582"/>
        <v>215.12552640832433</v>
      </c>
      <c r="BY111" s="371">
        <f t="shared" si="582"/>
        <v>219.42803693649083</v>
      </c>
      <c r="BZ111" s="371">
        <f t="shared" si="582"/>
        <v>223.81659767522063</v>
      </c>
      <c r="CA111" s="371">
        <f t="shared" si="582"/>
        <v>228.29292962872503</v>
      </c>
      <c r="CB111" s="371">
        <f t="shared" si="582"/>
        <v>232.85878822129956</v>
      </c>
      <c r="CC111" s="371">
        <f t="shared" si="582"/>
        <v>237.51596398572556</v>
      </c>
      <c r="CD111" s="371">
        <f t="shared" ref="CD111:CR111" si="583">SUM(CD109:CD110)</f>
        <v>242.26628326544011</v>
      </c>
      <c r="CE111" s="371">
        <f t="shared" si="583"/>
        <v>247.1116089307489</v>
      </c>
      <c r="CF111" s="371">
        <f t="shared" si="583"/>
        <v>252.05384110936393</v>
      </c>
      <c r="CG111" s="371">
        <f t="shared" si="583"/>
        <v>257.09491793155121</v>
      </c>
      <c r="CH111" s="371">
        <f t="shared" si="583"/>
        <v>262.23681629018228</v>
      </c>
      <c r="CI111" s="371">
        <f t="shared" si="583"/>
        <v>267.48155261598589</v>
      </c>
      <c r="CJ111" s="371">
        <f t="shared" si="583"/>
        <v>272.83118366830558</v>
      </c>
      <c r="CK111" s="371">
        <f t="shared" si="583"/>
        <v>278.28780734167174</v>
      </c>
      <c r="CL111" s="371">
        <f t="shared" si="583"/>
        <v>283.85356348850519</v>
      </c>
      <c r="CM111" s="371">
        <f t="shared" si="583"/>
        <v>289.53063475827526</v>
      </c>
      <c r="CN111" s="371">
        <f t="shared" si="583"/>
        <v>295.32124745344078</v>
      </c>
      <c r="CO111" s="371">
        <f t="shared" si="583"/>
        <v>223.66929815272107</v>
      </c>
      <c r="CP111" s="371">
        <f t="shared" si="583"/>
        <v>150.58430986598697</v>
      </c>
      <c r="CQ111" s="371">
        <f t="shared" si="583"/>
        <v>76.037621813518172</v>
      </c>
      <c r="CR111" s="371">
        <f t="shared" si="583"/>
        <v>0</v>
      </c>
      <c r="CS111" s="371"/>
      <c r="CT111" s="285"/>
      <c r="CU111" s="285"/>
      <c r="CV111" s="285"/>
      <c r="CW111" s="285"/>
      <c r="CX111" s="285"/>
      <c r="CY111" s="285"/>
      <c r="CZ111" s="285"/>
      <c r="DA111" s="285"/>
      <c r="DB111" s="285"/>
      <c r="DC111" s="285"/>
      <c r="DD111" s="285"/>
      <c r="DE111" s="285"/>
      <c r="DF111" s="285"/>
      <c r="DG111" s="285"/>
      <c r="DH111" s="285"/>
      <c r="DI111" s="285"/>
      <c r="DJ111" s="285"/>
      <c r="DK111" s="285"/>
      <c r="DL111" s="285"/>
      <c r="DM111" s="285"/>
      <c r="DN111" s="285"/>
      <c r="DO111" s="285"/>
      <c r="DP111" s="285"/>
      <c r="DQ111" s="285"/>
      <c r="DR111" s="285"/>
      <c r="DS111" s="285"/>
      <c r="DT111" s="285"/>
      <c r="DU111" s="285"/>
      <c r="DV111" s="285"/>
      <c r="DW111" s="285"/>
      <c r="DX111" s="285"/>
      <c r="DY111" s="285"/>
      <c r="DZ111" s="285"/>
      <c r="EA111" s="285"/>
      <c r="EB111" s="285"/>
      <c r="EC111" s="285"/>
      <c r="ED111" s="285"/>
      <c r="EE111" s="285"/>
      <c r="EF111" s="285"/>
      <c r="EG111" s="285"/>
      <c r="EH111" s="285"/>
      <c r="EI111" s="285"/>
      <c r="EJ111" s="285"/>
      <c r="EK111" s="285"/>
      <c r="EL111" s="285"/>
      <c r="EM111" s="285"/>
      <c r="EN111" s="285"/>
      <c r="EO111" s="285"/>
      <c r="EP111" s="285"/>
      <c r="EQ111" s="285"/>
      <c r="ER111" s="285"/>
      <c r="ES111" s="285"/>
      <c r="ET111" s="285"/>
      <c r="EU111" s="285"/>
      <c r="EV111" s="285"/>
      <c r="EW111" s="285"/>
      <c r="EX111" s="285"/>
      <c r="EY111" s="285"/>
      <c r="EZ111" s="285"/>
      <c r="FA111" s="285"/>
      <c r="FB111" s="285"/>
      <c r="FC111" s="285"/>
      <c r="FD111" s="285"/>
      <c r="FE111" s="285"/>
      <c r="FF111" s="285"/>
      <c r="FG111" s="285"/>
      <c r="FH111" s="285"/>
      <c r="FI111" s="285"/>
      <c r="FJ111" s="285"/>
      <c r="FK111" s="285"/>
      <c r="FL111" s="285"/>
      <c r="FM111" s="285"/>
      <c r="FN111" s="285"/>
      <c r="FO111" s="285"/>
      <c r="FP111" s="285"/>
      <c r="FQ111" s="285"/>
      <c r="FR111" s="285"/>
      <c r="FS111" s="285"/>
      <c r="FT111" s="285"/>
      <c r="FU111" s="285"/>
      <c r="FV111" s="285"/>
      <c r="FW111" s="285"/>
      <c r="FX111" s="285"/>
      <c r="FY111" s="285"/>
      <c r="FZ111" s="285"/>
      <c r="GA111" s="285"/>
      <c r="GB111" s="285"/>
      <c r="GC111" s="285"/>
      <c r="GD111" s="285"/>
      <c r="GE111" s="285"/>
      <c r="GF111" s="285"/>
      <c r="GG111" s="285"/>
      <c r="GH111" s="285"/>
      <c r="GI111" s="285"/>
      <c r="GJ111" s="285"/>
      <c r="GK111" s="74"/>
    </row>
    <row r="112" spans="1:212" s="47" customFormat="1" ht="14.25" customHeight="1">
      <c r="C112" s="69"/>
      <c r="D112" s="69"/>
      <c r="E112" s="69"/>
      <c r="F112" s="69"/>
      <c r="G112" s="69"/>
      <c r="H112" s="69"/>
      <c r="I112" s="69"/>
      <c r="J112" s="69"/>
      <c r="K112" s="322"/>
      <c r="L112" s="69"/>
      <c r="M112" s="475"/>
      <c r="N112" s="475"/>
      <c r="O112" s="69"/>
      <c r="P112" s="374"/>
      <c r="Q112" s="374"/>
      <c r="R112" s="374"/>
      <c r="S112" s="374"/>
      <c r="T112" s="374"/>
      <c r="U112" s="374"/>
      <c r="V112" s="374"/>
      <c r="W112" s="374"/>
      <c r="X112" s="374"/>
      <c r="Y112" s="374"/>
      <c r="Z112" s="374"/>
      <c r="AA112" s="374"/>
      <c r="AB112" s="374"/>
      <c r="AC112" s="374"/>
      <c r="AD112" s="374"/>
      <c r="AE112" s="374"/>
      <c r="AF112" s="374"/>
      <c r="AG112" s="374"/>
      <c r="AH112" s="374"/>
      <c r="AI112" s="374"/>
      <c r="AJ112" s="374"/>
      <c r="AK112" s="374"/>
      <c r="AL112" s="374"/>
      <c r="AM112" s="374"/>
      <c r="AN112" s="374"/>
      <c r="AO112" s="374"/>
      <c r="AP112" s="374"/>
      <c r="AQ112" s="374"/>
      <c r="AR112" s="374"/>
      <c r="AS112" s="374"/>
      <c r="AT112" s="374"/>
      <c r="AU112" s="374"/>
      <c r="AV112" s="374"/>
      <c r="AW112" s="374"/>
      <c r="AX112" s="374"/>
      <c r="AY112" s="374"/>
      <c r="AZ112" s="374"/>
      <c r="BA112" s="374"/>
      <c r="BB112" s="374"/>
      <c r="BC112" s="374"/>
      <c r="BD112" s="374"/>
      <c r="BE112" s="374"/>
      <c r="BF112" s="374"/>
      <c r="BG112" s="374"/>
      <c r="BH112" s="374"/>
      <c r="BI112" s="374"/>
      <c r="BJ112" s="374"/>
      <c r="BK112" s="374"/>
      <c r="BL112" s="374"/>
      <c r="BM112" s="374"/>
      <c r="BN112" s="374"/>
      <c r="BO112" s="374"/>
      <c r="BP112" s="374"/>
      <c r="BQ112" s="374"/>
      <c r="BR112" s="374"/>
      <c r="BS112" s="374"/>
      <c r="BT112" s="374"/>
      <c r="BU112" s="374"/>
      <c r="BV112" s="374"/>
      <c r="BW112" s="374"/>
      <c r="BX112" s="374"/>
      <c r="BY112" s="374"/>
      <c r="BZ112" s="374"/>
      <c r="CA112" s="374"/>
      <c r="CB112" s="374"/>
      <c r="CC112" s="374"/>
      <c r="CD112" s="374"/>
      <c r="CE112" s="374"/>
      <c r="CF112" s="374"/>
      <c r="CG112" s="374"/>
      <c r="CH112" s="374"/>
      <c r="CI112" s="374"/>
      <c r="CJ112" s="374"/>
      <c r="CK112" s="374"/>
      <c r="CL112" s="374"/>
      <c r="CM112" s="374"/>
      <c r="CN112" s="374"/>
      <c r="CO112" s="374"/>
      <c r="CP112" s="374"/>
      <c r="CQ112" s="374"/>
      <c r="CR112" s="374"/>
      <c r="CS112" s="374"/>
      <c r="CT112" s="69"/>
      <c r="CU112" s="69"/>
      <c r="CV112" s="69"/>
      <c r="CW112" s="69"/>
      <c r="CX112" s="69"/>
      <c r="CY112" s="69"/>
      <c r="CZ112" s="69"/>
      <c r="DA112" s="69"/>
      <c r="DB112" s="69"/>
      <c r="DC112" s="69"/>
      <c r="DD112" s="69"/>
      <c r="DE112" s="69"/>
      <c r="DF112" s="69"/>
      <c r="DG112" s="69"/>
      <c r="DH112" s="69"/>
      <c r="DI112" s="69"/>
      <c r="DJ112" s="69"/>
      <c r="DK112" s="69"/>
      <c r="DL112" s="69"/>
      <c r="DM112" s="69"/>
      <c r="DN112" s="69"/>
      <c r="DO112" s="69"/>
      <c r="DP112" s="69"/>
      <c r="DQ112" s="69"/>
      <c r="DR112" s="69"/>
      <c r="DS112" s="69"/>
      <c r="DT112" s="69"/>
      <c r="DU112" s="69"/>
      <c r="DV112" s="69"/>
      <c r="DW112" s="69"/>
      <c r="DX112" s="69"/>
      <c r="DY112" s="69"/>
      <c r="DZ112" s="69"/>
      <c r="EA112" s="69"/>
      <c r="EB112" s="69"/>
      <c r="EC112" s="69"/>
      <c r="ED112" s="69"/>
      <c r="EE112" s="69"/>
      <c r="EF112" s="69"/>
      <c r="EG112" s="69"/>
      <c r="EH112" s="69"/>
      <c r="EI112" s="69"/>
      <c r="EJ112" s="69"/>
      <c r="EK112" s="69"/>
      <c r="EL112" s="69"/>
      <c r="EM112" s="69"/>
      <c r="EN112" s="69"/>
      <c r="EO112" s="69"/>
      <c r="EP112" s="69"/>
      <c r="EQ112" s="69"/>
      <c r="ER112" s="69"/>
      <c r="ES112" s="69"/>
      <c r="ET112" s="69"/>
      <c r="EU112" s="69"/>
      <c r="EV112" s="69"/>
      <c r="EW112" s="69"/>
      <c r="EX112" s="69"/>
      <c r="EY112" s="69"/>
      <c r="EZ112" s="69"/>
      <c r="FA112" s="69"/>
      <c r="FB112" s="69"/>
      <c r="FC112" s="69"/>
      <c r="FD112" s="69"/>
      <c r="FE112" s="69"/>
      <c r="FF112" s="69"/>
      <c r="FG112" s="69"/>
      <c r="FH112" s="69"/>
      <c r="FI112" s="69"/>
      <c r="FJ112" s="69"/>
      <c r="FK112" s="69"/>
      <c r="FL112" s="69"/>
      <c r="FM112" s="69"/>
      <c r="FN112" s="69"/>
      <c r="FO112" s="69"/>
      <c r="FP112" s="69"/>
      <c r="FQ112" s="69"/>
      <c r="FR112" s="69"/>
      <c r="FS112" s="69"/>
      <c r="FT112" s="69"/>
      <c r="FU112" s="69"/>
      <c r="FV112" s="69"/>
      <c r="FW112" s="69"/>
      <c r="FX112" s="69"/>
      <c r="FY112" s="69"/>
      <c r="FZ112" s="69"/>
      <c r="GA112" s="69"/>
      <c r="GB112" s="69"/>
      <c r="GC112" s="69"/>
      <c r="GD112" s="69"/>
      <c r="GE112" s="69"/>
      <c r="GF112" s="69"/>
      <c r="GG112" s="69"/>
      <c r="GH112" s="69"/>
      <c r="GI112" s="69"/>
      <c r="GJ112" s="69"/>
      <c r="GK112" s="74"/>
    </row>
    <row r="113" spans="1:212" s="283" customFormat="1">
      <c r="B113" s="284" t="s">
        <v>76</v>
      </c>
      <c r="D113" s="55"/>
      <c r="E113" s="55"/>
      <c r="F113" s="55"/>
      <c r="G113" s="55"/>
      <c r="H113" s="55"/>
      <c r="I113" s="55"/>
      <c r="J113" s="55"/>
      <c r="K113" s="317"/>
      <c r="L113" s="55"/>
      <c r="M113" s="490"/>
      <c r="N113" s="490"/>
      <c r="O113" s="55"/>
      <c r="P113" s="491"/>
      <c r="Q113" s="491"/>
      <c r="R113" s="491"/>
      <c r="S113" s="491"/>
      <c r="T113" s="491"/>
      <c r="U113" s="491"/>
      <c r="V113" s="491"/>
      <c r="W113" s="491"/>
      <c r="X113" s="491"/>
      <c r="Y113" s="491"/>
      <c r="Z113" s="491"/>
      <c r="AA113" s="491"/>
      <c r="AB113" s="491"/>
      <c r="AC113" s="491"/>
      <c r="AD113" s="491"/>
      <c r="AE113" s="491"/>
      <c r="AF113" s="491"/>
      <c r="AG113" s="491"/>
      <c r="AH113" s="491"/>
      <c r="AI113" s="491"/>
      <c r="AJ113" s="491"/>
      <c r="AK113" s="491"/>
      <c r="AL113" s="491"/>
      <c r="AM113" s="491"/>
      <c r="AN113" s="491"/>
      <c r="AO113" s="491"/>
      <c r="AP113" s="491"/>
      <c r="AQ113" s="491"/>
      <c r="AR113" s="491"/>
      <c r="AS113" s="491"/>
      <c r="AT113" s="491"/>
      <c r="AU113" s="491"/>
      <c r="AV113" s="491"/>
      <c r="AW113" s="491"/>
      <c r="AX113" s="491"/>
      <c r="AY113" s="491"/>
      <c r="AZ113" s="491"/>
      <c r="BA113" s="491"/>
      <c r="BB113" s="491"/>
      <c r="BC113" s="491"/>
      <c r="BD113" s="491"/>
      <c r="BE113" s="491"/>
      <c r="BF113" s="491"/>
      <c r="BG113" s="491"/>
      <c r="BH113" s="491"/>
      <c r="BI113" s="491"/>
      <c r="BJ113" s="491"/>
      <c r="BK113" s="491"/>
      <c r="BL113" s="491"/>
      <c r="BM113" s="491"/>
      <c r="BN113" s="491"/>
      <c r="BO113" s="491"/>
      <c r="BP113" s="491"/>
      <c r="BQ113" s="491"/>
      <c r="BR113" s="491"/>
      <c r="BS113" s="491"/>
      <c r="BT113" s="491"/>
      <c r="BU113" s="491"/>
      <c r="BV113" s="491"/>
      <c r="BW113" s="491"/>
      <c r="BX113" s="491"/>
      <c r="BY113" s="491"/>
      <c r="BZ113" s="491"/>
      <c r="CA113" s="491"/>
      <c r="CB113" s="491"/>
      <c r="CC113" s="491"/>
      <c r="CD113" s="491"/>
      <c r="CE113" s="491"/>
      <c r="CF113" s="491"/>
      <c r="CG113" s="491"/>
      <c r="CH113" s="491"/>
      <c r="CI113" s="491"/>
      <c r="CJ113" s="491"/>
      <c r="CK113" s="491"/>
      <c r="CL113" s="491"/>
      <c r="CM113" s="491"/>
      <c r="CN113" s="491"/>
      <c r="CO113" s="491"/>
      <c r="CP113" s="491"/>
      <c r="CQ113" s="491"/>
      <c r="CR113" s="491"/>
      <c r="CS113" s="491"/>
      <c r="CT113" s="55"/>
      <c r="CU113" s="55"/>
      <c r="CV113" s="55"/>
      <c r="CW113" s="55"/>
      <c r="CX113" s="55"/>
      <c r="CY113" s="55"/>
      <c r="CZ113" s="55"/>
      <c r="DA113" s="55"/>
      <c r="DB113" s="55"/>
      <c r="DC113" s="55"/>
      <c r="DD113" s="55"/>
      <c r="DE113" s="55"/>
      <c r="DF113" s="55"/>
      <c r="DG113" s="55"/>
      <c r="DH113" s="55"/>
      <c r="DI113" s="55"/>
      <c r="DJ113" s="55"/>
      <c r="DK113" s="55"/>
      <c r="DL113" s="55"/>
      <c r="DM113" s="55"/>
      <c r="DN113" s="55"/>
      <c r="DO113" s="55"/>
      <c r="DP113" s="55"/>
      <c r="DQ113" s="55"/>
      <c r="DR113" s="55"/>
      <c r="DS113" s="55"/>
      <c r="DT113" s="55"/>
      <c r="DU113" s="55"/>
      <c r="DV113" s="55"/>
      <c r="DW113" s="55"/>
      <c r="DX113" s="55"/>
      <c r="DY113" s="55"/>
      <c r="DZ113" s="55"/>
      <c r="EA113" s="55"/>
      <c r="EB113" s="55"/>
      <c r="EC113" s="55"/>
      <c r="ED113" s="55"/>
      <c r="EE113" s="55"/>
      <c r="EF113" s="55"/>
      <c r="EG113" s="55"/>
      <c r="EH113" s="55"/>
      <c r="EI113" s="55"/>
      <c r="EJ113" s="55"/>
      <c r="EK113" s="55"/>
      <c r="EL113" s="55"/>
      <c r="EM113" s="55"/>
      <c r="EN113" s="55"/>
      <c r="EO113" s="55"/>
      <c r="EP113" s="55"/>
      <c r="EQ113" s="55"/>
      <c r="ER113" s="55"/>
      <c r="ES113" s="55"/>
      <c r="ET113" s="55"/>
      <c r="EU113" s="55"/>
      <c r="EV113" s="55"/>
      <c r="EW113" s="55"/>
      <c r="EX113" s="55"/>
      <c r="EY113" s="55"/>
      <c r="EZ113" s="55"/>
      <c r="FA113" s="55"/>
      <c r="FB113" s="55"/>
      <c r="FC113" s="55"/>
      <c r="FD113" s="55"/>
      <c r="FE113" s="55"/>
      <c r="FF113" s="55"/>
      <c r="FG113" s="55"/>
      <c r="FH113" s="55"/>
      <c r="FI113" s="55"/>
      <c r="FJ113" s="55"/>
      <c r="FK113" s="55"/>
      <c r="FL113" s="55"/>
      <c r="FM113" s="55"/>
      <c r="FN113" s="55"/>
      <c r="FO113" s="55"/>
      <c r="FP113" s="55"/>
      <c r="FQ113" s="55"/>
      <c r="FR113" s="55"/>
      <c r="FS113" s="55"/>
      <c r="FT113" s="55"/>
      <c r="FU113" s="55"/>
      <c r="FV113" s="55"/>
      <c r="FW113" s="55"/>
      <c r="FX113" s="55"/>
      <c r="FY113" s="55"/>
      <c r="FZ113" s="55"/>
      <c r="GA113" s="55"/>
      <c r="GB113" s="55"/>
      <c r="GC113" s="55"/>
      <c r="GD113" s="55"/>
      <c r="GE113" s="55"/>
      <c r="GF113" s="55"/>
      <c r="GG113" s="55"/>
      <c r="GH113" s="55"/>
      <c r="GI113" s="55"/>
      <c r="GJ113" s="55"/>
    </row>
    <row r="114" spans="1:212" outlineLevel="1">
      <c r="B114" s="282"/>
      <c r="D114" s="47"/>
      <c r="E114" s="47"/>
      <c r="F114" s="47"/>
      <c r="G114" s="47"/>
      <c r="H114" s="47"/>
      <c r="I114" s="47"/>
      <c r="J114" s="47"/>
      <c r="K114" s="318"/>
      <c r="L114" s="47"/>
      <c r="M114" s="465"/>
      <c r="N114" s="465"/>
      <c r="O114" s="258"/>
      <c r="P114" s="368"/>
      <c r="Q114" s="368"/>
      <c r="R114" s="368"/>
      <c r="S114" s="368"/>
      <c r="T114" s="368"/>
      <c r="U114" s="368"/>
      <c r="V114" s="368"/>
      <c r="W114" s="368"/>
      <c r="X114" s="368"/>
      <c r="Y114" s="368"/>
      <c r="Z114" s="368"/>
      <c r="AA114" s="368"/>
      <c r="AB114" s="368"/>
      <c r="AC114" s="368"/>
      <c r="AD114" s="368"/>
      <c r="AE114" s="368"/>
      <c r="AF114" s="368"/>
      <c r="AG114" s="368"/>
      <c r="AH114" s="368"/>
      <c r="AI114" s="368"/>
      <c r="AJ114" s="368"/>
      <c r="AK114" s="368"/>
      <c r="AL114" s="368"/>
      <c r="AM114" s="368"/>
      <c r="AN114" s="368"/>
      <c r="AO114" s="368"/>
      <c r="AP114" s="368"/>
      <c r="AQ114" s="368"/>
      <c r="AR114" s="368"/>
      <c r="AS114" s="368"/>
      <c r="AT114" s="368"/>
      <c r="AU114" s="368"/>
      <c r="AV114" s="368"/>
      <c r="AW114" s="368"/>
      <c r="AX114" s="368"/>
      <c r="AY114" s="368"/>
      <c r="AZ114" s="368"/>
      <c r="BA114" s="368"/>
      <c r="BB114" s="368"/>
      <c r="BC114" s="368"/>
      <c r="BD114" s="368"/>
      <c r="BE114" s="368"/>
      <c r="BF114" s="368"/>
      <c r="BG114" s="368"/>
      <c r="BH114" s="368"/>
      <c r="BI114" s="368"/>
      <c r="BJ114" s="368"/>
      <c r="BK114" s="368"/>
      <c r="BL114" s="368"/>
      <c r="BM114" s="368"/>
      <c r="BN114" s="368"/>
      <c r="BO114" s="368"/>
      <c r="BP114" s="368"/>
      <c r="BQ114" s="368"/>
      <c r="BR114" s="368"/>
      <c r="BS114" s="368"/>
      <c r="BT114" s="368"/>
      <c r="BU114" s="368"/>
      <c r="BV114" s="368"/>
      <c r="BW114" s="368"/>
      <c r="BX114" s="368"/>
      <c r="BY114" s="368"/>
      <c r="BZ114" s="368"/>
      <c r="CA114" s="368"/>
      <c r="CB114" s="368"/>
      <c r="CC114" s="368"/>
      <c r="CD114" s="368"/>
      <c r="CE114" s="368"/>
      <c r="CF114" s="368"/>
      <c r="CG114" s="368"/>
      <c r="CH114" s="368"/>
      <c r="CI114" s="368"/>
      <c r="CJ114" s="368"/>
      <c r="CK114" s="368"/>
      <c r="CL114" s="368"/>
      <c r="CM114" s="368"/>
      <c r="CN114" s="368"/>
      <c r="CO114" s="368"/>
      <c r="CP114" s="368"/>
      <c r="CQ114" s="368"/>
      <c r="CR114" s="368"/>
      <c r="CS114" s="368"/>
      <c r="CT114" s="258"/>
      <c r="CU114" s="258"/>
      <c r="CV114" s="258"/>
      <c r="CW114" s="258"/>
      <c r="CX114" s="258"/>
      <c r="CY114" s="258"/>
      <c r="CZ114" s="258"/>
      <c r="DA114" s="258"/>
      <c r="DB114" s="258"/>
      <c r="DC114" s="258"/>
      <c r="DD114" s="258"/>
      <c r="DE114" s="258"/>
      <c r="DF114" s="258"/>
      <c r="DG114" s="258"/>
      <c r="DH114" s="258"/>
      <c r="DI114" s="258"/>
      <c r="DJ114" s="258"/>
      <c r="DK114" s="258"/>
      <c r="DL114" s="258"/>
      <c r="DM114" s="258"/>
      <c r="DN114" s="258"/>
      <c r="DO114" s="258"/>
      <c r="DP114" s="258"/>
      <c r="DQ114" s="258"/>
      <c r="DR114" s="258"/>
      <c r="DS114" s="258"/>
      <c r="DT114" s="258"/>
      <c r="DU114" s="258"/>
      <c r="DV114" s="258"/>
      <c r="DW114" s="258"/>
      <c r="DX114" s="258"/>
      <c r="DY114" s="258"/>
      <c r="DZ114" s="258"/>
      <c r="EA114" s="258"/>
      <c r="EB114" s="258"/>
      <c r="EC114" s="258"/>
      <c r="ED114" s="258"/>
      <c r="EE114" s="258"/>
      <c r="EF114" s="258"/>
      <c r="EG114" s="258"/>
      <c r="EH114" s="258"/>
      <c r="EI114" s="258"/>
      <c r="EJ114" s="258"/>
      <c r="EK114" s="258"/>
      <c r="EL114" s="258"/>
      <c r="EM114" s="258"/>
      <c r="EN114" s="258"/>
      <c r="EO114" s="258"/>
      <c r="EP114" s="258"/>
      <c r="EQ114" s="258"/>
      <c r="ER114" s="258"/>
      <c r="ES114" s="258"/>
      <c r="ET114" s="258"/>
      <c r="EU114" s="258"/>
      <c r="EV114" s="258"/>
      <c r="EW114" s="258"/>
      <c r="EX114" s="258"/>
      <c r="EY114" s="258"/>
      <c r="EZ114" s="258"/>
      <c r="FA114" s="258"/>
      <c r="FB114" s="258"/>
      <c r="FC114" s="258"/>
      <c r="FD114" s="258"/>
      <c r="FE114" s="258"/>
      <c r="FF114" s="258"/>
      <c r="FG114" s="258"/>
      <c r="FH114" s="258"/>
      <c r="FI114" s="258"/>
      <c r="FJ114" s="258"/>
      <c r="FK114" s="258"/>
      <c r="FL114" s="258"/>
      <c r="FM114" s="258"/>
      <c r="FN114" s="258"/>
      <c r="FO114" s="258"/>
      <c r="FP114" s="258"/>
      <c r="FQ114" s="258"/>
      <c r="FR114" s="258"/>
      <c r="FS114" s="258"/>
      <c r="FT114" s="258"/>
      <c r="FU114" s="258"/>
      <c r="FV114" s="258"/>
      <c r="FW114" s="258"/>
      <c r="FX114" s="258"/>
      <c r="FY114" s="258"/>
      <c r="FZ114" s="258"/>
      <c r="GA114" s="258"/>
      <c r="GB114" s="258"/>
      <c r="GC114" s="258"/>
      <c r="GD114" s="258"/>
      <c r="GE114" s="258"/>
      <c r="GF114" s="258"/>
      <c r="GG114" s="258"/>
      <c r="GH114" s="258"/>
      <c r="GI114" s="47"/>
      <c r="GJ114" s="47"/>
    </row>
    <row r="115" spans="1:212" s="54" customFormat="1" ht="14.25" customHeight="1" outlineLevel="1">
      <c r="A115" s="86"/>
      <c r="B115" s="191" t="s">
        <v>64</v>
      </c>
      <c r="C115" s="59"/>
      <c r="D115" s="87"/>
      <c r="E115" s="87"/>
      <c r="F115" s="87"/>
      <c r="G115" s="87"/>
      <c r="H115" s="87"/>
      <c r="J115" s="87"/>
      <c r="K115" s="319"/>
      <c r="L115" s="87"/>
      <c r="M115" s="471"/>
      <c r="N115" s="471"/>
      <c r="O115" s="224"/>
      <c r="P115" s="375"/>
      <c r="Q115" s="375"/>
      <c r="R115" s="375"/>
      <c r="S115" s="375"/>
      <c r="T115" s="375"/>
      <c r="U115" s="375"/>
      <c r="V115" s="375"/>
      <c r="W115" s="375"/>
      <c r="X115" s="375"/>
      <c r="Y115" s="375"/>
      <c r="Z115" s="375"/>
      <c r="AA115" s="375"/>
      <c r="AB115" s="375"/>
      <c r="AC115" s="375"/>
      <c r="AD115" s="375"/>
      <c r="AE115" s="375"/>
      <c r="AF115" s="375"/>
      <c r="AG115" s="375"/>
      <c r="AH115" s="375"/>
      <c r="AI115" s="375"/>
      <c r="AJ115" s="375"/>
      <c r="AK115" s="375"/>
      <c r="AL115" s="375"/>
      <c r="AM115" s="375"/>
      <c r="AN115" s="375"/>
      <c r="AO115" s="375"/>
      <c r="AP115" s="375"/>
      <c r="AQ115" s="375"/>
      <c r="AR115" s="375"/>
      <c r="AS115" s="375"/>
      <c r="AT115" s="375"/>
      <c r="AU115" s="375"/>
      <c r="AV115" s="375"/>
      <c r="AW115" s="375"/>
      <c r="AX115" s="375"/>
      <c r="AY115" s="375"/>
      <c r="AZ115" s="375"/>
      <c r="BA115" s="375"/>
      <c r="BB115" s="375"/>
      <c r="BC115" s="375"/>
      <c r="BD115" s="375"/>
      <c r="BE115" s="375"/>
      <c r="BF115" s="375"/>
      <c r="BG115" s="375"/>
      <c r="BH115" s="375"/>
      <c r="BI115" s="375"/>
      <c r="BJ115" s="375"/>
      <c r="BK115" s="375"/>
      <c r="BL115" s="375"/>
      <c r="BM115" s="375"/>
      <c r="BN115" s="375"/>
      <c r="BO115" s="375"/>
      <c r="BP115" s="375"/>
      <c r="BQ115" s="375"/>
      <c r="BR115" s="375"/>
      <c r="BS115" s="375"/>
      <c r="BT115" s="375"/>
      <c r="BU115" s="375"/>
      <c r="BV115" s="375"/>
      <c r="BW115" s="375"/>
      <c r="BX115" s="375"/>
      <c r="BY115" s="375"/>
      <c r="BZ115" s="375"/>
      <c r="CA115" s="375"/>
      <c r="CB115" s="375"/>
      <c r="CC115" s="375"/>
      <c r="CD115" s="375"/>
      <c r="CE115" s="375"/>
      <c r="CF115" s="375"/>
      <c r="CG115" s="375"/>
      <c r="CH115" s="375"/>
      <c r="CI115" s="375"/>
      <c r="CJ115" s="375"/>
      <c r="CK115" s="375"/>
      <c r="CL115" s="375"/>
      <c r="CM115" s="375"/>
      <c r="CN115" s="375"/>
      <c r="CO115" s="375"/>
      <c r="CP115" s="375"/>
      <c r="CQ115" s="375"/>
      <c r="CR115" s="375"/>
      <c r="CS115" s="376"/>
      <c r="CT115" s="60"/>
      <c r="CU115" s="60"/>
      <c r="CV115" s="60"/>
      <c r="CW115" s="60"/>
      <c r="CX115" s="60"/>
      <c r="CY115" s="60"/>
      <c r="CZ115" s="60"/>
      <c r="DA115" s="60"/>
      <c r="DB115" s="60"/>
      <c r="DC115" s="60"/>
      <c r="DD115" s="60"/>
      <c r="DE115" s="60"/>
      <c r="DF115" s="60"/>
      <c r="DG115" s="60"/>
      <c r="DH115" s="60"/>
      <c r="DI115" s="66"/>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c r="ET115" s="67"/>
      <c r="EU115" s="67"/>
      <c r="EV115" s="67"/>
      <c r="EW115" s="67"/>
      <c r="EX115" s="67"/>
      <c r="EY115" s="67"/>
      <c r="EZ115" s="67"/>
      <c r="FA115" s="67"/>
      <c r="FB115" s="67"/>
      <c r="FC115" s="67"/>
      <c r="FD115" s="67"/>
      <c r="FE115" s="67"/>
      <c r="FF115" s="67"/>
      <c r="FG115" s="67"/>
      <c r="FH115" s="67"/>
      <c r="FI115" s="67"/>
      <c r="FJ115" s="67"/>
      <c r="FK115" s="67"/>
      <c r="FL115" s="67"/>
      <c r="FM115" s="67"/>
      <c r="FN115" s="67"/>
      <c r="FO115" s="67"/>
      <c r="FP115" s="67"/>
      <c r="FQ115" s="67"/>
      <c r="FR115" s="67"/>
      <c r="FS115" s="67"/>
      <c r="FT115" s="67"/>
      <c r="FU115" s="67"/>
      <c r="FV115" s="67"/>
      <c r="FW115" s="67"/>
      <c r="FX115" s="67"/>
      <c r="FY115" s="67"/>
      <c r="FZ115" s="67"/>
      <c r="GA115" s="67"/>
      <c r="GB115" s="67"/>
      <c r="GC115" s="67"/>
      <c r="GD115" s="67"/>
      <c r="GE115" s="67"/>
      <c r="GF115" s="67"/>
      <c r="GG115" s="67"/>
      <c r="GH115" s="67"/>
      <c r="GI115" s="67"/>
      <c r="GJ115" s="67"/>
      <c r="GK115" s="82"/>
      <c r="HD115" s="67"/>
    </row>
    <row r="116" spans="1:212" s="47" customFormat="1" ht="14.25" customHeight="1" outlineLevel="1">
      <c r="B116" s="47" t="s">
        <v>38</v>
      </c>
      <c r="K116" s="315" t="s">
        <v>200</v>
      </c>
      <c r="M116" s="472">
        <f t="shared" ref="M116:M119" si="584">+SUM(P116:CS116)</f>
        <v>28059.718567433603</v>
      </c>
      <c r="N116" s="472"/>
      <c r="O116" s="89"/>
      <c r="P116" s="369">
        <f>-Oper!Q47</f>
        <v>146.10956759444863</v>
      </c>
      <c r="Q116" s="369">
        <f>-Oper!R47</f>
        <v>146.61669880499184</v>
      </c>
      <c r="R116" s="369">
        <f>-Oper!S47</f>
        <v>147.1255902155612</v>
      </c>
      <c r="S116" s="369">
        <f>-Oper!T47</f>
        <v>150.29855566898848</v>
      </c>
      <c r="T116" s="369">
        <f>-Oper!U47</f>
        <v>153.53995048099227</v>
      </c>
      <c r="U116" s="369">
        <f>-Oper!V47</f>
        <v>156.85125042468894</v>
      </c>
      <c r="V116" s="369">
        <f>-Oper!W47</f>
        <v>160.23396310026922</v>
      </c>
      <c r="W116" s="369">
        <f>-Oper!X47</f>
        <v>163.6896286213929</v>
      </c>
      <c r="X116" s="369">
        <f>-Oper!Y47</f>
        <v>167.08117397832487</v>
      </c>
      <c r="Y116" s="369">
        <f>-Oper!Z47</f>
        <v>170.54299000545757</v>
      </c>
      <c r="Z116" s="369">
        <f>-Oper!AA47</f>
        <v>174.07653266653924</v>
      </c>
      <c r="AA116" s="369">
        <f>-Oper!AB47</f>
        <v>177.68328809196427</v>
      </c>
      <c r="AB116" s="369">
        <f>-Oper!AC47</f>
        <v>181.36477320380695</v>
      </c>
      <c r="AC116" s="369">
        <f>-Oper!AD47</f>
        <v>185.09743965855316</v>
      </c>
      <c r="AD116" s="369">
        <f>-Oper!AE47</f>
        <v>188.90692808162464</v>
      </c>
      <c r="AE116" s="369">
        <f>-Oper!AF47</f>
        <v>192.79481954512872</v>
      </c>
      <c r="AF116" s="369">
        <f>-Oper!AG47</f>
        <v>196.76272766120076</v>
      </c>
      <c r="AG116" s="369">
        <f>-Oper!AH47</f>
        <v>200.81229925171033</v>
      </c>
      <c r="AH116" s="369">
        <f>-Oper!AI47</f>
        <v>205.03833797923409</v>
      </c>
      <c r="AI116" s="369">
        <f>-Oper!AJ47</f>
        <v>209.35331251095448</v>
      </c>
      <c r="AJ116" s="369">
        <f>-Oper!AK47</f>
        <v>213.75909447602072</v>
      </c>
      <c r="AK116" s="369">
        <f>-Oper!AL47</f>
        <v>218.25759489149453</v>
      </c>
      <c r="AL116" s="369">
        <f>-Oper!AM47</f>
        <v>222.85076499125773</v>
      </c>
      <c r="AM116" s="369">
        <f>-Oper!AN47</f>
        <v>227.61292950116999</v>
      </c>
      <c r="AN116" s="369">
        <f>-Oper!AO47</f>
        <v>232.47685812582674</v>
      </c>
      <c r="AO116" s="369">
        <f>-Oper!AP47</f>
        <v>237.44472549296884</v>
      </c>
      <c r="AP116" s="369">
        <f>-Oper!AQ47</f>
        <v>242.51875270060634</v>
      </c>
      <c r="AQ116" s="369">
        <f>-Oper!AR47</f>
        <v>247.70120831005565</v>
      </c>
      <c r="AR116" s="369">
        <f>-Oper!AS47</f>
        <v>252.65523247625674</v>
      </c>
      <c r="AS116" s="369">
        <f>-Oper!AT47</f>
        <v>257.7083371257819</v>
      </c>
      <c r="AT116" s="369">
        <f>-Oper!AU47</f>
        <v>262.86250386829755</v>
      </c>
      <c r="AU116" s="369">
        <f>-Oper!AV47</f>
        <v>268.11975394566349</v>
      </c>
      <c r="AV116" s="369">
        <f>-Oper!AW47</f>
        <v>273.48214902457676</v>
      </c>
      <c r="AW116" s="369">
        <f>-Oper!AX47</f>
        <v>278.95179200506828</v>
      </c>
      <c r="AX116" s="369">
        <f>-Oper!AY47</f>
        <v>284.53082784516971</v>
      </c>
      <c r="AY116" s="369">
        <f>-Oper!AZ47</f>
        <v>290.22144440207308</v>
      </c>
      <c r="AZ116" s="369">
        <f>-Oper!BA47</f>
        <v>296.02587329011459</v>
      </c>
      <c r="BA116" s="369">
        <f>-Oper!BB47</f>
        <v>301.94639075591687</v>
      </c>
      <c r="BB116" s="369">
        <f>-Oper!BC47</f>
        <v>307.98531857103518</v>
      </c>
      <c r="BC116" s="369">
        <f>-Oper!BD47</f>
        <v>314.1450249424559</v>
      </c>
      <c r="BD116" s="369">
        <f>-Oper!BE47</f>
        <v>320.42792544130504</v>
      </c>
      <c r="BE116" s="369">
        <f>-Oper!BF47</f>
        <v>326.83648395013114</v>
      </c>
      <c r="BF116" s="369">
        <f>-Oper!BG47</f>
        <v>333.37321362913383</v>
      </c>
      <c r="BG116" s="369">
        <f>-Oper!BH47</f>
        <v>340.04067790171649</v>
      </c>
      <c r="BH116" s="369">
        <f>-Oper!BI47</f>
        <v>346.84149145975084</v>
      </c>
      <c r="BI116" s="369">
        <f>-Oper!BJ47</f>
        <v>353.77832128894579</v>
      </c>
      <c r="BJ116" s="369">
        <f>-Oper!BK47</f>
        <v>360.85388771472475</v>
      </c>
      <c r="BK116" s="369">
        <f>-Oper!BL47</f>
        <v>368.07096546901926</v>
      </c>
      <c r="BL116" s="369">
        <f>-Oper!BM47</f>
        <v>375.43238477839969</v>
      </c>
      <c r="BM116" s="369">
        <f>-Oper!BN47</f>
        <v>382.94103247396771</v>
      </c>
      <c r="BN116" s="369">
        <f>-Oper!BO47</f>
        <v>390.59985312344702</v>
      </c>
      <c r="BO116" s="369">
        <f>-Oper!BP47</f>
        <v>398.41185018591597</v>
      </c>
      <c r="BP116" s="369">
        <f>-Oper!BQ47</f>
        <v>406.38008718963431</v>
      </c>
      <c r="BQ116" s="369">
        <f>-Oper!BR47</f>
        <v>414.50768893342695</v>
      </c>
      <c r="BR116" s="369">
        <f>-Oper!BS47</f>
        <v>422.79784271209553</v>
      </c>
      <c r="BS116" s="369">
        <f>-Oper!BT47</f>
        <v>431.25379956633742</v>
      </c>
      <c r="BT116" s="369">
        <f>-Oper!BU47</f>
        <v>439.87887555766417</v>
      </c>
      <c r="BU116" s="369">
        <f>-Oper!BV47</f>
        <v>448.67645306881747</v>
      </c>
      <c r="BV116" s="369">
        <f>-Oper!BW47</f>
        <v>457.64998213019379</v>
      </c>
      <c r="BW116" s="369">
        <f>-Oper!BX47</f>
        <v>466.80298177279769</v>
      </c>
      <c r="BX116" s="369">
        <f>-Oper!BY47</f>
        <v>476.13904140825366</v>
      </c>
      <c r="BY116" s="369">
        <f>-Oper!BZ47</f>
        <v>485.66182223641874</v>
      </c>
      <c r="BZ116" s="369">
        <f>-Oper!CA47</f>
        <v>495.3750586811471</v>
      </c>
      <c r="CA116" s="369">
        <f>-Oper!CB47</f>
        <v>505.28255985477006</v>
      </c>
      <c r="CB116" s="369">
        <f>-Oper!CC47</f>
        <v>515.38821105186548</v>
      </c>
      <c r="CC116" s="369">
        <f>-Oper!CD47</f>
        <v>525.69597527290273</v>
      </c>
      <c r="CD116" s="369">
        <f>-Oper!CE47</f>
        <v>536.20989477836088</v>
      </c>
      <c r="CE116" s="369">
        <f>-Oper!CF47</f>
        <v>546.93409267392815</v>
      </c>
      <c r="CF116" s="369">
        <f>-Oper!CG47</f>
        <v>557.8727745274067</v>
      </c>
      <c r="CG116" s="369">
        <f>-Oper!CH47</f>
        <v>569.03023001795486</v>
      </c>
      <c r="CH116" s="369">
        <f>-Oper!CI47</f>
        <v>580.41083461831397</v>
      </c>
      <c r="CI116" s="369">
        <f>-Oper!CJ47</f>
        <v>592.01905131068031</v>
      </c>
      <c r="CJ116" s="369">
        <f>-Oper!CK47</f>
        <v>603.85943233689397</v>
      </c>
      <c r="CK116" s="369">
        <f>-Oper!CL47</f>
        <v>615.93662098363177</v>
      </c>
      <c r="CL116" s="369">
        <f>-Oper!CM47</f>
        <v>628.25535340330453</v>
      </c>
      <c r="CM116" s="369">
        <f>-Oper!CN47</f>
        <v>640.82046047137067</v>
      </c>
      <c r="CN116" s="369">
        <f>-Oper!CO47</f>
        <v>653.63686968079799</v>
      </c>
      <c r="CO116" s="369">
        <f>-Oper!CP47</f>
        <v>666.70960707441395</v>
      </c>
      <c r="CP116" s="369">
        <f>-Oper!CQ47</f>
        <v>680.04379921590225</v>
      </c>
      <c r="CQ116" s="369">
        <f>-Oper!CR47</f>
        <v>693.64467520022038</v>
      </c>
      <c r="CR116" s="369">
        <f>-Oper!CS47</f>
        <v>0</v>
      </c>
      <c r="CS116" s="369"/>
      <c r="CT116" s="89"/>
      <c r="CU116" s="89"/>
      <c r="CV116" s="89"/>
      <c r="CW116" s="89"/>
      <c r="CX116" s="89"/>
      <c r="CY116" s="89"/>
      <c r="CZ116" s="89"/>
      <c r="DA116" s="89"/>
      <c r="DB116" s="89"/>
      <c r="DC116" s="89"/>
      <c r="DD116" s="89"/>
      <c r="DE116" s="89"/>
      <c r="DF116" s="89"/>
      <c r="DG116" s="89"/>
      <c r="DH116" s="89"/>
      <c r="DI116" s="89"/>
      <c r="DJ116" s="89"/>
      <c r="DK116" s="89"/>
      <c r="DL116" s="89"/>
      <c r="DM116" s="89"/>
      <c r="DN116" s="89"/>
      <c r="DO116" s="89"/>
      <c r="DP116" s="89"/>
      <c r="DQ116" s="89"/>
      <c r="DR116" s="89"/>
      <c r="DS116" s="89"/>
      <c r="DT116" s="89"/>
      <c r="DU116" s="89"/>
      <c r="DV116" s="89"/>
      <c r="DW116" s="89"/>
      <c r="DX116" s="89"/>
      <c r="DY116" s="89"/>
      <c r="DZ116" s="89"/>
      <c r="EA116" s="89"/>
      <c r="EB116" s="89"/>
      <c r="EC116" s="89"/>
      <c r="ED116" s="89"/>
      <c r="EE116" s="89"/>
      <c r="EF116" s="89"/>
      <c r="EG116" s="89"/>
      <c r="EH116" s="89"/>
      <c r="EI116" s="89"/>
      <c r="EJ116" s="89"/>
      <c r="EK116" s="89"/>
      <c r="EL116" s="89"/>
      <c r="EM116" s="89"/>
      <c r="EN116" s="89"/>
      <c r="EO116" s="89"/>
      <c r="EP116" s="89"/>
      <c r="EQ116" s="89"/>
      <c r="ER116" s="89"/>
      <c r="ES116" s="89"/>
      <c r="ET116" s="89"/>
      <c r="EU116" s="89"/>
      <c r="EV116" s="89"/>
      <c r="EW116" s="89"/>
      <c r="EX116" s="89"/>
      <c r="EY116" s="89"/>
      <c r="EZ116" s="89"/>
      <c r="FA116" s="89"/>
      <c r="FB116" s="89"/>
      <c r="FC116" s="89"/>
      <c r="FD116" s="89"/>
      <c r="FE116" s="89"/>
      <c r="FF116" s="89"/>
      <c r="FG116" s="89"/>
      <c r="FH116" s="89"/>
      <c r="FI116" s="89"/>
      <c r="FJ116" s="89"/>
      <c r="FK116" s="89"/>
      <c r="FL116" s="89"/>
      <c r="FM116" s="89"/>
      <c r="FN116" s="89"/>
      <c r="FO116" s="89"/>
      <c r="FP116" s="89"/>
      <c r="FQ116" s="89"/>
      <c r="FR116" s="89"/>
      <c r="FS116" s="89"/>
      <c r="FT116" s="89"/>
      <c r="FU116" s="89"/>
      <c r="FV116" s="89"/>
      <c r="FW116" s="89"/>
      <c r="FX116" s="89"/>
      <c r="FY116" s="89"/>
      <c r="FZ116" s="89"/>
      <c r="GA116" s="89"/>
      <c r="GB116" s="89"/>
      <c r="GC116" s="89"/>
      <c r="GD116" s="89"/>
      <c r="GE116" s="89"/>
      <c r="GF116" s="89"/>
      <c r="GG116" s="89"/>
      <c r="GH116" s="89"/>
      <c r="GI116" s="89"/>
      <c r="GJ116" s="89"/>
      <c r="GK116" s="74"/>
    </row>
    <row r="117" spans="1:212" s="47" customFormat="1" ht="14.25" customHeight="1" outlineLevel="1">
      <c r="B117" s="47" t="s">
        <v>25</v>
      </c>
      <c r="K117" s="315" t="s">
        <v>200</v>
      </c>
      <c r="M117" s="472">
        <f t="shared" si="584"/>
        <v>21263.500406878495</v>
      </c>
      <c r="N117" s="472"/>
      <c r="O117" s="89"/>
      <c r="P117" s="369">
        <f>Oper!Q49</f>
        <v>42.496104753919241</v>
      </c>
      <c r="Q117" s="369">
        <f>Oper!R49</f>
        <v>44.541218696931956</v>
      </c>
      <c r="R117" s="369">
        <f>Oper!S49</f>
        <v>46.664388448003933</v>
      </c>
      <c r="S117" s="369">
        <f>Oper!T49</f>
        <v>49.439317542028505</v>
      </c>
      <c r="T117" s="369">
        <f>Oper!U49</f>
        <v>52.403026741676321</v>
      </c>
      <c r="U117" s="369">
        <f>Oper!V49</f>
        <v>55.548688215572092</v>
      </c>
      <c r="V117" s="369">
        <f>Oper!W49</f>
        <v>58.876420373089701</v>
      </c>
      <c r="W117" s="369">
        <f>Oper!X49</f>
        <v>62.406895474558048</v>
      </c>
      <c r="X117" s="369">
        <f>Oper!Y49</f>
        <v>65.832238412336892</v>
      </c>
      <c r="Y117" s="369">
        <f>Oper!Z49</f>
        <v>69.436230116632245</v>
      </c>
      <c r="Z117" s="369">
        <f>Oper!AA49</f>
        <v>73.228490611934333</v>
      </c>
      <c r="AA117" s="369">
        <f>Oper!AB49</f>
        <v>77.232032087393975</v>
      </c>
      <c r="AB117" s="369">
        <f>Oper!AC49</f>
        <v>81.45463261773115</v>
      </c>
      <c r="AC117" s="369">
        <f>Oper!AD49</f>
        <v>84.879065415830283</v>
      </c>
      <c r="AD117" s="369">
        <f>Oper!AE49</f>
        <v>88.393685027445486</v>
      </c>
      <c r="AE117" s="369">
        <f>Oper!AF49</f>
        <v>92.056968188776011</v>
      </c>
      <c r="AF117" s="369">
        <f>Oper!AG49</f>
        <v>95.872201775764793</v>
      </c>
      <c r="AG117" s="369">
        <f>Oper!AH49</f>
        <v>99.851445770396367</v>
      </c>
      <c r="AH117" s="369">
        <f>Oper!AI49</f>
        <v>103.85747046573252</v>
      </c>
      <c r="AI117" s="369">
        <f>Oper!AJ49</f>
        <v>108.02468645093272</v>
      </c>
      <c r="AJ117" s="369">
        <f>Oper!AK49</f>
        <v>112.35912943133019</v>
      </c>
      <c r="AK117" s="369">
        <f>Oper!AL49</f>
        <v>116.87437934301659</v>
      </c>
      <c r="AL117" s="369">
        <f>Oper!AM49</f>
        <v>121.55704234629525</v>
      </c>
      <c r="AM117" s="369">
        <f>Oper!AN49</f>
        <v>125.84196046541584</v>
      </c>
      <c r="AN117" s="369">
        <f>Oper!AO49</f>
        <v>130.25306722693381</v>
      </c>
      <c r="AO117" s="369">
        <f>Oper!AP49</f>
        <v>134.82568154815908</v>
      </c>
      <c r="AP117" s="369">
        <f>Oper!AQ49</f>
        <v>139.54266370952377</v>
      </c>
      <c r="AQ117" s="369">
        <f>Oper!AR49</f>
        <v>144.43249657784358</v>
      </c>
      <c r="AR117" s="369">
        <f>Oper!AS49</f>
        <v>149.70605465168748</v>
      </c>
      <c r="AS117" s="369">
        <f>Oper!AT49</f>
        <v>155.19038428508131</v>
      </c>
      <c r="AT117" s="369">
        <f>Oper!AU49</f>
        <v>160.85744116950158</v>
      </c>
      <c r="AU117" s="369">
        <f>Oper!AV49</f>
        <v>166.74049249158122</v>
      </c>
      <c r="AV117" s="369">
        <f>Oper!AW49</f>
        <v>172.83909133518299</v>
      </c>
      <c r="AW117" s="369">
        <f>Oper!AX49</f>
        <v>178.11468802234452</v>
      </c>
      <c r="AX117" s="369">
        <f>Oper!AY49</f>
        <v>183.485319963542</v>
      </c>
      <c r="AY117" s="369">
        <f>Oper!AZ49</f>
        <v>189.02621686052504</v>
      </c>
      <c r="AZ117" s="369">
        <f>Oper!BA49</f>
        <v>194.73479325901491</v>
      </c>
      <c r="BA117" s="369">
        <f>Oper!BB49</f>
        <v>200.62760815117466</v>
      </c>
      <c r="BB117" s="369">
        <f>Oper!BC49</f>
        <v>206.67488453692047</v>
      </c>
      <c r="BC117" s="369">
        <f>Oper!BD49</f>
        <v>212.91596779278518</v>
      </c>
      <c r="BD117" s="369">
        <f>Oper!BE49</f>
        <v>219.34600876020602</v>
      </c>
      <c r="BE117" s="369">
        <f>Oper!BF49</f>
        <v>225.98357656380273</v>
      </c>
      <c r="BF117" s="369">
        <f>Oper!BG49</f>
        <v>232.79512736313814</v>
      </c>
      <c r="BG117" s="369">
        <f>Oper!BH49</f>
        <v>239.8249789806901</v>
      </c>
      <c r="BH117" s="369">
        <f>Oper!BI49</f>
        <v>247.06766939907473</v>
      </c>
      <c r="BI117" s="369">
        <f>Oper!BJ49</f>
        <v>254.54411456888695</v>
      </c>
      <c r="BJ117" s="369">
        <f>Oper!BK49</f>
        <v>262.216531270232</v>
      </c>
      <c r="BK117" s="369">
        <f>Oper!BL49</f>
        <v>270.13483835585873</v>
      </c>
      <c r="BL117" s="369">
        <f>Oper!BM49</f>
        <v>278.29288350089507</v>
      </c>
      <c r="BM117" s="369">
        <f>Oper!BN49</f>
        <v>286.71422608167057</v>
      </c>
      <c r="BN117" s="369">
        <f>Oper!BO49</f>
        <v>295.35630771230637</v>
      </c>
      <c r="BO117" s="369">
        <f>Oper!BP49</f>
        <v>304.27535615221069</v>
      </c>
      <c r="BP117" s="369">
        <f>Oper!BQ49</f>
        <v>313.46444152572229</v>
      </c>
      <c r="BQ117" s="369">
        <f>Oper!BR49</f>
        <v>322.95010071963077</v>
      </c>
      <c r="BR117" s="369">
        <f>Oper!BS49</f>
        <v>332.68439668109488</v>
      </c>
      <c r="BS117" s="369">
        <f>Oper!BT49</f>
        <v>342.73066341628612</v>
      </c>
      <c r="BT117" s="369">
        <f>Oper!BU49</f>
        <v>353.08109522936098</v>
      </c>
      <c r="BU117" s="369">
        <f>Oper!BV49</f>
        <v>363.76558282500702</v>
      </c>
      <c r="BV117" s="369">
        <f>Oper!BW49</f>
        <v>374.73013071002913</v>
      </c>
      <c r="BW117" s="369">
        <f>Oper!BX49</f>
        <v>386.04607724789673</v>
      </c>
      <c r="BX117" s="369">
        <f>Oper!BY49</f>
        <v>397.7046302335865</v>
      </c>
      <c r="BY117" s="369">
        <f>Oper!BZ49</f>
        <v>409.7394580560769</v>
      </c>
      <c r="BZ117" s="369">
        <f>Oper!CA49</f>
        <v>422.08974109646033</v>
      </c>
      <c r="CA117" s="369">
        <f>Oper!CB49</f>
        <v>434.83583369216342</v>
      </c>
      <c r="CB117" s="369">
        <f>Oper!CC49</f>
        <v>447.96783245075011</v>
      </c>
      <c r="CC117" s="369">
        <f>Oper!CD49</f>
        <v>461.52366088149432</v>
      </c>
      <c r="CD117" s="369">
        <f>Oper!CE49</f>
        <v>475.43481278461479</v>
      </c>
      <c r="CE117" s="369">
        <f>Oper!CF49</f>
        <v>489.79179793955274</v>
      </c>
      <c r="CF117" s="369">
        <f>Oper!CG49</f>
        <v>504.58346133098695</v>
      </c>
      <c r="CG117" s="369">
        <f>Oper!CH49</f>
        <v>519.85251936440261</v>
      </c>
      <c r="CH117" s="369">
        <f>Oper!CI49</f>
        <v>535.52180780410185</v>
      </c>
      <c r="CI117" s="369">
        <f>Oper!CJ49</f>
        <v>551.69327534926913</v>
      </c>
      <c r="CJ117" s="369">
        <f>Oper!CK49</f>
        <v>568.35435717753501</v>
      </c>
      <c r="CK117" s="369">
        <f>Oper!CL49</f>
        <v>585.55316833237725</v>
      </c>
      <c r="CL117" s="369">
        <f>Oper!CM49</f>
        <v>603.20279231149709</v>
      </c>
      <c r="CM117" s="369">
        <f>Oper!CN49</f>
        <v>621.41806242163227</v>
      </c>
      <c r="CN117" s="369">
        <f>Oper!CO49</f>
        <v>640.18482585737365</v>
      </c>
      <c r="CO117" s="369">
        <f>Oper!CP49</f>
        <v>659.55727859758792</v>
      </c>
      <c r="CP117" s="369">
        <f>Oper!CQ49</f>
        <v>679.43751935026251</v>
      </c>
      <c r="CQ117" s="369">
        <f>Oper!CR49</f>
        <v>699.95489442821793</v>
      </c>
      <c r="CR117" s="369">
        <f>Oper!CS49</f>
        <v>0</v>
      </c>
      <c r="CS117" s="369"/>
      <c r="CT117" s="89"/>
      <c r="CU117" s="89"/>
      <c r="CV117" s="89"/>
      <c r="CW117" s="89"/>
      <c r="CX117" s="89"/>
      <c r="CY117" s="89"/>
      <c r="CZ117" s="89"/>
      <c r="DA117" s="89"/>
      <c r="DB117" s="89"/>
      <c r="DC117" s="89"/>
      <c r="DD117" s="89"/>
      <c r="DE117" s="89"/>
      <c r="DF117" s="89"/>
      <c r="DG117" s="89"/>
      <c r="DH117" s="89"/>
      <c r="DI117" s="89"/>
      <c r="DJ117" s="89"/>
      <c r="DK117" s="89"/>
      <c r="DL117" s="89"/>
      <c r="DM117" s="89"/>
      <c r="DN117" s="89"/>
      <c r="DO117" s="89"/>
      <c r="DP117" s="89"/>
      <c r="DQ117" s="89"/>
      <c r="DR117" s="89"/>
      <c r="DS117" s="89"/>
      <c r="DT117" s="89"/>
      <c r="DU117" s="89"/>
      <c r="DV117" s="89"/>
      <c r="DW117" s="89"/>
      <c r="DX117" s="89"/>
      <c r="DY117" s="89"/>
      <c r="DZ117" s="89"/>
      <c r="EA117" s="89"/>
      <c r="EB117" s="89"/>
      <c r="EC117" s="89"/>
      <c r="ED117" s="89"/>
      <c r="EE117" s="89"/>
      <c r="EF117" s="89"/>
      <c r="EG117" s="89"/>
      <c r="EH117" s="89"/>
      <c r="EI117" s="89"/>
      <c r="EJ117" s="89"/>
      <c r="EK117" s="89"/>
      <c r="EL117" s="89"/>
      <c r="EM117" s="89"/>
      <c r="EN117" s="89"/>
      <c r="EO117" s="89"/>
      <c r="EP117" s="89"/>
      <c r="EQ117" s="89"/>
      <c r="ER117" s="89"/>
      <c r="ES117" s="89"/>
      <c r="ET117" s="89"/>
      <c r="EU117" s="89"/>
      <c r="EV117" s="89"/>
      <c r="EW117" s="89"/>
      <c r="EX117" s="89"/>
      <c r="EY117" s="89"/>
      <c r="EZ117" s="89"/>
      <c r="FA117" s="89"/>
      <c r="FB117" s="89"/>
      <c r="FC117" s="89"/>
      <c r="FD117" s="89"/>
      <c r="FE117" s="89"/>
      <c r="FF117" s="89"/>
      <c r="FG117" s="89"/>
      <c r="FH117" s="89"/>
      <c r="FI117" s="89"/>
      <c r="FJ117" s="89"/>
      <c r="FK117" s="89"/>
      <c r="FL117" s="89"/>
      <c r="FM117" s="89"/>
      <c r="FN117" s="89"/>
      <c r="FO117" s="89"/>
      <c r="FP117" s="89"/>
      <c r="FQ117" s="89"/>
      <c r="FR117" s="89"/>
      <c r="FS117" s="89"/>
      <c r="FT117" s="89"/>
      <c r="FU117" s="89"/>
      <c r="FV117" s="89"/>
      <c r="FW117" s="89"/>
      <c r="FX117" s="89"/>
      <c r="FY117" s="89"/>
      <c r="FZ117" s="89"/>
      <c r="GA117" s="89"/>
      <c r="GB117" s="89"/>
      <c r="GC117" s="89"/>
      <c r="GD117" s="89"/>
      <c r="GE117" s="89"/>
      <c r="GF117" s="89"/>
      <c r="GG117" s="89"/>
      <c r="GH117" s="89"/>
      <c r="GI117" s="89"/>
      <c r="GJ117" s="89"/>
      <c r="GK117" s="74"/>
    </row>
    <row r="118" spans="1:212" s="47" customFormat="1" ht="14.25" customHeight="1" outlineLevel="1">
      <c r="B118" s="47" t="s">
        <v>65</v>
      </c>
      <c r="K118" s="315" t="s">
        <v>200</v>
      </c>
      <c r="M118" s="472">
        <f t="shared" si="584"/>
        <v>160906.39047137086</v>
      </c>
      <c r="N118" s="472"/>
      <c r="O118" s="89"/>
      <c r="P118" s="369">
        <f>-CF!Q30</f>
        <v>198.62305703004193</v>
      </c>
      <c r="Q118" s="369">
        <f>-CF!R30</f>
        <v>211.72162739243578</v>
      </c>
      <c r="R118" s="369">
        <f>-CF!S30</f>
        <v>222.55012293553182</v>
      </c>
      <c r="S118" s="369">
        <f>-CF!T30</f>
        <v>239.05040309861019</v>
      </c>
      <c r="T118" s="369">
        <f>-CF!U30</f>
        <v>257.64505363741932</v>
      </c>
      <c r="U118" s="369">
        <f>-CF!V30</f>
        <v>276.33067885874317</v>
      </c>
      <c r="V118" s="369">
        <f>-CF!W30</f>
        <v>296.5474480856746</v>
      </c>
      <c r="W118" s="369">
        <f>-CF!X30</f>
        <v>315.79509006553695</v>
      </c>
      <c r="X118" s="369">
        <f>-CF!Y30</f>
        <v>338.30536456673923</v>
      </c>
      <c r="Y118" s="369">
        <f>-CF!Z30</f>
        <v>359.92654329139322</v>
      </c>
      <c r="Z118" s="369">
        <f>-CF!AA30</f>
        <v>382.3725274744703</v>
      </c>
      <c r="AA118" s="369">
        <f>-CF!AB30</f>
        <v>409.85085097293774</v>
      </c>
      <c r="AB118" s="369">
        <f>-CF!AC30</f>
        <v>438.11463933111133</v>
      </c>
      <c r="AC118" s="369">
        <f>-CF!AD30</f>
        <v>463.55383925864902</v>
      </c>
      <c r="AD118" s="369">
        <f>-CF!AE30</f>
        <v>486.56878604178178</v>
      </c>
      <c r="AE118" s="369">
        <f>-CF!AF30</f>
        <v>511.0232861629683</v>
      </c>
      <c r="AF118" s="369">
        <f>-CF!AG30</f>
        <v>535.03950778764147</v>
      </c>
      <c r="AG118" s="369">
        <f>-CF!AH30</f>
        <v>566.55647500582893</v>
      </c>
      <c r="AH118" s="369">
        <f>-CF!AI30</f>
        <v>595.89508153962015</v>
      </c>
      <c r="AI118" s="369">
        <f>-CF!AJ30</f>
        <v>626.55697341521636</v>
      </c>
      <c r="AJ118" s="369">
        <f>-CF!AK30</f>
        <v>662.66590192225351</v>
      </c>
      <c r="AK118" s="369">
        <f>-CF!AL30</f>
        <v>711.04072152260778</v>
      </c>
      <c r="AL118" s="369">
        <f>-CF!AM30</f>
        <v>747.78041433717578</v>
      </c>
      <c r="AM118" s="369">
        <f>-CF!AN30</f>
        <v>784.33983854957137</v>
      </c>
      <c r="AN118" s="369">
        <f>-CF!AO30</f>
        <v>820.53372885081569</v>
      </c>
      <c r="AO118" s="369">
        <f>-CF!AP30</f>
        <v>854.63900386299076</v>
      </c>
      <c r="AP118" s="369">
        <f>-CF!AQ30</f>
        <v>895.44205798163762</v>
      </c>
      <c r="AQ118" s="369">
        <f>-CF!AR30</f>
        <v>935.08368283594518</v>
      </c>
      <c r="AR118" s="369">
        <f>-CF!AS30</f>
        <v>977.47266472750914</v>
      </c>
      <c r="AS118" s="369">
        <f>-CF!AT30</f>
        <v>1022.5397105605591</v>
      </c>
      <c r="AT118" s="369">
        <f>-CF!AU30</f>
        <v>1064.5247169813435</v>
      </c>
      <c r="AU118" s="369">
        <f>-CF!AV30</f>
        <v>1116.6921626270521</v>
      </c>
      <c r="AV118" s="369">
        <f>-CF!AW30</f>
        <v>1167.4981060459093</v>
      </c>
      <c r="AW118" s="369">
        <f>-CF!AX30</f>
        <v>1208.2341567630567</v>
      </c>
      <c r="AX118" s="369">
        <f>-CF!AY30</f>
        <v>1253.2664448662094</v>
      </c>
      <c r="AY118" s="369">
        <f>-CF!AZ30</f>
        <v>1300.1815531286986</v>
      </c>
      <c r="AZ118" s="369">
        <f>-CF!BA30</f>
        <v>1367.4948454382723</v>
      </c>
      <c r="BA118" s="369">
        <f>-CF!BB30</f>
        <v>1424.3385729541587</v>
      </c>
      <c r="BB118" s="369">
        <f>-CF!BC30</f>
        <v>1474.3809252738884</v>
      </c>
      <c r="BC118" s="369">
        <f>-CF!BD30</f>
        <v>1526.3592616743585</v>
      </c>
      <c r="BD118" s="369">
        <f>-CF!BE30</f>
        <v>1580.2500866158944</v>
      </c>
      <c r="BE118" s="369">
        <f>-CF!BF30</f>
        <v>1630.302427888606</v>
      </c>
      <c r="BF118" s="369">
        <f>-CF!BG30</f>
        <v>1689.5676121323663</v>
      </c>
      <c r="BG118" s="369">
        <f>-CF!BH30</f>
        <v>1751.3374577490513</v>
      </c>
      <c r="BH118" s="369">
        <f>-CF!BI30</f>
        <v>1815.1064321608251</v>
      </c>
      <c r="BI118" s="369">
        <f>-CF!BJ30</f>
        <v>1881.0670568387229</v>
      </c>
      <c r="BJ118" s="369">
        <f>-CF!BK30</f>
        <v>1948.8931950590072</v>
      </c>
      <c r="BK118" s="369">
        <f>-CF!BL30</f>
        <v>2016.8190938760774</v>
      </c>
      <c r="BL118" s="369">
        <f>-CF!BM30</f>
        <v>2086.3916844431346</v>
      </c>
      <c r="BM118" s="369">
        <f>-CF!BN30</f>
        <v>2158.6112019580082</v>
      </c>
      <c r="BN118" s="369">
        <f>-CF!BO30</f>
        <v>2233.1333123465943</v>
      </c>
      <c r="BO118" s="369">
        <f>-CF!BP30</f>
        <v>2310.4772955623612</v>
      </c>
      <c r="BP118" s="369">
        <f>-CF!BQ30</f>
        <v>2390.6160144696605</v>
      </c>
      <c r="BQ118" s="369">
        <f>-CF!BR30</f>
        <v>2473.8161422125222</v>
      </c>
      <c r="BR118" s="369">
        <f>-CF!BS30</f>
        <v>2559.6901808853022</v>
      </c>
      <c r="BS118" s="369">
        <f>-CF!BT30</f>
        <v>2648.8266514240786</v>
      </c>
      <c r="BT118" s="369">
        <f>-CF!BU30</f>
        <v>2741.1987695341104</v>
      </c>
      <c r="BU118" s="369">
        <f>-CF!BV30</f>
        <v>2837.1108719911977</v>
      </c>
      <c r="BV118" s="369">
        <f>-CF!BW30</f>
        <v>2936.1343841445896</v>
      </c>
      <c r="BW118" s="369">
        <f>-CF!BX30</f>
        <v>3038.9646418161001</v>
      </c>
      <c r="BX118" s="369">
        <f>-CF!BY30</f>
        <v>3145.5783427207521</v>
      </c>
      <c r="BY118" s="369">
        <f>-CF!BZ30</f>
        <v>3256.3254839370065</v>
      </c>
      <c r="BZ118" s="369">
        <f>-CF!CA30</f>
        <v>3370.7308673726625</v>
      </c>
      <c r="CA118" s="369">
        <f>-CF!CB30</f>
        <v>3489.5542773887214</v>
      </c>
      <c r="CB118" s="369">
        <f>-CF!CC30</f>
        <v>3612.7615496801563</v>
      </c>
      <c r="CC118" s="369">
        <f>-CF!CD30</f>
        <v>3740.7521815775426</v>
      </c>
      <c r="CD118" s="369">
        <f>-CF!CE30</f>
        <v>3872.9964282435667</v>
      </c>
      <c r="CE118" s="369">
        <f>-CF!CF30</f>
        <v>4010.3558664834322</v>
      </c>
      <c r="CF118" s="369">
        <f>-CF!CG30</f>
        <v>4152.8137207717355</v>
      </c>
      <c r="CG118" s="369">
        <f>-CF!CH30</f>
        <v>4296.5250098645656</v>
      </c>
      <c r="CH118" s="369">
        <f>-CF!CI30</f>
        <v>4434.562122630271</v>
      </c>
      <c r="CI118" s="369">
        <f>-CF!CJ30</f>
        <v>4573.8305422626718</v>
      </c>
      <c r="CJ118" s="369">
        <f>-CF!CK30</f>
        <v>4715.5035243242855</v>
      </c>
      <c r="CK118" s="369">
        <f>-CF!CL30</f>
        <v>4859.7939032119248</v>
      </c>
      <c r="CL118" s="369">
        <f>-CF!CM30</f>
        <v>5004.6253094173217</v>
      </c>
      <c r="CM118" s="369">
        <f>-CF!CN30</f>
        <v>5150.5687186498981</v>
      </c>
      <c r="CN118" s="369">
        <f>-CF!CO30</f>
        <v>5297.0591894398895</v>
      </c>
      <c r="CO118" s="369">
        <f>-CF!CP30</f>
        <v>5444.0768675896925</v>
      </c>
      <c r="CP118" s="369">
        <f>-CF!CQ30</f>
        <v>5607.4446067411427</v>
      </c>
      <c r="CQ118" s="369">
        <f>-CF!CR30</f>
        <v>5095.6816190990221</v>
      </c>
      <c r="CR118" s="369">
        <f>-CF!CS30</f>
        <v>0</v>
      </c>
      <c r="CS118" s="369"/>
      <c r="CT118" s="89"/>
      <c r="CU118" s="89"/>
      <c r="CV118" s="89"/>
      <c r="CW118" s="89"/>
      <c r="CX118" s="89"/>
      <c r="CY118" s="89"/>
      <c r="CZ118" s="89"/>
      <c r="DA118" s="89"/>
      <c r="DB118" s="89"/>
      <c r="DC118" s="89"/>
      <c r="DD118" s="89"/>
      <c r="DE118" s="89"/>
      <c r="DF118" s="89"/>
      <c r="DG118" s="89"/>
      <c r="DH118" s="89"/>
      <c r="DI118" s="89"/>
      <c r="DJ118" s="89"/>
      <c r="DK118" s="89"/>
      <c r="DL118" s="89"/>
      <c r="DM118" s="89"/>
      <c r="DN118" s="89"/>
      <c r="DO118" s="89"/>
      <c r="DP118" s="89"/>
      <c r="DQ118" s="89"/>
      <c r="DR118" s="89"/>
      <c r="DS118" s="89"/>
      <c r="DT118" s="89"/>
      <c r="DU118" s="89"/>
      <c r="DV118" s="89"/>
      <c r="DW118" s="89"/>
      <c r="DX118" s="89"/>
      <c r="DY118" s="89"/>
      <c r="DZ118" s="89"/>
      <c r="EA118" s="89"/>
      <c r="EB118" s="89"/>
      <c r="EC118" s="89"/>
      <c r="ED118" s="89"/>
      <c r="EE118" s="89"/>
      <c r="EF118" s="89"/>
      <c r="EG118" s="89"/>
      <c r="EH118" s="89"/>
      <c r="EI118" s="89"/>
      <c r="EJ118" s="89"/>
      <c r="EK118" s="89"/>
      <c r="EL118" s="89"/>
      <c r="EM118" s="89"/>
      <c r="EN118" s="89"/>
      <c r="EO118" s="89"/>
      <c r="EP118" s="89"/>
      <c r="EQ118" s="89"/>
      <c r="ER118" s="89"/>
      <c r="ES118" s="89"/>
      <c r="ET118" s="89"/>
      <c r="EU118" s="89"/>
      <c r="EV118" s="89"/>
      <c r="EW118" s="89"/>
      <c r="EX118" s="89"/>
      <c r="EY118" s="89"/>
      <c r="EZ118" s="89"/>
      <c r="FA118" s="89"/>
      <c r="FB118" s="89"/>
      <c r="FC118" s="89"/>
      <c r="FD118" s="89"/>
      <c r="FE118" s="89"/>
      <c r="FF118" s="89"/>
      <c r="FG118" s="89"/>
      <c r="FH118" s="89"/>
      <c r="FI118" s="89"/>
      <c r="FJ118" s="89"/>
      <c r="FK118" s="89"/>
      <c r="FL118" s="89"/>
      <c r="FM118" s="89"/>
      <c r="FN118" s="89"/>
      <c r="FO118" s="89"/>
      <c r="FP118" s="89"/>
      <c r="FQ118" s="89"/>
      <c r="FR118" s="89"/>
      <c r="FS118" s="89"/>
      <c r="FT118" s="89"/>
      <c r="FU118" s="89"/>
      <c r="FV118" s="89"/>
      <c r="FW118" s="89"/>
      <c r="FX118" s="89"/>
      <c r="FY118" s="89"/>
      <c r="FZ118" s="89"/>
      <c r="GA118" s="89"/>
      <c r="GB118" s="89"/>
      <c r="GC118" s="89"/>
      <c r="GD118" s="89"/>
      <c r="GE118" s="89"/>
      <c r="GF118" s="89"/>
      <c r="GG118" s="89"/>
      <c r="GH118" s="89"/>
      <c r="GI118" s="89"/>
      <c r="GJ118" s="89"/>
      <c r="GK118" s="74"/>
    </row>
    <row r="119" spans="1:212" s="47" customFormat="1" ht="14.25" customHeight="1" outlineLevel="1">
      <c r="B119" s="68" t="s">
        <v>66</v>
      </c>
      <c r="C119" s="68"/>
      <c r="D119" s="68"/>
      <c r="E119" s="68"/>
      <c r="F119" s="68"/>
      <c r="G119" s="68"/>
      <c r="H119" s="68"/>
      <c r="I119" s="68"/>
      <c r="J119" s="68"/>
      <c r="K119" s="320" t="s">
        <v>200</v>
      </c>
      <c r="L119" s="68"/>
      <c r="M119" s="473">
        <f t="shared" si="584"/>
        <v>210229.60944568296</v>
      </c>
      <c r="N119" s="473"/>
      <c r="O119" s="91"/>
      <c r="P119" s="373">
        <f t="shared" ref="P119:Q119" si="585">SUM(P116:P118)</f>
        <v>387.22872937840981</v>
      </c>
      <c r="Q119" s="373">
        <f t="shared" si="585"/>
        <v>402.87954489435958</v>
      </c>
      <c r="R119" s="373">
        <f t="shared" ref="R119:CC119" si="586">SUM(R116:R118)</f>
        <v>416.34010159909695</v>
      </c>
      <c r="S119" s="373">
        <f t="shared" si="586"/>
        <v>438.78827630962718</v>
      </c>
      <c r="T119" s="373">
        <f t="shared" si="586"/>
        <v>463.58803086008788</v>
      </c>
      <c r="U119" s="373">
        <f t="shared" si="586"/>
        <v>488.73061749900421</v>
      </c>
      <c r="V119" s="373">
        <f t="shared" si="586"/>
        <v>515.65783155903353</v>
      </c>
      <c r="W119" s="373">
        <f t="shared" si="586"/>
        <v>541.89161416148795</v>
      </c>
      <c r="X119" s="373">
        <f t="shared" si="586"/>
        <v>571.21877695740102</v>
      </c>
      <c r="Y119" s="373">
        <f t="shared" si="586"/>
        <v>599.9057634134831</v>
      </c>
      <c r="Z119" s="373">
        <f t="shared" si="586"/>
        <v>629.67755075294394</v>
      </c>
      <c r="AA119" s="373">
        <f t="shared" si="586"/>
        <v>664.76617115229601</v>
      </c>
      <c r="AB119" s="373">
        <f t="shared" si="586"/>
        <v>700.93404515264945</v>
      </c>
      <c r="AC119" s="373">
        <f t="shared" si="586"/>
        <v>733.53034433303242</v>
      </c>
      <c r="AD119" s="373">
        <f t="shared" si="586"/>
        <v>763.8693991508519</v>
      </c>
      <c r="AE119" s="373">
        <f t="shared" si="586"/>
        <v>795.87507389687312</v>
      </c>
      <c r="AF119" s="373">
        <f t="shared" si="586"/>
        <v>827.674437224607</v>
      </c>
      <c r="AG119" s="373">
        <f t="shared" si="586"/>
        <v>867.22022002793562</v>
      </c>
      <c r="AH119" s="373">
        <f t="shared" si="586"/>
        <v>904.79088998458678</v>
      </c>
      <c r="AI119" s="373">
        <f t="shared" si="586"/>
        <v>943.93497237710358</v>
      </c>
      <c r="AJ119" s="373">
        <f t="shared" si="586"/>
        <v>988.78412582960436</v>
      </c>
      <c r="AK119" s="373">
        <f t="shared" si="586"/>
        <v>1046.1726957571188</v>
      </c>
      <c r="AL119" s="373">
        <f t="shared" si="586"/>
        <v>1092.1882216747288</v>
      </c>
      <c r="AM119" s="373">
        <f t="shared" si="586"/>
        <v>1137.7947285161572</v>
      </c>
      <c r="AN119" s="373">
        <f t="shared" si="586"/>
        <v>1183.2636542035762</v>
      </c>
      <c r="AO119" s="373">
        <f t="shared" si="586"/>
        <v>1226.9094109041187</v>
      </c>
      <c r="AP119" s="373">
        <f t="shared" si="586"/>
        <v>1277.5034743917677</v>
      </c>
      <c r="AQ119" s="373">
        <f t="shared" si="586"/>
        <v>1327.2173877238445</v>
      </c>
      <c r="AR119" s="373">
        <f t="shared" si="586"/>
        <v>1379.8339518554535</v>
      </c>
      <c r="AS119" s="373">
        <f t="shared" si="586"/>
        <v>1435.4384319714222</v>
      </c>
      <c r="AT119" s="373">
        <f t="shared" si="586"/>
        <v>1488.2446620191427</v>
      </c>
      <c r="AU119" s="373">
        <f t="shared" si="586"/>
        <v>1551.5524090642969</v>
      </c>
      <c r="AV119" s="373">
        <f t="shared" si="586"/>
        <v>1613.819346405669</v>
      </c>
      <c r="AW119" s="373">
        <f t="shared" si="586"/>
        <v>1665.3006367904695</v>
      </c>
      <c r="AX119" s="373">
        <f t="shared" si="586"/>
        <v>1721.282592674921</v>
      </c>
      <c r="AY119" s="373">
        <f t="shared" si="586"/>
        <v>1779.4292143912967</v>
      </c>
      <c r="AZ119" s="373">
        <f t="shared" si="586"/>
        <v>1858.2555119874019</v>
      </c>
      <c r="BA119" s="373">
        <f t="shared" si="586"/>
        <v>1926.9125718612504</v>
      </c>
      <c r="BB119" s="373">
        <f t="shared" si="586"/>
        <v>1989.0411283818439</v>
      </c>
      <c r="BC119" s="373">
        <f t="shared" si="586"/>
        <v>2053.4202544095997</v>
      </c>
      <c r="BD119" s="373">
        <f t="shared" si="586"/>
        <v>2120.0240208174055</v>
      </c>
      <c r="BE119" s="373">
        <f t="shared" si="586"/>
        <v>2183.1224884025396</v>
      </c>
      <c r="BF119" s="373">
        <f t="shared" si="586"/>
        <v>2255.7359531246384</v>
      </c>
      <c r="BG119" s="373">
        <f t="shared" si="586"/>
        <v>2331.203114631458</v>
      </c>
      <c r="BH119" s="373">
        <f t="shared" si="586"/>
        <v>2409.0155930196506</v>
      </c>
      <c r="BI119" s="373">
        <f t="shared" si="586"/>
        <v>2489.3894926965559</v>
      </c>
      <c r="BJ119" s="373">
        <f t="shared" si="586"/>
        <v>2571.9636140439638</v>
      </c>
      <c r="BK119" s="373">
        <f t="shared" si="586"/>
        <v>2655.0248977009555</v>
      </c>
      <c r="BL119" s="373">
        <f t="shared" si="586"/>
        <v>2740.1169527224292</v>
      </c>
      <c r="BM119" s="373">
        <f t="shared" si="586"/>
        <v>2828.2664605136465</v>
      </c>
      <c r="BN119" s="373">
        <f t="shared" si="586"/>
        <v>2919.0894731823478</v>
      </c>
      <c r="BO119" s="373">
        <f t="shared" si="586"/>
        <v>3013.1645019004877</v>
      </c>
      <c r="BP119" s="373">
        <f t="shared" si="586"/>
        <v>3110.4605431850168</v>
      </c>
      <c r="BQ119" s="373">
        <f t="shared" si="586"/>
        <v>3211.2739318655799</v>
      </c>
      <c r="BR119" s="373">
        <f t="shared" si="586"/>
        <v>3315.1724202784926</v>
      </c>
      <c r="BS119" s="373">
        <f t="shared" si="586"/>
        <v>3422.811114406702</v>
      </c>
      <c r="BT119" s="373">
        <f t="shared" si="586"/>
        <v>3534.1587403211356</v>
      </c>
      <c r="BU119" s="373">
        <f t="shared" si="586"/>
        <v>3649.5529078850223</v>
      </c>
      <c r="BV119" s="373">
        <f t="shared" si="586"/>
        <v>3768.5144969848125</v>
      </c>
      <c r="BW119" s="373">
        <f t="shared" si="586"/>
        <v>3891.8137008367944</v>
      </c>
      <c r="BX119" s="373">
        <f t="shared" si="586"/>
        <v>4019.4220143625921</v>
      </c>
      <c r="BY119" s="373">
        <f t="shared" si="586"/>
        <v>4151.7267642295019</v>
      </c>
      <c r="BZ119" s="373">
        <f t="shared" si="586"/>
        <v>4288.1956671502703</v>
      </c>
      <c r="CA119" s="373">
        <f t="shared" si="586"/>
        <v>4429.6726709356553</v>
      </c>
      <c r="CB119" s="373">
        <f t="shared" si="586"/>
        <v>4576.117593182772</v>
      </c>
      <c r="CC119" s="373">
        <f t="shared" si="586"/>
        <v>4727.9718177319392</v>
      </c>
      <c r="CD119" s="373">
        <f t="shared" ref="CD119:CR119" si="587">SUM(CD116:CD118)</f>
        <v>4884.6411358065425</v>
      </c>
      <c r="CE119" s="373">
        <f t="shared" si="587"/>
        <v>5047.081757096913</v>
      </c>
      <c r="CF119" s="373">
        <f t="shared" si="587"/>
        <v>5215.2699566301289</v>
      </c>
      <c r="CG119" s="373">
        <f t="shared" si="587"/>
        <v>5385.407759246923</v>
      </c>
      <c r="CH119" s="373">
        <f t="shared" si="587"/>
        <v>5550.4947650526865</v>
      </c>
      <c r="CI119" s="373">
        <f t="shared" si="587"/>
        <v>5717.542868922621</v>
      </c>
      <c r="CJ119" s="373">
        <f t="shared" si="587"/>
        <v>5887.7173138387143</v>
      </c>
      <c r="CK119" s="373">
        <f t="shared" si="587"/>
        <v>6061.2836925279335</v>
      </c>
      <c r="CL119" s="373">
        <f t="shared" si="587"/>
        <v>6236.0834551321232</v>
      </c>
      <c r="CM119" s="373">
        <f t="shared" si="587"/>
        <v>6412.8072415429015</v>
      </c>
      <c r="CN119" s="373">
        <f t="shared" si="587"/>
        <v>6590.8808849780617</v>
      </c>
      <c r="CO119" s="373">
        <f t="shared" si="587"/>
        <v>6770.3437532616945</v>
      </c>
      <c r="CP119" s="373">
        <f t="shared" si="587"/>
        <v>6966.9259253073069</v>
      </c>
      <c r="CQ119" s="373">
        <f t="shared" si="587"/>
        <v>6489.2811887274602</v>
      </c>
      <c r="CR119" s="373">
        <f t="shared" si="587"/>
        <v>0</v>
      </c>
      <c r="CS119" s="373"/>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c r="FG119" s="91"/>
      <c r="FH119" s="91"/>
      <c r="FI119" s="91"/>
      <c r="FJ119" s="91"/>
      <c r="FK119" s="91"/>
      <c r="FL119" s="91"/>
      <c r="FM119" s="91"/>
      <c r="FN119" s="91"/>
      <c r="FO119" s="91"/>
      <c r="FP119" s="91"/>
      <c r="FQ119" s="91"/>
      <c r="FR119" s="91"/>
      <c r="FS119" s="91"/>
      <c r="FT119" s="91"/>
      <c r="FU119" s="91"/>
      <c r="FV119" s="91"/>
      <c r="FW119" s="91"/>
      <c r="FX119" s="91"/>
      <c r="FY119" s="91"/>
      <c r="FZ119" s="91"/>
      <c r="GA119" s="91"/>
      <c r="GB119" s="91"/>
      <c r="GC119" s="91"/>
      <c r="GD119" s="91"/>
      <c r="GE119" s="91"/>
      <c r="GF119" s="91"/>
      <c r="GG119" s="91"/>
      <c r="GH119" s="91"/>
      <c r="GI119" s="91"/>
      <c r="GJ119" s="91"/>
      <c r="GK119" s="74"/>
    </row>
    <row r="120" spans="1:212" s="47" customFormat="1" ht="14.25" customHeight="1" outlineLevel="1">
      <c r="K120" s="318"/>
      <c r="M120" s="465"/>
      <c r="N120" s="465"/>
      <c r="P120" s="366"/>
      <c r="Q120" s="366"/>
      <c r="R120" s="366"/>
      <c r="S120" s="366"/>
      <c r="T120" s="366"/>
      <c r="U120" s="366"/>
      <c r="V120" s="366"/>
      <c r="W120" s="366"/>
      <c r="X120" s="366"/>
      <c r="Y120" s="366"/>
      <c r="Z120" s="366"/>
      <c r="AA120" s="366"/>
      <c r="AB120" s="366"/>
      <c r="AC120" s="366"/>
      <c r="AD120" s="366"/>
      <c r="AE120" s="366"/>
      <c r="AF120" s="366"/>
      <c r="AG120" s="366"/>
      <c r="AH120" s="366"/>
      <c r="AI120" s="366"/>
      <c r="AJ120" s="366"/>
      <c r="AK120" s="366"/>
      <c r="AL120" s="366"/>
      <c r="AM120" s="366"/>
      <c r="AN120" s="366"/>
      <c r="AO120" s="366"/>
      <c r="AP120" s="366"/>
      <c r="AQ120" s="366"/>
      <c r="AR120" s="366"/>
      <c r="AS120" s="366"/>
      <c r="AT120" s="366"/>
      <c r="AU120" s="366"/>
      <c r="AV120" s="366"/>
      <c r="AW120" s="366"/>
      <c r="AX120" s="366"/>
      <c r="AY120" s="366"/>
      <c r="AZ120" s="366"/>
      <c r="BA120" s="366"/>
      <c r="BB120" s="366"/>
      <c r="BC120" s="366"/>
      <c r="BD120" s="366"/>
      <c r="BE120" s="366"/>
      <c r="BF120" s="366"/>
      <c r="BG120" s="366"/>
      <c r="BH120" s="366"/>
      <c r="BI120" s="366"/>
      <c r="BJ120" s="366"/>
      <c r="BK120" s="366"/>
      <c r="BL120" s="366"/>
      <c r="BM120" s="366"/>
      <c r="BN120" s="366"/>
      <c r="BO120" s="366"/>
      <c r="BP120" s="366"/>
      <c r="BQ120" s="366"/>
      <c r="BR120" s="366"/>
      <c r="BS120" s="366"/>
      <c r="BT120" s="366"/>
      <c r="BU120" s="366"/>
      <c r="BV120" s="366"/>
      <c r="BW120" s="366"/>
      <c r="BX120" s="366"/>
      <c r="BY120" s="366"/>
      <c r="BZ120" s="366"/>
      <c r="CA120" s="366"/>
      <c r="CB120" s="366"/>
      <c r="CC120" s="366"/>
      <c r="CD120" s="366"/>
      <c r="CE120" s="366"/>
      <c r="CF120" s="366"/>
      <c r="CG120" s="366"/>
      <c r="CH120" s="366"/>
      <c r="CI120" s="366"/>
      <c r="CJ120" s="366"/>
      <c r="CK120" s="366"/>
      <c r="CL120" s="366"/>
      <c r="CM120" s="366"/>
      <c r="CN120" s="366"/>
      <c r="CO120" s="366"/>
      <c r="CP120" s="366"/>
      <c r="CQ120" s="366"/>
      <c r="CR120" s="366"/>
      <c r="CS120" s="366"/>
      <c r="GK120" s="74"/>
    </row>
    <row r="121" spans="1:212" s="47" customFormat="1" ht="14.25" customHeight="1" outlineLevel="1">
      <c r="B121" s="191" t="s">
        <v>67</v>
      </c>
      <c r="K121" s="318"/>
      <c r="M121" s="465"/>
      <c r="N121" s="465"/>
      <c r="P121" s="366"/>
      <c r="Q121" s="366"/>
      <c r="R121" s="366"/>
      <c r="S121" s="366"/>
      <c r="T121" s="366"/>
      <c r="U121" s="366"/>
      <c r="V121" s="366"/>
      <c r="W121" s="366"/>
      <c r="X121" s="366"/>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c r="BG121" s="366"/>
      <c r="BH121" s="366"/>
      <c r="BI121" s="366"/>
      <c r="BJ121" s="366"/>
      <c r="BK121" s="366"/>
      <c r="BL121" s="366"/>
      <c r="BM121" s="366"/>
      <c r="BN121" s="366"/>
      <c r="BO121" s="366"/>
      <c r="BP121" s="366"/>
      <c r="BQ121" s="366"/>
      <c r="BR121" s="366"/>
      <c r="BS121" s="366"/>
      <c r="BT121" s="366"/>
      <c r="BU121" s="366"/>
      <c r="BV121" s="366"/>
      <c r="BW121" s="366"/>
      <c r="BX121" s="366"/>
      <c r="BY121" s="366"/>
      <c r="BZ121" s="366"/>
      <c r="CA121" s="366"/>
      <c r="CB121" s="366"/>
      <c r="CC121" s="366"/>
      <c r="CD121" s="366"/>
      <c r="CE121" s="366"/>
      <c r="CF121" s="366"/>
      <c r="CG121" s="366"/>
      <c r="CH121" s="366"/>
      <c r="CI121" s="366"/>
      <c r="CJ121" s="366"/>
      <c r="CK121" s="366"/>
      <c r="CL121" s="366"/>
      <c r="CM121" s="366"/>
      <c r="CN121" s="366"/>
      <c r="CO121" s="366"/>
      <c r="CP121" s="366"/>
      <c r="CQ121" s="366"/>
      <c r="CR121" s="366"/>
      <c r="CS121" s="366"/>
      <c r="GK121" s="74"/>
    </row>
    <row r="122" spans="1:212" s="47" customFormat="1" ht="14.25" customHeight="1" outlineLevel="1">
      <c r="B122" s="47" t="s">
        <v>271</v>
      </c>
      <c r="H122" s="520">
        <f>+Inputs!L132</f>
        <v>0.25</v>
      </c>
      <c r="K122" s="315" t="s">
        <v>200</v>
      </c>
      <c r="M122" s="465"/>
      <c r="N122" s="465"/>
      <c r="P122" s="639">
        <v>90</v>
      </c>
      <c r="Q122" s="638">
        <f>IF(Q10&lt;Inputs!$L$16,MAX($H$122*Q119,Q125),0)</f>
        <v>100.7198862235899</v>
      </c>
      <c r="R122" s="638">
        <f>IF(R10&lt;Inputs!$L$16,MAX($H$122*R119,R125),0)</f>
        <v>104.08502539977424</v>
      </c>
      <c r="S122" s="638">
        <f>IF(S10&lt;Inputs!$L$16,MAX($H$122*S119,S125),0)</f>
        <v>109.69706907740679</v>
      </c>
      <c r="T122" s="638">
        <f>IF(T10&lt;Inputs!$L$16,MAX($H$122*T119,T125),0)</f>
        <v>115.89700771502197</v>
      </c>
      <c r="U122" s="638">
        <f>IF(U10&lt;Inputs!$L$16,MAX($H$122*U119,U125),0)</f>
        <v>122.18265437475105</v>
      </c>
      <c r="V122" s="638">
        <f>IF(V10&lt;Inputs!$L$16,MAX($H$122*V119,V125),0)</f>
        <v>128.91445788975838</v>
      </c>
      <c r="W122" s="638">
        <f>IF(W10&lt;Inputs!$L$16,MAX($H$122*W119,W125),0)</f>
        <v>135.47290354037199</v>
      </c>
      <c r="X122" s="638">
        <f>IF(X10&lt;Inputs!$L$16,MAX($H$122*X119,X125),0)</f>
        <v>142.80469423935025</v>
      </c>
      <c r="Y122" s="638">
        <f>IF(Y10&lt;Inputs!$L$16,MAX($H$122*Y119,Y125),0)</f>
        <v>149.97644085337078</v>
      </c>
      <c r="Z122" s="638">
        <f>IF(Z10&lt;Inputs!$L$16,MAX($H$122*Z119,Z125),0)</f>
        <v>157.41938768823599</v>
      </c>
      <c r="AA122" s="638">
        <f>IF(AA10&lt;Inputs!$L$16,MAX($H$122*AA119,AA125),0)</f>
        <v>166.191542788074</v>
      </c>
      <c r="AB122" s="638">
        <f>IF(AB10&lt;Inputs!$L$16,MAX($H$122*AB119,AB125),0)</f>
        <v>175.23351128816236</v>
      </c>
      <c r="AC122" s="638">
        <f>IF(AC10&lt;Inputs!$L$16,MAX($H$122*AC119,AC125),0)</f>
        <v>183.3825860832581</v>
      </c>
      <c r="AD122" s="638">
        <f>IF(AD10&lt;Inputs!$L$16,MAX($H$122*AD119,AD125),0)</f>
        <v>190.96734978771298</v>
      </c>
      <c r="AE122" s="638">
        <f>IF(AE10&lt;Inputs!$L$16,MAX($H$122*AE119,AE125),0)</f>
        <v>198.96876847421828</v>
      </c>
      <c r="AF122" s="638">
        <f>IF(AF10&lt;Inputs!$L$16,MAX($H$122*AF119,AF125),0)</f>
        <v>206.91860930615175</v>
      </c>
      <c r="AG122" s="638">
        <f>IF(AG10&lt;Inputs!$L$16,MAX($H$122*AG119,AG125),0)</f>
        <v>216.80505500698391</v>
      </c>
      <c r="AH122" s="638">
        <f>IF(AH10&lt;Inputs!$L$16,MAX($H$122*AH119,AH125),0)</f>
        <v>226.1977224961467</v>
      </c>
      <c r="AI122" s="638">
        <f>IF(AI10&lt;Inputs!$L$16,MAX($H$122*AI119,AI125),0)</f>
        <v>235.98374309427589</v>
      </c>
      <c r="AJ122" s="638">
        <f>IF(AJ10&lt;Inputs!$L$16,MAX($H$122*AJ119,AJ125),0)</f>
        <v>247.19603145740109</v>
      </c>
      <c r="AK122" s="638">
        <f>IF(AK10&lt;Inputs!$L$16,MAX($H$122*AK119,AK125),0)</f>
        <v>261.54317393927971</v>
      </c>
      <c r="AL122" s="638">
        <f>IF(AL10&lt;Inputs!$L$16,MAX($H$122*AL119,AL125),0)</f>
        <v>273.04705541868219</v>
      </c>
      <c r="AM122" s="638">
        <f>IF(AM10&lt;Inputs!$L$16,MAX($H$122*AM119,AM125),0)</f>
        <v>284.4486821290393</v>
      </c>
      <c r="AN122" s="638">
        <f>IF(AN10&lt;Inputs!$L$16,MAX($H$122*AN119,AN125),0)</f>
        <v>295.81591355089404</v>
      </c>
      <c r="AO122" s="638">
        <f>IF(AO10&lt;Inputs!$L$16,MAX($H$122*AO119,AO125),0)</f>
        <v>306.72735272602966</v>
      </c>
      <c r="AP122" s="638">
        <f>IF(AP10&lt;Inputs!$L$16,MAX($H$122*AP119,AP125),0)</f>
        <v>319.37586859794192</v>
      </c>
      <c r="AQ122" s="638">
        <f>IF(AQ10&lt;Inputs!$L$16,MAX($H$122*AQ119,AQ125),0)</f>
        <v>331.80434693096112</v>
      </c>
      <c r="AR122" s="638">
        <f>IF(AR10&lt;Inputs!$L$16,MAX($H$122*AR119,AR125),0)</f>
        <v>344.95848796386338</v>
      </c>
      <c r="AS122" s="638">
        <f>IF(AS10&lt;Inputs!$L$16,MAX($H$122*AS119,AS125),0)</f>
        <v>358.85960799285556</v>
      </c>
      <c r="AT122" s="638">
        <f>IF(AT10&lt;Inputs!$L$16,MAX($H$122*AT119,AT125),0)</f>
        <v>372.06116550478566</v>
      </c>
      <c r="AU122" s="638">
        <f>IF(AU10&lt;Inputs!$L$16,MAX($H$122*AU119,AU125),0)</f>
        <v>387.88810226607421</v>
      </c>
      <c r="AV122" s="638">
        <f>IF(AV10&lt;Inputs!$L$16,MAX($H$122*AV119,AV125),0)</f>
        <v>403.45483660141724</v>
      </c>
      <c r="AW122" s="638">
        <f>IF(AW10&lt;Inputs!$L$16,MAX($H$122*AW119,AW125),0)</f>
        <v>416.32515919761738</v>
      </c>
      <c r="AX122" s="638">
        <f>IF(AX10&lt;Inputs!$L$16,MAX($H$122*AX119,AX125),0)</f>
        <v>430.32064816873026</v>
      </c>
      <c r="AY122" s="638">
        <f>IF(AY10&lt;Inputs!$L$16,MAX($H$122*AY119,AY125),0)</f>
        <v>444.85730359782417</v>
      </c>
      <c r="AZ122" s="638">
        <f>IF(AZ10&lt;Inputs!$L$16,MAX($H$122*AZ119,AZ125),0)</f>
        <v>464.56387799685047</v>
      </c>
      <c r="BA122" s="638">
        <f>IF(BA10&lt;Inputs!$L$16,MAX($H$122*BA119,BA125),0)</f>
        <v>481.7281429653126</v>
      </c>
      <c r="BB122" s="638">
        <f>IF(BB10&lt;Inputs!$L$16,MAX($H$122*BB119,BB125),0)</f>
        <v>497.26028209546098</v>
      </c>
      <c r="BC122" s="638">
        <f>IF(BC10&lt;Inputs!$L$16,MAX($H$122*BC119,BC125),0)</f>
        <v>513.35506360239992</v>
      </c>
      <c r="BD122" s="638">
        <f>IF(BD10&lt;Inputs!$L$16,MAX($H$122*BD119,BD125),0)</f>
        <v>530.00600520435137</v>
      </c>
      <c r="BE122" s="638">
        <f>IF(BE10&lt;Inputs!$L$16,MAX($H$122*BE119,BE125),0)</f>
        <v>545.7806221006349</v>
      </c>
      <c r="BF122" s="638">
        <f>IF(BF10&lt;Inputs!$L$16,MAX($H$122*BF119,BF125),0)</f>
        <v>563.9339882811596</v>
      </c>
      <c r="BG122" s="638">
        <f>IF(BG10&lt;Inputs!$L$16,MAX($H$122*BG119,BG125),0)</f>
        <v>582.8007786578645</v>
      </c>
      <c r="BH122" s="638">
        <f>IF(BH10&lt;Inputs!$L$16,MAX($H$122*BH119,BH125),0)</f>
        <v>602.25389825491266</v>
      </c>
      <c r="BI122" s="638">
        <f>IF(BI10&lt;Inputs!$L$16,MAX($H$122*BI119,BI125),0)</f>
        <v>622.34737317413897</v>
      </c>
      <c r="BJ122" s="638">
        <f>IF(BJ10&lt;Inputs!$L$16,MAX($H$122*BJ119,BJ125),0)</f>
        <v>642.99090351099096</v>
      </c>
      <c r="BK122" s="638">
        <f>IF(BK10&lt;Inputs!$L$16,MAX($H$122*BK119,BK125),0)</f>
        <v>663.75622442523888</v>
      </c>
      <c r="BL122" s="638">
        <f>IF(BL10&lt;Inputs!$L$16,MAX($H$122*BL119,BL125),0)</f>
        <v>685.02923818060731</v>
      </c>
      <c r="BM122" s="638">
        <f>IF(BM10&lt;Inputs!$L$16,MAX($H$122*BM119,BM125),0)</f>
        <v>707.06661512841163</v>
      </c>
      <c r="BN122" s="638">
        <f>IF(BN10&lt;Inputs!$L$16,MAX($H$122*BN119,BN125),0)</f>
        <v>729.77236829558694</v>
      </c>
      <c r="BO122" s="638">
        <f>IF(BO10&lt;Inputs!$L$16,MAX($H$122*BO119,BO125),0)</f>
        <v>753.29112547512193</v>
      </c>
      <c r="BP122" s="638">
        <f>IF(BP10&lt;Inputs!$L$16,MAX($H$122*BP119,BP125),0)</f>
        <v>777.61513579625421</v>
      </c>
      <c r="BQ122" s="638">
        <f>IF(BQ10&lt;Inputs!$L$16,MAX($H$122*BQ119,BQ125),0)</f>
        <v>802.81848296639498</v>
      </c>
      <c r="BR122" s="638">
        <f>IF(BR10&lt;Inputs!$L$16,MAX($H$122*BR119,BR125),0)</f>
        <v>828.79310506962315</v>
      </c>
      <c r="BS122" s="638">
        <f>IF(BS10&lt;Inputs!$L$16,MAX($H$122*BS119,BS125),0)</f>
        <v>855.7027786016755</v>
      </c>
      <c r="BT122" s="638">
        <f>IF(BT10&lt;Inputs!$L$16,MAX($H$122*BT119,BT125),0)</f>
        <v>883.5396850802839</v>
      </c>
      <c r="BU122" s="638">
        <f>IF(BU10&lt;Inputs!$L$16,MAX($H$122*BU119,BU125),0)</f>
        <v>912.38822697125556</v>
      </c>
      <c r="BV122" s="638">
        <f>IF(BV10&lt;Inputs!$L$16,MAX($H$122*BV119,BV125),0)</f>
        <v>942.12862424620312</v>
      </c>
      <c r="BW122" s="638">
        <f>IF(BW10&lt;Inputs!$L$16,MAX($H$122*BW119,BW125),0)</f>
        <v>972.9534252091986</v>
      </c>
      <c r="BX122" s="638">
        <f>IF(BX10&lt;Inputs!$L$16,MAX($H$122*BX119,BX125),0)</f>
        <v>1004.855503590648</v>
      </c>
      <c r="BY122" s="638">
        <f>IF(BY10&lt;Inputs!$L$16,MAX($H$122*BY119,BY125),0)</f>
        <v>1037.9316910573755</v>
      </c>
      <c r="BZ122" s="638">
        <f>IF(BZ10&lt;Inputs!$L$16,MAX($H$122*BZ119,BZ125),0)</f>
        <v>1072.0489167875676</v>
      </c>
      <c r="CA122" s="638">
        <f>IF(CA10&lt;Inputs!$L$16,MAX($H$122*CA119,CA125),0)</f>
        <v>1107.4181677339138</v>
      </c>
      <c r="CB122" s="638">
        <f>IF(CB10&lt;Inputs!$L$16,MAX($H$122*CB119,CB125),0)</f>
        <v>1144.029398295693</v>
      </c>
      <c r="CC122" s="638">
        <f>IF(CC10&lt;Inputs!$L$16,MAX($H$122*CC119,CC125),0)</f>
        <v>1181.9929544329848</v>
      </c>
      <c r="CD122" s="638">
        <f>IF(CD10&lt;Inputs!$L$16,MAX($H$122*CD119,CD125),0)</f>
        <v>1221.1602839516356</v>
      </c>
      <c r="CE122" s="638">
        <f>IF(CE10&lt;Inputs!$L$16,MAX($H$122*CE119,CE125),0)</f>
        <v>1261.7704392742282</v>
      </c>
      <c r="CF122" s="638">
        <f>IF(CF10&lt;Inputs!$L$16,MAX($H$122*CF119,CF125),0)</f>
        <v>1303.8174891575322</v>
      </c>
      <c r="CG122" s="638">
        <f>IF(CG10&lt;Inputs!$L$16,MAX($H$122*CG119,CG125),0)</f>
        <v>1346.3519398117307</v>
      </c>
      <c r="CH122" s="638">
        <f>IF(CH10&lt;Inputs!$L$16,MAX($H$122*CH119,CH125),0)</f>
        <v>1387.6236912631716</v>
      </c>
      <c r="CI122" s="638">
        <f>IF(CI10&lt;Inputs!$L$16,MAX($H$122*CI119,CI125),0)</f>
        <v>1429.3857172306552</v>
      </c>
      <c r="CJ122" s="638">
        <f>IF(CJ10&lt;Inputs!$L$16,MAX($H$122*CJ119,CJ125),0)</f>
        <v>1471.9293284596786</v>
      </c>
      <c r="CK122" s="638">
        <f>IF(CK10&lt;Inputs!$L$16,MAX($H$122*CK119,CK125),0)</f>
        <v>1515.3209231319834</v>
      </c>
      <c r="CL122" s="638">
        <f>IF(CL10&lt;Inputs!$L$16,MAX($H$122*CL119,CL125),0)</f>
        <v>1559.0208637830308</v>
      </c>
      <c r="CM122" s="638">
        <f>IF(CM10&lt;Inputs!$L$16,MAX($H$122*CM119,CM125),0)</f>
        <v>1603.2018103857254</v>
      </c>
      <c r="CN122" s="638">
        <f>IF(CN10&lt;Inputs!$L$16,MAX($H$122*CN119,CN125),0)</f>
        <v>1647.7202212445154</v>
      </c>
      <c r="CO122" s="638">
        <f>IF(CO10&lt;Inputs!$L$16,MAX($H$122*CO119,CO125),0)</f>
        <v>1692.5859383154236</v>
      </c>
      <c r="CP122" s="638">
        <f>IF(CP10&lt;Inputs!$L$16,MAX($H$122*CP119,CP125),0)</f>
        <v>1741.7314813268267</v>
      </c>
      <c r="CQ122" s="638">
        <f>IF(CQ10&lt;Inputs!$L$16,MAX($H$122*CQ119,CQ125),0)</f>
        <v>1741.7314813268267</v>
      </c>
      <c r="CR122" s="638">
        <f>IF(CR10&lt;Inputs!$L$16,MAX($H$122*CR119,CR125),0)</f>
        <v>0</v>
      </c>
      <c r="CS122" s="638"/>
      <c r="CT122" s="80"/>
      <c r="CU122" s="80"/>
      <c r="CV122" s="80"/>
      <c r="CW122" s="80"/>
      <c r="CX122" s="80"/>
      <c r="CY122" s="80"/>
      <c r="CZ122" s="80"/>
      <c r="DA122" s="80"/>
      <c r="DB122" s="80"/>
      <c r="DC122" s="80"/>
      <c r="DD122" s="80"/>
      <c r="DE122" s="80"/>
      <c r="DF122" s="80"/>
      <c r="DG122" s="80"/>
      <c r="DH122" s="80"/>
      <c r="DI122" s="80"/>
      <c r="DJ122" s="80"/>
      <c r="DK122" s="80"/>
      <c r="DL122" s="80"/>
      <c r="DM122" s="80"/>
      <c r="DN122" s="80"/>
      <c r="DO122" s="80"/>
      <c r="DP122" s="80"/>
      <c r="DQ122" s="80"/>
      <c r="DR122" s="80"/>
      <c r="DS122" s="80"/>
      <c r="DT122" s="80"/>
      <c r="DU122" s="80"/>
      <c r="DV122" s="80"/>
      <c r="DW122" s="80"/>
      <c r="DX122" s="80"/>
      <c r="DY122" s="80"/>
      <c r="DZ122" s="80"/>
      <c r="EA122" s="80"/>
      <c r="EB122" s="80"/>
      <c r="EC122" s="80"/>
      <c r="ED122" s="80"/>
      <c r="EE122" s="80"/>
      <c r="EF122" s="80"/>
      <c r="EG122" s="80"/>
      <c r="EH122" s="80"/>
      <c r="EI122" s="80"/>
      <c r="EJ122" s="80"/>
      <c r="EK122" s="80"/>
      <c r="EL122" s="80"/>
      <c r="EM122" s="80"/>
      <c r="EN122" s="80"/>
      <c r="EO122" s="80"/>
      <c r="EP122" s="80"/>
      <c r="EQ122" s="80"/>
      <c r="ER122" s="80"/>
      <c r="ES122" s="80"/>
      <c r="ET122" s="80"/>
      <c r="EU122" s="80"/>
      <c r="EV122" s="80"/>
      <c r="EW122" s="80"/>
      <c r="EX122" s="80"/>
      <c r="EY122" s="80"/>
      <c r="EZ122" s="80"/>
      <c r="FA122" s="80"/>
      <c r="FB122" s="80"/>
      <c r="FC122" s="80"/>
      <c r="FD122" s="80"/>
      <c r="FE122" s="80"/>
      <c r="FF122" s="80"/>
      <c r="FG122" s="80"/>
      <c r="FH122" s="80"/>
      <c r="FI122" s="80"/>
      <c r="FJ122" s="80"/>
      <c r="FK122" s="80"/>
      <c r="FL122" s="80"/>
      <c r="FM122" s="80"/>
      <c r="FN122" s="80"/>
      <c r="FO122" s="80"/>
      <c r="FP122" s="80"/>
      <c r="FQ122" s="80"/>
      <c r="FR122" s="80"/>
      <c r="FS122" s="80"/>
      <c r="FT122" s="80"/>
      <c r="FU122" s="80"/>
      <c r="FV122" s="80"/>
      <c r="FW122" s="80"/>
      <c r="FX122" s="80"/>
      <c r="FY122" s="80"/>
      <c r="FZ122" s="80"/>
      <c r="GA122" s="80"/>
      <c r="GB122" s="80"/>
      <c r="GC122" s="80"/>
      <c r="GD122" s="80"/>
      <c r="GE122" s="80"/>
      <c r="GF122" s="80"/>
      <c r="GG122" s="80"/>
      <c r="GH122" s="80"/>
      <c r="GI122" s="80"/>
      <c r="GJ122" s="80"/>
      <c r="GK122" s="74"/>
    </row>
    <row r="123" spans="1:212" s="47" customFormat="1" ht="14.25" customHeight="1" outlineLevel="1">
      <c r="K123" s="318"/>
      <c r="M123" s="465"/>
      <c r="N123" s="465"/>
      <c r="GK123" s="74"/>
    </row>
    <row r="124" spans="1:212" s="47" customFormat="1" ht="14.25" customHeight="1" outlineLevel="1">
      <c r="B124" s="191" t="s">
        <v>68</v>
      </c>
      <c r="K124" s="318"/>
      <c r="M124" s="465"/>
      <c r="N124" s="465"/>
      <c r="GK124" s="74"/>
    </row>
    <row r="125" spans="1:212" s="47" customFormat="1" ht="14.25" customHeight="1" outlineLevel="1">
      <c r="B125" s="47" t="s">
        <v>46</v>
      </c>
      <c r="K125" s="315" t="s">
        <v>200</v>
      </c>
      <c r="M125" s="465"/>
      <c r="N125" s="465"/>
      <c r="O125" s="366"/>
      <c r="P125" s="366">
        <f t="shared" ref="P125:Q125" si="588">O127</f>
        <v>91.7</v>
      </c>
      <c r="Q125" s="366">
        <f t="shared" si="588"/>
        <v>90</v>
      </c>
      <c r="R125" s="366">
        <f t="shared" ref="R125" si="589">Q127</f>
        <v>100.7198862235899</v>
      </c>
      <c r="S125" s="366">
        <f t="shared" ref="S125" si="590">R127</f>
        <v>104.08502539977424</v>
      </c>
      <c r="T125" s="366">
        <f t="shared" ref="T125" si="591">S127</f>
        <v>109.69706907740679</v>
      </c>
      <c r="U125" s="366">
        <f t="shared" ref="U125" si="592">T127</f>
        <v>115.89700771502197</v>
      </c>
      <c r="V125" s="366">
        <f t="shared" ref="V125" si="593">U127</f>
        <v>122.18265437475105</v>
      </c>
      <c r="W125" s="366">
        <f t="shared" ref="W125" si="594">V127</f>
        <v>128.91445788975838</v>
      </c>
      <c r="X125" s="366">
        <f t="shared" ref="X125" si="595">W127</f>
        <v>135.47290354037199</v>
      </c>
      <c r="Y125" s="366">
        <f t="shared" ref="Y125" si="596">X127</f>
        <v>142.80469423935025</v>
      </c>
      <c r="Z125" s="366">
        <f t="shared" ref="Z125" si="597">Y127</f>
        <v>149.97644085337078</v>
      </c>
      <c r="AA125" s="366">
        <f t="shared" ref="AA125" si="598">Z127</f>
        <v>157.41938768823599</v>
      </c>
      <c r="AB125" s="366">
        <f t="shared" ref="AB125" si="599">AA127</f>
        <v>166.191542788074</v>
      </c>
      <c r="AC125" s="366">
        <f t="shared" ref="AC125" si="600">AB127</f>
        <v>175.23351128816236</v>
      </c>
      <c r="AD125" s="366">
        <f t="shared" ref="AD125" si="601">AC127</f>
        <v>183.3825860832581</v>
      </c>
      <c r="AE125" s="366">
        <f t="shared" ref="AE125" si="602">AD127</f>
        <v>190.96734978771298</v>
      </c>
      <c r="AF125" s="366">
        <f t="shared" ref="AF125" si="603">AE127</f>
        <v>198.96876847421828</v>
      </c>
      <c r="AG125" s="366">
        <f t="shared" ref="AG125" si="604">AF127</f>
        <v>206.91860930615175</v>
      </c>
      <c r="AH125" s="366">
        <f t="shared" ref="AH125" si="605">AG127</f>
        <v>216.80505500698391</v>
      </c>
      <c r="AI125" s="366">
        <f t="shared" ref="AI125" si="606">AH127</f>
        <v>226.1977224961467</v>
      </c>
      <c r="AJ125" s="366">
        <f t="shared" ref="AJ125" si="607">AI127</f>
        <v>235.98374309427589</v>
      </c>
      <c r="AK125" s="366">
        <f t="shared" ref="AK125" si="608">AJ127</f>
        <v>247.19603145740109</v>
      </c>
      <c r="AL125" s="366">
        <f t="shared" ref="AL125" si="609">AK127</f>
        <v>261.54317393927971</v>
      </c>
      <c r="AM125" s="366">
        <f t="shared" ref="AM125" si="610">AL127</f>
        <v>273.04705541868219</v>
      </c>
      <c r="AN125" s="366">
        <f t="shared" ref="AN125" si="611">AM127</f>
        <v>284.4486821290393</v>
      </c>
      <c r="AO125" s="366">
        <f t="shared" ref="AO125" si="612">AN127</f>
        <v>295.81591355089404</v>
      </c>
      <c r="AP125" s="366">
        <f t="shared" ref="AP125" si="613">AO127</f>
        <v>306.72735272602966</v>
      </c>
      <c r="AQ125" s="366">
        <f t="shared" ref="AQ125" si="614">AP127</f>
        <v>319.37586859794192</v>
      </c>
      <c r="AR125" s="366">
        <f t="shared" ref="AR125" si="615">AQ127</f>
        <v>331.80434693096112</v>
      </c>
      <c r="AS125" s="366">
        <f t="shared" ref="AS125" si="616">AR127</f>
        <v>344.95848796386338</v>
      </c>
      <c r="AT125" s="366">
        <f t="shared" ref="AT125" si="617">AS127</f>
        <v>358.85960799285556</v>
      </c>
      <c r="AU125" s="366">
        <f t="shared" ref="AU125" si="618">AT127</f>
        <v>372.06116550478566</v>
      </c>
      <c r="AV125" s="366">
        <f t="shared" ref="AV125" si="619">AU127</f>
        <v>387.88810226607421</v>
      </c>
      <c r="AW125" s="366">
        <f t="shared" ref="AW125" si="620">AV127</f>
        <v>403.45483660141724</v>
      </c>
      <c r="AX125" s="366">
        <f t="shared" ref="AX125" si="621">AW127</f>
        <v>416.32515919761738</v>
      </c>
      <c r="AY125" s="366">
        <f t="shared" ref="AY125" si="622">AX127</f>
        <v>430.32064816873026</v>
      </c>
      <c r="AZ125" s="366">
        <f t="shared" ref="AZ125" si="623">AY127</f>
        <v>444.85730359782417</v>
      </c>
      <c r="BA125" s="366">
        <f t="shared" ref="BA125" si="624">AZ127</f>
        <v>464.56387799685047</v>
      </c>
      <c r="BB125" s="366">
        <f t="shared" ref="BB125" si="625">BA127</f>
        <v>481.7281429653126</v>
      </c>
      <c r="BC125" s="366">
        <f t="shared" ref="BC125" si="626">BB127</f>
        <v>497.26028209546098</v>
      </c>
      <c r="BD125" s="366">
        <f t="shared" ref="BD125" si="627">BC127</f>
        <v>513.35506360239992</v>
      </c>
      <c r="BE125" s="366">
        <f t="shared" ref="BE125" si="628">BD127</f>
        <v>530.00600520435137</v>
      </c>
      <c r="BF125" s="366">
        <f t="shared" ref="BF125" si="629">BE127</f>
        <v>545.7806221006349</v>
      </c>
      <c r="BG125" s="366">
        <f t="shared" ref="BG125" si="630">BF127</f>
        <v>563.9339882811596</v>
      </c>
      <c r="BH125" s="366">
        <f t="shared" ref="BH125" si="631">BG127</f>
        <v>582.8007786578645</v>
      </c>
      <c r="BI125" s="366">
        <f t="shared" ref="BI125" si="632">BH127</f>
        <v>602.25389825491266</v>
      </c>
      <c r="BJ125" s="366">
        <f t="shared" ref="BJ125" si="633">BI127</f>
        <v>622.34737317413897</v>
      </c>
      <c r="BK125" s="366">
        <f t="shared" ref="BK125" si="634">BJ127</f>
        <v>642.99090351099096</v>
      </c>
      <c r="BL125" s="366">
        <f t="shared" ref="BL125" si="635">BK127</f>
        <v>663.75622442523888</v>
      </c>
      <c r="BM125" s="366">
        <f t="shared" ref="BM125" si="636">BL127</f>
        <v>685.02923818060731</v>
      </c>
      <c r="BN125" s="366">
        <f t="shared" ref="BN125" si="637">BM127</f>
        <v>707.06661512841163</v>
      </c>
      <c r="BO125" s="366">
        <f t="shared" ref="BO125" si="638">BN127</f>
        <v>729.77236829558694</v>
      </c>
      <c r="BP125" s="366">
        <f t="shared" ref="BP125" si="639">BO127</f>
        <v>753.29112547512193</v>
      </c>
      <c r="BQ125" s="366">
        <f t="shared" ref="BQ125" si="640">BP127</f>
        <v>777.61513579625421</v>
      </c>
      <c r="BR125" s="366">
        <f t="shared" ref="BR125" si="641">BQ127</f>
        <v>802.81848296639498</v>
      </c>
      <c r="BS125" s="366">
        <f t="shared" ref="BS125" si="642">BR127</f>
        <v>828.79310506962315</v>
      </c>
      <c r="BT125" s="366">
        <f t="shared" ref="BT125" si="643">BS127</f>
        <v>855.7027786016755</v>
      </c>
      <c r="BU125" s="366">
        <f t="shared" ref="BU125" si="644">BT127</f>
        <v>883.5396850802839</v>
      </c>
      <c r="BV125" s="366">
        <f t="shared" ref="BV125" si="645">BU127</f>
        <v>912.38822697125556</v>
      </c>
      <c r="BW125" s="366">
        <f t="shared" ref="BW125" si="646">BV127</f>
        <v>942.12862424620312</v>
      </c>
      <c r="BX125" s="366">
        <f t="shared" ref="BX125" si="647">BW127</f>
        <v>972.9534252091986</v>
      </c>
      <c r="BY125" s="366">
        <f t="shared" ref="BY125" si="648">BX127</f>
        <v>1004.855503590648</v>
      </c>
      <c r="BZ125" s="366">
        <f t="shared" ref="BZ125" si="649">BY127</f>
        <v>1037.9316910573755</v>
      </c>
      <c r="CA125" s="366">
        <f t="shared" ref="CA125" si="650">BZ127</f>
        <v>1072.0489167875676</v>
      </c>
      <c r="CB125" s="366">
        <f t="shared" ref="CB125" si="651">CA127</f>
        <v>1107.4181677339138</v>
      </c>
      <c r="CC125" s="366">
        <f t="shared" ref="CC125" si="652">CB127</f>
        <v>1144.029398295693</v>
      </c>
      <c r="CD125" s="366">
        <f t="shared" ref="CD125" si="653">CC127</f>
        <v>1181.9929544329848</v>
      </c>
      <c r="CE125" s="366">
        <f t="shared" ref="CE125" si="654">CD127</f>
        <v>1221.1602839516356</v>
      </c>
      <c r="CF125" s="366">
        <f t="shared" ref="CF125" si="655">CE127</f>
        <v>1261.7704392742282</v>
      </c>
      <c r="CG125" s="366">
        <f t="shared" ref="CG125" si="656">CF127</f>
        <v>1303.8174891575322</v>
      </c>
      <c r="CH125" s="366">
        <f t="shared" ref="CH125" si="657">CG127</f>
        <v>1346.3519398117307</v>
      </c>
      <c r="CI125" s="366">
        <f t="shared" ref="CI125" si="658">CH127</f>
        <v>1387.6236912631716</v>
      </c>
      <c r="CJ125" s="366">
        <f t="shared" ref="CJ125" si="659">CI127</f>
        <v>1429.3857172306552</v>
      </c>
      <c r="CK125" s="366">
        <f t="shared" ref="CK125" si="660">CJ127</f>
        <v>1471.9293284596786</v>
      </c>
      <c r="CL125" s="366">
        <f t="shared" ref="CL125" si="661">CK127</f>
        <v>1515.3209231319834</v>
      </c>
      <c r="CM125" s="366">
        <f t="shared" ref="CM125" si="662">CL127</f>
        <v>1559.0208637830308</v>
      </c>
      <c r="CN125" s="366">
        <f t="shared" ref="CN125" si="663">CM127</f>
        <v>1603.2018103857254</v>
      </c>
      <c r="CO125" s="366">
        <f t="shared" ref="CO125" si="664">CN127</f>
        <v>1647.7202212445154</v>
      </c>
      <c r="CP125" s="366">
        <f t="shared" ref="CP125" si="665">CO127</f>
        <v>1692.5859383154236</v>
      </c>
      <c r="CQ125" s="366">
        <f t="shared" ref="CQ125" si="666">CP127</f>
        <v>1741.7314813268267</v>
      </c>
      <c r="CR125" s="366">
        <f t="shared" ref="CR125" si="667">CQ127</f>
        <v>1741.7314813268267</v>
      </c>
      <c r="CS125" s="366"/>
      <c r="CT125" s="81"/>
      <c r="CU125" s="81"/>
      <c r="CV125" s="81"/>
      <c r="CW125" s="81"/>
      <c r="CX125" s="81"/>
      <c r="CY125" s="81"/>
      <c r="CZ125" s="81"/>
      <c r="DA125" s="81"/>
      <c r="DB125" s="81"/>
      <c r="DC125" s="81"/>
      <c r="DD125" s="81"/>
      <c r="DE125" s="81"/>
      <c r="DF125" s="81"/>
      <c r="DG125" s="81"/>
      <c r="DH125" s="81"/>
      <c r="DI125" s="81"/>
      <c r="DJ125" s="81"/>
      <c r="DK125" s="81"/>
      <c r="DL125" s="81"/>
      <c r="DM125" s="81"/>
      <c r="DN125" s="81"/>
      <c r="DO125" s="81"/>
      <c r="DP125" s="81"/>
      <c r="DQ125" s="81"/>
      <c r="DR125" s="81"/>
      <c r="DS125" s="81"/>
      <c r="DT125" s="81"/>
      <c r="DU125" s="81"/>
      <c r="DV125" s="81"/>
      <c r="DW125" s="81"/>
      <c r="DX125" s="81"/>
      <c r="DY125" s="81"/>
      <c r="DZ125" s="81"/>
      <c r="EA125" s="81"/>
      <c r="EB125" s="81"/>
      <c r="EC125" s="81"/>
      <c r="ED125" s="81"/>
      <c r="EE125" s="81"/>
      <c r="EF125" s="81"/>
      <c r="EG125" s="81"/>
      <c r="EH125" s="81"/>
      <c r="EI125" s="81"/>
      <c r="EJ125" s="81"/>
      <c r="EK125" s="81"/>
      <c r="EL125" s="81"/>
      <c r="EM125" s="81"/>
      <c r="EN125" s="81"/>
      <c r="EO125" s="81"/>
      <c r="EP125" s="81"/>
      <c r="EQ125" s="81"/>
      <c r="ER125" s="81"/>
      <c r="ES125" s="81"/>
      <c r="ET125" s="81"/>
      <c r="EU125" s="81"/>
      <c r="EV125" s="81"/>
      <c r="EW125" s="81"/>
      <c r="EX125" s="81"/>
      <c r="EY125" s="81"/>
      <c r="EZ125" s="81"/>
      <c r="FA125" s="81"/>
      <c r="FB125" s="81"/>
      <c r="FC125" s="81"/>
      <c r="FD125" s="81"/>
      <c r="FE125" s="81"/>
      <c r="FF125" s="81"/>
      <c r="FG125" s="81"/>
      <c r="FH125" s="81"/>
      <c r="FI125" s="81"/>
      <c r="FJ125" s="81"/>
      <c r="FK125" s="81"/>
      <c r="FL125" s="81"/>
      <c r="FM125" s="81"/>
      <c r="FN125" s="81"/>
      <c r="FO125" s="81"/>
      <c r="FP125" s="81"/>
      <c r="FQ125" s="81"/>
      <c r="FR125" s="81"/>
      <c r="FS125" s="81"/>
      <c r="FT125" s="81"/>
      <c r="FU125" s="81"/>
      <c r="FV125" s="81"/>
      <c r="FW125" s="81"/>
      <c r="FX125" s="81"/>
      <c r="FY125" s="81"/>
      <c r="FZ125" s="81"/>
      <c r="GA125" s="81"/>
      <c r="GB125" s="81"/>
      <c r="GC125" s="81"/>
      <c r="GD125" s="81"/>
      <c r="GE125" s="81"/>
      <c r="GF125" s="81"/>
      <c r="GG125" s="81"/>
      <c r="GH125" s="81"/>
      <c r="GI125" s="81"/>
      <c r="GJ125" s="81"/>
      <c r="GK125" s="74"/>
    </row>
    <row r="126" spans="1:212" s="47" customFormat="1" ht="14.25" customHeight="1" outlineLevel="1">
      <c r="B126" s="108" t="s">
        <v>189</v>
      </c>
      <c r="K126" s="315" t="s">
        <v>200</v>
      </c>
      <c r="M126" s="472">
        <f t="shared" ref="M126" si="668">+SUM(P126:CS126)</f>
        <v>-91.700000000000045</v>
      </c>
      <c r="N126" s="472"/>
      <c r="O126" s="366"/>
      <c r="P126" s="366">
        <f t="shared" ref="P126" si="669">-P125+P122</f>
        <v>-1.7000000000000028</v>
      </c>
      <c r="Q126" s="366">
        <f t="shared" ref="Q126" si="670">-Q125+Q122</f>
        <v>10.719886223589896</v>
      </c>
      <c r="R126" s="366">
        <f t="shared" ref="R126:CC126" si="671">-R125+R122</f>
        <v>3.3651391761843428</v>
      </c>
      <c r="S126" s="366">
        <f t="shared" si="671"/>
        <v>5.6120436776325562</v>
      </c>
      <c r="T126" s="366">
        <f t="shared" si="671"/>
        <v>6.1999386376151762</v>
      </c>
      <c r="U126" s="366">
        <f t="shared" si="671"/>
        <v>6.2856466597290819</v>
      </c>
      <c r="V126" s="366">
        <f t="shared" si="671"/>
        <v>6.7318035150073285</v>
      </c>
      <c r="W126" s="366">
        <f t="shared" si="671"/>
        <v>6.5584456506136064</v>
      </c>
      <c r="X126" s="366">
        <f t="shared" si="671"/>
        <v>7.3317906989782671</v>
      </c>
      <c r="Y126" s="366">
        <f t="shared" si="671"/>
        <v>7.1717466140205204</v>
      </c>
      <c r="Z126" s="366">
        <f t="shared" si="671"/>
        <v>7.4429468348652108</v>
      </c>
      <c r="AA126" s="366">
        <f t="shared" si="671"/>
        <v>8.7721550998380167</v>
      </c>
      <c r="AB126" s="366">
        <f t="shared" si="671"/>
        <v>9.041968500088359</v>
      </c>
      <c r="AC126" s="366">
        <f t="shared" si="671"/>
        <v>8.1490747950957427</v>
      </c>
      <c r="AD126" s="366">
        <f t="shared" si="671"/>
        <v>7.5847637044548719</v>
      </c>
      <c r="AE126" s="366">
        <f t="shared" si="671"/>
        <v>8.0014186865053034</v>
      </c>
      <c r="AF126" s="366">
        <f t="shared" si="671"/>
        <v>7.9498408319334715</v>
      </c>
      <c r="AG126" s="366">
        <f t="shared" si="671"/>
        <v>9.8864457008321551</v>
      </c>
      <c r="AH126" s="366">
        <f t="shared" si="671"/>
        <v>9.3926674891627897</v>
      </c>
      <c r="AI126" s="366">
        <f t="shared" si="671"/>
        <v>9.7860205981291983</v>
      </c>
      <c r="AJ126" s="366">
        <f t="shared" si="671"/>
        <v>11.212288363125197</v>
      </c>
      <c r="AK126" s="366">
        <f t="shared" si="671"/>
        <v>14.34714248187862</v>
      </c>
      <c r="AL126" s="366">
        <f t="shared" si="671"/>
        <v>11.50388147940248</v>
      </c>
      <c r="AM126" s="366">
        <f t="shared" si="671"/>
        <v>11.401626710357107</v>
      </c>
      <c r="AN126" s="366">
        <f t="shared" si="671"/>
        <v>11.36723142185474</v>
      </c>
      <c r="AO126" s="366">
        <f t="shared" si="671"/>
        <v>10.911439175135627</v>
      </c>
      <c r="AP126" s="366">
        <f t="shared" si="671"/>
        <v>12.648515871912252</v>
      </c>
      <c r="AQ126" s="366">
        <f t="shared" si="671"/>
        <v>12.4284783330192</v>
      </c>
      <c r="AR126" s="366">
        <f t="shared" si="671"/>
        <v>13.15414103290226</v>
      </c>
      <c r="AS126" s="366">
        <f t="shared" si="671"/>
        <v>13.901120028992182</v>
      </c>
      <c r="AT126" s="366">
        <f t="shared" si="671"/>
        <v>13.201557511930105</v>
      </c>
      <c r="AU126" s="366">
        <f t="shared" si="671"/>
        <v>15.82693676128855</v>
      </c>
      <c r="AV126" s="366">
        <f t="shared" si="671"/>
        <v>15.566734335343028</v>
      </c>
      <c r="AW126" s="366">
        <f t="shared" si="671"/>
        <v>12.87032259620014</v>
      </c>
      <c r="AX126" s="366">
        <f t="shared" si="671"/>
        <v>13.995488971112877</v>
      </c>
      <c r="AY126" s="366">
        <f t="shared" si="671"/>
        <v>14.536655429093912</v>
      </c>
      <c r="AZ126" s="366">
        <f t="shared" si="671"/>
        <v>19.706574399026294</v>
      </c>
      <c r="BA126" s="366">
        <f t="shared" si="671"/>
        <v>17.164264968462135</v>
      </c>
      <c r="BB126" s="366">
        <f t="shared" si="671"/>
        <v>15.53213913014838</v>
      </c>
      <c r="BC126" s="366">
        <f t="shared" si="671"/>
        <v>16.094781506938943</v>
      </c>
      <c r="BD126" s="366">
        <f t="shared" si="671"/>
        <v>16.650941601951445</v>
      </c>
      <c r="BE126" s="366">
        <f t="shared" si="671"/>
        <v>15.774616896283533</v>
      </c>
      <c r="BF126" s="366">
        <f t="shared" si="671"/>
        <v>18.153366180524699</v>
      </c>
      <c r="BG126" s="366">
        <f t="shared" si="671"/>
        <v>18.866790376704898</v>
      </c>
      <c r="BH126" s="366">
        <f t="shared" si="671"/>
        <v>19.453119597048158</v>
      </c>
      <c r="BI126" s="366">
        <f t="shared" si="671"/>
        <v>20.09347491922631</v>
      </c>
      <c r="BJ126" s="366">
        <f t="shared" si="671"/>
        <v>20.643530336851995</v>
      </c>
      <c r="BK126" s="366">
        <f t="shared" si="671"/>
        <v>20.765320914247923</v>
      </c>
      <c r="BL126" s="366">
        <f t="shared" si="671"/>
        <v>21.273013755368424</v>
      </c>
      <c r="BM126" s="366">
        <f t="shared" si="671"/>
        <v>22.037376947804319</v>
      </c>
      <c r="BN126" s="366">
        <f t="shared" si="671"/>
        <v>22.705753167175317</v>
      </c>
      <c r="BO126" s="366">
        <f t="shared" si="671"/>
        <v>23.518757179534987</v>
      </c>
      <c r="BP126" s="366">
        <f t="shared" si="671"/>
        <v>24.324010321132278</v>
      </c>
      <c r="BQ126" s="366">
        <f t="shared" si="671"/>
        <v>25.203347170140773</v>
      </c>
      <c r="BR126" s="366">
        <f t="shared" si="671"/>
        <v>25.974622103228171</v>
      </c>
      <c r="BS126" s="366">
        <f t="shared" si="671"/>
        <v>26.909673532052352</v>
      </c>
      <c r="BT126" s="366">
        <f t="shared" si="671"/>
        <v>27.836906478608398</v>
      </c>
      <c r="BU126" s="366">
        <f t="shared" si="671"/>
        <v>28.84854189097166</v>
      </c>
      <c r="BV126" s="366">
        <f t="shared" si="671"/>
        <v>29.740397274947554</v>
      </c>
      <c r="BW126" s="366">
        <f t="shared" si="671"/>
        <v>30.824800962995482</v>
      </c>
      <c r="BX126" s="366">
        <f t="shared" si="671"/>
        <v>31.902078381449428</v>
      </c>
      <c r="BY126" s="366">
        <f t="shared" si="671"/>
        <v>33.076187466727447</v>
      </c>
      <c r="BZ126" s="366">
        <f t="shared" si="671"/>
        <v>34.117225730192104</v>
      </c>
      <c r="CA126" s="366">
        <f t="shared" si="671"/>
        <v>35.369250946346256</v>
      </c>
      <c r="CB126" s="366">
        <f t="shared" si="671"/>
        <v>36.611230561779166</v>
      </c>
      <c r="CC126" s="366">
        <f t="shared" si="671"/>
        <v>37.963556137291789</v>
      </c>
      <c r="CD126" s="366">
        <f t="shared" ref="CD126:CR126" si="672">-CD125+CD122</f>
        <v>39.167329518650831</v>
      </c>
      <c r="CE126" s="366">
        <f t="shared" si="672"/>
        <v>40.610155322592618</v>
      </c>
      <c r="CF126" s="366">
        <f t="shared" si="672"/>
        <v>42.047049883303998</v>
      </c>
      <c r="CG126" s="366">
        <f t="shared" si="672"/>
        <v>42.534450654198508</v>
      </c>
      <c r="CH126" s="366">
        <f t="shared" si="672"/>
        <v>41.271751451440878</v>
      </c>
      <c r="CI126" s="366">
        <f t="shared" si="672"/>
        <v>41.762025967483623</v>
      </c>
      <c r="CJ126" s="366">
        <f t="shared" si="672"/>
        <v>42.543611229023327</v>
      </c>
      <c r="CK126" s="366">
        <f t="shared" si="672"/>
        <v>43.391594672304791</v>
      </c>
      <c r="CL126" s="366">
        <f t="shared" si="672"/>
        <v>43.699940651047427</v>
      </c>
      <c r="CM126" s="366">
        <f t="shared" si="672"/>
        <v>44.180946602694576</v>
      </c>
      <c r="CN126" s="366">
        <f t="shared" si="672"/>
        <v>44.518410858790048</v>
      </c>
      <c r="CO126" s="366">
        <f t="shared" si="672"/>
        <v>44.865717070908204</v>
      </c>
      <c r="CP126" s="366">
        <f t="shared" si="672"/>
        <v>49.145543011403106</v>
      </c>
      <c r="CQ126" s="366">
        <f t="shared" si="672"/>
        <v>0</v>
      </c>
      <c r="CR126" s="366">
        <f t="shared" si="672"/>
        <v>-1741.7314813268267</v>
      </c>
      <c r="CS126" s="366"/>
      <c r="CT126" s="81"/>
      <c r="CU126" s="81"/>
      <c r="CV126" s="81"/>
      <c r="CW126" s="81"/>
      <c r="CX126" s="81"/>
      <c r="CY126" s="81"/>
      <c r="CZ126" s="81"/>
      <c r="DA126" s="81"/>
      <c r="DB126" s="81"/>
      <c r="DC126" s="81"/>
      <c r="DD126" s="81"/>
      <c r="DE126" s="81"/>
      <c r="DF126" s="81"/>
      <c r="DG126" s="81"/>
      <c r="DH126" s="81"/>
      <c r="DI126" s="81"/>
      <c r="DJ126" s="81"/>
      <c r="DK126" s="81"/>
      <c r="DL126" s="81"/>
      <c r="DM126" s="81"/>
      <c r="DN126" s="81"/>
      <c r="DO126" s="81"/>
      <c r="DP126" s="81"/>
      <c r="DQ126" s="81"/>
      <c r="DR126" s="81"/>
      <c r="DS126" s="81"/>
      <c r="DT126" s="81"/>
      <c r="DU126" s="81"/>
      <c r="DV126" s="81"/>
      <c r="DW126" s="81"/>
      <c r="DX126" s="81"/>
      <c r="DY126" s="81"/>
      <c r="DZ126" s="81"/>
      <c r="EA126" s="81"/>
      <c r="EB126" s="81"/>
      <c r="EC126" s="81"/>
      <c r="ED126" s="81"/>
      <c r="EE126" s="81"/>
      <c r="EF126" s="81"/>
      <c r="EG126" s="81"/>
      <c r="EH126" s="81"/>
      <c r="EI126" s="81"/>
      <c r="EJ126" s="81"/>
      <c r="EK126" s="81"/>
      <c r="EL126" s="81"/>
      <c r="EM126" s="81"/>
      <c r="EN126" s="81"/>
      <c r="EO126" s="81"/>
      <c r="EP126" s="81"/>
      <c r="EQ126" s="81"/>
      <c r="ER126" s="81"/>
      <c r="ES126" s="81"/>
      <c r="ET126" s="81"/>
      <c r="EU126" s="81"/>
      <c r="EV126" s="81"/>
      <c r="EW126" s="81"/>
      <c r="EX126" s="81"/>
      <c r="EY126" s="81"/>
      <c r="EZ126" s="81"/>
      <c r="FA126" s="81"/>
      <c r="FB126" s="81"/>
      <c r="FC126" s="81"/>
      <c r="FD126" s="81"/>
      <c r="FE126" s="81"/>
      <c r="FF126" s="81"/>
      <c r="FG126" s="81"/>
      <c r="FH126" s="81"/>
      <c r="FI126" s="81"/>
      <c r="FJ126" s="81"/>
      <c r="FK126" s="81"/>
      <c r="FL126" s="81"/>
      <c r="FM126" s="81"/>
      <c r="FN126" s="81"/>
      <c r="FO126" s="81"/>
      <c r="FP126" s="81"/>
      <c r="FQ126" s="81"/>
      <c r="FR126" s="81"/>
      <c r="FS126" s="81"/>
      <c r="FT126" s="81"/>
      <c r="FU126" s="81"/>
      <c r="FV126" s="81"/>
      <c r="FW126" s="81"/>
      <c r="FX126" s="81"/>
      <c r="FY126" s="81"/>
      <c r="FZ126" s="81"/>
      <c r="GA126" s="81"/>
      <c r="GB126" s="81"/>
      <c r="GC126" s="81"/>
      <c r="GD126" s="81"/>
      <c r="GE126" s="81"/>
      <c r="GF126" s="81"/>
      <c r="GG126" s="81"/>
      <c r="GH126" s="81"/>
      <c r="GI126" s="81"/>
      <c r="GJ126" s="81"/>
      <c r="GK126" s="74"/>
    </row>
    <row r="127" spans="1:212" s="47" customFormat="1" ht="14.25" customHeight="1" outlineLevel="1">
      <c r="B127" s="95" t="s">
        <v>47</v>
      </c>
      <c r="C127" s="95"/>
      <c r="D127" s="95"/>
      <c r="E127" s="95"/>
      <c r="F127" s="95"/>
      <c r="G127" s="95"/>
      <c r="H127" s="95"/>
      <c r="I127" s="95"/>
      <c r="J127" s="95"/>
      <c r="K127" s="320" t="s">
        <v>200</v>
      </c>
      <c r="L127" s="95"/>
      <c r="M127" s="474"/>
      <c r="N127" s="474"/>
      <c r="O127" s="370">
        <v>91.7</v>
      </c>
      <c r="P127" s="371">
        <f t="shared" ref="P127" si="673">SUM(P125:P126)</f>
        <v>90</v>
      </c>
      <c r="Q127" s="371">
        <f t="shared" ref="Q127" si="674">SUM(Q125:Q126)</f>
        <v>100.7198862235899</v>
      </c>
      <c r="R127" s="371">
        <f t="shared" ref="R127:CC127" si="675">SUM(R125:R126)</f>
        <v>104.08502539977424</v>
      </c>
      <c r="S127" s="371">
        <f t="shared" si="675"/>
        <v>109.69706907740679</v>
      </c>
      <c r="T127" s="371">
        <f t="shared" si="675"/>
        <v>115.89700771502197</v>
      </c>
      <c r="U127" s="371">
        <f t="shared" si="675"/>
        <v>122.18265437475105</v>
      </c>
      <c r="V127" s="371">
        <f t="shared" si="675"/>
        <v>128.91445788975838</v>
      </c>
      <c r="W127" s="371">
        <f t="shared" si="675"/>
        <v>135.47290354037199</v>
      </c>
      <c r="X127" s="371">
        <f t="shared" si="675"/>
        <v>142.80469423935025</v>
      </c>
      <c r="Y127" s="371">
        <f t="shared" si="675"/>
        <v>149.97644085337078</v>
      </c>
      <c r="Z127" s="371">
        <f t="shared" si="675"/>
        <v>157.41938768823599</v>
      </c>
      <c r="AA127" s="371">
        <f t="shared" si="675"/>
        <v>166.191542788074</v>
      </c>
      <c r="AB127" s="371">
        <f t="shared" si="675"/>
        <v>175.23351128816236</v>
      </c>
      <c r="AC127" s="371">
        <f t="shared" si="675"/>
        <v>183.3825860832581</v>
      </c>
      <c r="AD127" s="371">
        <f t="shared" si="675"/>
        <v>190.96734978771298</v>
      </c>
      <c r="AE127" s="371">
        <f t="shared" si="675"/>
        <v>198.96876847421828</v>
      </c>
      <c r="AF127" s="371">
        <f t="shared" si="675"/>
        <v>206.91860930615175</v>
      </c>
      <c r="AG127" s="371">
        <f t="shared" si="675"/>
        <v>216.80505500698391</v>
      </c>
      <c r="AH127" s="371">
        <f t="shared" si="675"/>
        <v>226.1977224961467</v>
      </c>
      <c r="AI127" s="371">
        <f t="shared" si="675"/>
        <v>235.98374309427589</v>
      </c>
      <c r="AJ127" s="371">
        <f t="shared" si="675"/>
        <v>247.19603145740109</v>
      </c>
      <c r="AK127" s="371">
        <f t="shared" si="675"/>
        <v>261.54317393927971</v>
      </c>
      <c r="AL127" s="371">
        <f t="shared" si="675"/>
        <v>273.04705541868219</v>
      </c>
      <c r="AM127" s="371">
        <f t="shared" si="675"/>
        <v>284.4486821290393</v>
      </c>
      <c r="AN127" s="371">
        <f t="shared" si="675"/>
        <v>295.81591355089404</v>
      </c>
      <c r="AO127" s="371">
        <f t="shared" si="675"/>
        <v>306.72735272602966</v>
      </c>
      <c r="AP127" s="371">
        <f t="shared" si="675"/>
        <v>319.37586859794192</v>
      </c>
      <c r="AQ127" s="371">
        <f t="shared" si="675"/>
        <v>331.80434693096112</v>
      </c>
      <c r="AR127" s="371">
        <f t="shared" si="675"/>
        <v>344.95848796386338</v>
      </c>
      <c r="AS127" s="371">
        <f t="shared" si="675"/>
        <v>358.85960799285556</v>
      </c>
      <c r="AT127" s="371">
        <f t="shared" si="675"/>
        <v>372.06116550478566</v>
      </c>
      <c r="AU127" s="371">
        <f t="shared" si="675"/>
        <v>387.88810226607421</v>
      </c>
      <c r="AV127" s="371">
        <f t="shared" si="675"/>
        <v>403.45483660141724</v>
      </c>
      <c r="AW127" s="371">
        <f t="shared" si="675"/>
        <v>416.32515919761738</v>
      </c>
      <c r="AX127" s="371">
        <f t="shared" si="675"/>
        <v>430.32064816873026</v>
      </c>
      <c r="AY127" s="371">
        <f t="shared" si="675"/>
        <v>444.85730359782417</v>
      </c>
      <c r="AZ127" s="371">
        <f t="shared" si="675"/>
        <v>464.56387799685047</v>
      </c>
      <c r="BA127" s="371">
        <f t="shared" si="675"/>
        <v>481.7281429653126</v>
      </c>
      <c r="BB127" s="371">
        <f t="shared" si="675"/>
        <v>497.26028209546098</v>
      </c>
      <c r="BC127" s="371">
        <f t="shared" si="675"/>
        <v>513.35506360239992</v>
      </c>
      <c r="BD127" s="371">
        <f t="shared" si="675"/>
        <v>530.00600520435137</v>
      </c>
      <c r="BE127" s="371">
        <f t="shared" si="675"/>
        <v>545.7806221006349</v>
      </c>
      <c r="BF127" s="371">
        <f t="shared" si="675"/>
        <v>563.9339882811596</v>
      </c>
      <c r="BG127" s="371">
        <f t="shared" si="675"/>
        <v>582.8007786578645</v>
      </c>
      <c r="BH127" s="371">
        <f t="shared" si="675"/>
        <v>602.25389825491266</v>
      </c>
      <c r="BI127" s="371">
        <f t="shared" si="675"/>
        <v>622.34737317413897</v>
      </c>
      <c r="BJ127" s="371">
        <f t="shared" si="675"/>
        <v>642.99090351099096</v>
      </c>
      <c r="BK127" s="371">
        <f t="shared" si="675"/>
        <v>663.75622442523888</v>
      </c>
      <c r="BL127" s="371">
        <f t="shared" si="675"/>
        <v>685.02923818060731</v>
      </c>
      <c r="BM127" s="371">
        <f t="shared" si="675"/>
        <v>707.06661512841163</v>
      </c>
      <c r="BN127" s="371">
        <f t="shared" si="675"/>
        <v>729.77236829558694</v>
      </c>
      <c r="BO127" s="371">
        <f t="shared" si="675"/>
        <v>753.29112547512193</v>
      </c>
      <c r="BP127" s="371">
        <f t="shared" si="675"/>
        <v>777.61513579625421</v>
      </c>
      <c r="BQ127" s="371">
        <f t="shared" si="675"/>
        <v>802.81848296639498</v>
      </c>
      <c r="BR127" s="371">
        <f t="shared" si="675"/>
        <v>828.79310506962315</v>
      </c>
      <c r="BS127" s="371">
        <f t="shared" si="675"/>
        <v>855.7027786016755</v>
      </c>
      <c r="BT127" s="371">
        <f t="shared" si="675"/>
        <v>883.5396850802839</v>
      </c>
      <c r="BU127" s="371">
        <f t="shared" si="675"/>
        <v>912.38822697125556</v>
      </c>
      <c r="BV127" s="371">
        <f t="shared" si="675"/>
        <v>942.12862424620312</v>
      </c>
      <c r="BW127" s="371">
        <f t="shared" si="675"/>
        <v>972.9534252091986</v>
      </c>
      <c r="BX127" s="371">
        <f t="shared" si="675"/>
        <v>1004.855503590648</v>
      </c>
      <c r="BY127" s="371">
        <f t="shared" si="675"/>
        <v>1037.9316910573755</v>
      </c>
      <c r="BZ127" s="371">
        <f t="shared" si="675"/>
        <v>1072.0489167875676</v>
      </c>
      <c r="CA127" s="371">
        <f t="shared" si="675"/>
        <v>1107.4181677339138</v>
      </c>
      <c r="CB127" s="371">
        <f t="shared" si="675"/>
        <v>1144.029398295693</v>
      </c>
      <c r="CC127" s="371">
        <f t="shared" si="675"/>
        <v>1181.9929544329848</v>
      </c>
      <c r="CD127" s="371">
        <f t="shared" ref="CD127:CR127" si="676">SUM(CD125:CD126)</f>
        <v>1221.1602839516356</v>
      </c>
      <c r="CE127" s="371">
        <f t="shared" si="676"/>
        <v>1261.7704392742282</v>
      </c>
      <c r="CF127" s="371">
        <f t="shared" si="676"/>
        <v>1303.8174891575322</v>
      </c>
      <c r="CG127" s="371">
        <f t="shared" si="676"/>
        <v>1346.3519398117307</v>
      </c>
      <c r="CH127" s="371">
        <f t="shared" si="676"/>
        <v>1387.6236912631716</v>
      </c>
      <c r="CI127" s="371">
        <f t="shared" si="676"/>
        <v>1429.3857172306552</v>
      </c>
      <c r="CJ127" s="371">
        <f t="shared" si="676"/>
        <v>1471.9293284596786</v>
      </c>
      <c r="CK127" s="371">
        <f t="shared" si="676"/>
        <v>1515.3209231319834</v>
      </c>
      <c r="CL127" s="371">
        <f t="shared" si="676"/>
        <v>1559.0208637830308</v>
      </c>
      <c r="CM127" s="371">
        <f t="shared" si="676"/>
        <v>1603.2018103857254</v>
      </c>
      <c r="CN127" s="371">
        <f t="shared" si="676"/>
        <v>1647.7202212445154</v>
      </c>
      <c r="CO127" s="371">
        <f t="shared" si="676"/>
        <v>1692.5859383154236</v>
      </c>
      <c r="CP127" s="371">
        <f t="shared" si="676"/>
        <v>1741.7314813268267</v>
      </c>
      <c r="CQ127" s="371">
        <f t="shared" si="676"/>
        <v>1741.7314813268267</v>
      </c>
      <c r="CR127" s="371">
        <f t="shared" si="676"/>
        <v>0</v>
      </c>
      <c r="CS127" s="371"/>
      <c r="CT127" s="285"/>
      <c r="CU127" s="285"/>
      <c r="CV127" s="285"/>
      <c r="CW127" s="285"/>
      <c r="CX127" s="285"/>
      <c r="CY127" s="285"/>
      <c r="CZ127" s="285"/>
      <c r="DA127" s="285"/>
      <c r="DB127" s="285"/>
      <c r="DC127" s="285"/>
      <c r="DD127" s="285"/>
      <c r="DE127" s="285"/>
      <c r="DF127" s="285"/>
      <c r="DG127" s="285"/>
      <c r="DH127" s="285"/>
      <c r="DI127" s="285"/>
      <c r="DJ127" s="285"/>
      <c r="DK127" s="285"/>
      <c r="DL127" s="285"/>
      <c r="DM127" s="285"/>
      <c r="DN127" s="285"/>
      <c r="DO127" s="285"/>
      <c r="DP127" s="285"/>
      <c r="DQ127" s="285"/>
      <c r="DR127" s="285"/>
      <c r="DS127" s="285"/>
      <c r="DT127" s="285"/>
      <c r="DU127" s="285"/>
      <c r="DV127" s="285"/>
      <c r="DW127" s="285"/>
      <c r="DX127" s="285"/>
      <c r="DY127" s="285"/>
      <c r="DZ127" s="285"/>
      <c r="EA127" s="285"/>
      <c r="EB127" s="285"/>
      <c r="EC127" s="285"/>
      <c r="ED127" s="285"/>
      <c r="EE127" s="285"/>
      <c r="EF127" s="285"/>
      <c r="EG127" s="285"/>
      <c r="EH127" s="285"/>
      <c r="EI127" s="285"/>
      <c r="EJ127" s="285"/>
      <c r="EK127" s="285"/>
      <c r="EL127" s="285"/>
      <c r="EM127" s="285"/>
      <c r="EN127" s="285"/>
      <c r="EO127" s="285"/>
      <c r="EP127" s="285"/>
      <c r="EQ127" s="285"/>
      <c r="ER127" s="285"/>
      <c r="ES127" s="285"/>
      <c r="ET127" s="285"/>
      <c r="EU127" s="285"/>
      <c r="EV127" s="285"/>
      <c r="EW127" s="285"/>
      <c r="EX127" s="285"/>
      <c r="EY127" s="285"/>
      <c r="EZ127" s="285"/>
      <c r="FA127" s="285"/>
      <c r="FB127" s="285"/>
      <c r="FC127" s="285"/>
      <c r="FD127" s="285"/>
      <c r="FE127" s="285"/>
      <c r="FF127" s="285"/>
      <c r="FG127" s="285"/>
      <c r="FH127" s="285"/>
      <c r="FI127" s="285"/>
      <c r="FJ127" s="285"/>
      <c r="FK127" s="285"/>
      <c r="FL127" s="285"/>
      <c r="FM127" s="285"/>
      <c r="FN127" s="285"/>
      <c r="FO127" s="285"/>
      <c r="FP127" s="285"/>
      <c r="FQ127" s="285"/>
      <c r="FR127" s="285"/>
      <c r="FS127" s="285"/>
      <c r="FT127" s="285"/>
      <c r="FU127" s="285"/>
      <c r="FV127" s="285"/>
      <c r="FW127" s="285"/>
      <c r="FX127" s="285"/>
      <c r="FY127" s="285"/>
      <c r="FZ127" s="285"/>
      <c r="GA127" s="285"/>
      <c r="GB127" s="285"/>
      <c r="GC127" s="285"/>
      <c r="GD127" s="285"/>
      <c r="GE127" s="285"/>
      <c r="GF127" s="285"/>
      <c r="GG127" s="285"/>
      <c r="GH127" s="285"/>
      <c r="GI127" s="285"/>
      <c r="GJ127" s="285"/>
      <c r="GK127" s="74"/>
    </row>
    <row r="128" spans="1:212" s="47" customFormat="1" ht="14.25" customHeight="1">
      <c r="K128" s="318"/>
      <c r="M128" s="465"/>
      <c r="N128" s="465"/>
      <c r="GK128" s="74"/>
    </row>
    <row r="129" spans="2:193" s="283" customFormat="1">
      <c r="B129" s="284" t="s">
        <v>191</v>
      </c>
      <c r="D129" s="55"/>
      <c r="E129" s="55"/>
      <c r="F129" s="55"/>
      <c r="G129" s="55"/>
      <c r="H129" s="55"/>
      <c r="I129" s="55"/>
      <c r="J129" s="55"/>
      <c r="K129" s="317"/>
      <c r="L129" s="55"/>
      <c r="M129" s="490"/>
      <c r="N129" s="490"/>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55"/>
      <c r="CL129" s="55"/>
      <c r="CM129" s="55"/>
      <c r="CN129" s="55"/>
      <c r="CO129" s="55"/>
      <c r="CP129" s="55"/>
      <c r="CQ129" s="55"/>
      <c r="CR129" s="55"/>
      <c r="CS129" s="55"/>
      <c r="CT129" s="55"/>
      <c r="CU129" s="55"/>
      <c r="CV129" s="55"/>
      <c r="CW129" s="55"/>
      <c r="CX129" s="55"/>
      <c r="CY129" s="55"/>
      <c r="CZ129" s="55"/>
      <c r="DA129" s="55"/>
      <c r="DB129" s="55"/>
      <c r="DC129" s="55"/>
      <c r="DD129" s="55"/>
      <c r="DE129" s="55"/>
      <c r="DF129" s="55"/>
      <c r="DG129" s="55"/>
      <c r="DH129" s="55"/>
      <c r="DI129" s="55"/>
      <c r="DJ129" s="55"/>
      <c r="DK129" s="55"/>
      <c r="DL129" s="55"/>
      <c r="DM129" s="55"/>
      <c r="DN129" s="55"/>
      <c r="DO129" s="55"/>
      <c r="DP129" s="55"/>
      <c r="DQ129" s="55"/>
      <c r="DR129" s="55"/>
      <c r="DS129" s="55"/>
      <c r="DT129" s="55"/>
      <c r="DU129" s="55"/>
      <c r="DV129" s="55"/>
      <c r="DW129" s="55"/>
      <c r="DX129" s="55"/>
      <c r="DY129" s="55"/>
      <c r="DZ129" s="55"/>
      <c r="EA129" s="55"/>
      <c r="EB129" s="55"/>
      <c r="EC129" s="55"/>
      <c r="ED129" s="55"/>
      <c r="EE129" s="55"/>
      <c r="EF129" s="55"/>
      <c r="EG129" s="55"/>
      <c r="EH129" s="55"/>
      <c r="EI129" s="55"/>
      <c r="EJ129" s="55"/>
      <c r="EK129" s="55"/>
      <c r="EL129" s="55"/>
      <c r="EM129" s="55"/>
      <c r="EN129" s="55"/>
      <c r="EO129" s="55"/>
      <c r="EP129" s="55"/>
      <c r="EQ129" s="55"/>
      <c r="ER129" s="55"/>
      <c r="ES129" s="55"/>
      <c r="ET129" s="55"/>
      <c r="EU129" s="55"/>
      <c r="EV129" s="55"/>
      <c r="EW129" s="55"/>
      <c r="EX129" s="55"/>
      <c r="EY129" s="55"/>
      <c r="EZ129" s="55"/>
      <c r="FA129" s="55"/>
      <c r="FB129" s="55"/>
      <c r="FC129" s="55"/>
      <c r="FD129" s="55"/>
      <c r="FE129" s="55"/>
      <c r="FF129" s="55"/>
      <c r="FG129" s="55"/>
      <c r="FH129" s="55"/>
      <c r="FI129" s="55"/>
      <c r="FJ129" s="55"/>
      <c r="FK129" s="55"/>
      <c r="FL129" s="55"/>
      <c r="FM129" s="55"/>
      <c r="FN129" s="55"/>
      <c r="FO129" s="55"/>
      <c r="FP129" s="55"/>
      <c r="FQ129" s="55"/>
      <c r="FR129" s="55"/>
      <c r="FS129" s="55"/>
      <c r="FT129" s="55"/>
      <c r="FU129" s="55"/>
      <c r="FV129" s="55"/>
      <c r="FW129" s="55"/>
      <c r="FX129" s="55"/>
      <c r="FY129" s="55"/>
      <c r="FZ129" s="55"/>
      <c r="GA129" s="55"/>
      <c r="GB129" s="55"/>
      <c r="GC129" s="55"/>
      <c r="GD129" s="55"/>
      <c r="GE129" s="55"/>
      <c r="GF129" s="55"/>
      <c r="GG129" s="55"/>
      <c r="GH129" s="55"/>
      <c r="GI129" s="55"/>
      <c r="GJ129" s="55"/>
    </row>
    <row r="130" spans="2:193" outlineLevel="1">
      <c r="K130" s="316"/>
      <c r="M130" s="470"/>
      <c r="N130" s="470"/>
    </row>
    <row r="131" spans="2:193" s="47" customFormat="1" ht="14.25" customHeight="1" outlineLevel="1">
      <c r="B131" s="47" t="s">
        <v>174</v>
      </c>
      <c r="G131" s="522">
        <f>+Inputs!L133</f>
        <v>9</v>
      </c>
      <c r="H131" s="522">
        <f>+Inputs!L134</f>
        <v>2045</v>
      </c>
      <c r="K131" s="315" t="s">
        <v>200</v>
      </c>
      <c r="M131" s="465"/>
      <c r="N131" s="465"/>
      <c r="O131" s="362">
        <f t="shared" ref="O131:Q131" si="677">IF(O8&lt;$H131,$G$131,0)</f>
        <v>9</v>
      </c>
      <c r="P131" s="362">
        <f t="shared" si="677"/>
        <v>9</v>
      </c>
      <c r="Q131" s="362">
        <f t="shared" si="677"/>
        <v>9</v>
      </c>
      <c r="R131" s="362">
        <f t="shared" ref="R131:CC131" si="678">IF(R8&lt;$H131,$G$131,0)</f>
        <v>9</v>
      </c>
      <c r="S131" s="362">
        <f t="shared" si="678"/>
        <v>9</v>
      </c>
      <c r="T131" s="362">
        <f t="shared" si="678"/>
        <v>9</v>
      </c>
      <c r="U131" s="362">
        <f t="shared" si="678"/>
        <v>9</v>
      </c>
      <c r="V131" s="362">
        <f t="shared" si="678"/>
        <v>9</v>
      </c>
      <c r="W131" s="362">
        <f t="shared" si="678"/>
        <v>9</v>
      </c>
      <c r="X131" s="362">
        <f t="shared" si="678"/>
        <v>9</v>
      </c>
      <c r="Y131" s="362">
        <f t="shared" si="678"/>
        <v>9</v>
      </c>
      <c r="Z131" s="362">
        <f t="shared" si="678"/>
        <v>9</v>
      </c>
      <c r="AA131" s="362">
        <f t="shared" si="678"/>
        <v>9</v>
      </c>
      <c r="AB131" s="362">
        <f t="shared" si="678"/>
        <v>9</v>
      </c>
      <c r="AC131" s="362">
        <f t="shared" si="678"/>
        <v>9</v>
      </c>
      <c r="AD131" s="362">
        <f t="shared" si="678"/>
        <v>9</v>
      </c>
      <c r="AE131" s="362">
        <f t="shared" si="678"/>
        <v>9</v>
      </c>
      <c r="AF131" s="362">
        <f t="shared" si="678"/>
        <v>9</v>
      </c>
      <c r="AG131" s="362">
        <f t="shared" si="678"/>
        <v>9</v>
      </c>
      <c r="AH131" s="362">
        <f t="shared" si="678"/>
        <v>9</v>
      </c>
      <c r="AI131" s="362">
        <f t="shared" si="678"/>
        <v>9</v>
      </c>
      <c r="AJ131" s="362">
        <f t="shared" si="678"/>
        <v>9</v>
      </c>
      <c r="AK131" s="362">
        <f t="shared" si="678"/>
        <v>9</v>
      </c>
      <c r="AL131" s="362">
        <f t="shared" si="678"/>
        <v>9</v>
      </c>
      <c r="AM131" s="362">
        <f t="shared" si="678"/>
        <v>9</v>
      </c>
      <c r="AN131" s="362">
        <f t="shared" si="678"/>
        <v>9</v>
      </c>
      <c r="AO131" s="362">
        <f t="shared" si="678"/>
        <v>9</v>
      </c>
      <c r="AP131" s="362">
        <f t="shared" si="678"/>
        <v>9</v>
      </c>
      <c r="AQ131" s="362">
        <f t="shared" si="678"/>
        <v>0</v>
      </c>
      <c r="AR131" s="362">
        <f t="shared" si="678"/>
        <v>0</v>
      </c>
      <c r="AS131" s="362">
        <f t="shared" si="678"/>
        <v>0</v>
      </c>
      <c r="AT131" s="362">
        <f t="shared" si="678"/>
        <v>0</v>
      </c>
      <c r="AU131" s="362">
        <f t="shared" si="678"/>
        <v>0</v>
      </c>
      <c r="AV131" s="362">
        <f t="shared" si="678"/>
        <v>0</v>
      </c>
      <c r="AW131" s="362">
        <f t="shared" si="678"/>
        <v>0</v>
      </c>
      <c r="AX131" s="362">
        <f t="shared" si="678"/>
        <v>0</v>
      </c>
      <c r="AY131" s="362">
        <f t="shared" si="678"/>
        <v>0</v>
      </c>
      <c r="AZ131" s="362">
        <f t="shared" si="678"/>
        <v>0</v>
      </c>
      <c r="BA131" s="362">
        <f t="shared" si="678"/>
        <v>0</v>
      </c>
      <c r="BB131" s="362">
        <f t="shared" si="678"/>
        <v>0</v>
      </c>
      <c r="BC131" s="362">
        <f t="shared" si="678"/>
        <v>0</v>
      </c>
      <c r="BD131" s="362">
        <f t="shared" si="678"/>
        <v>0</v>
      </c>
      <c r="BE131" s="362">
        <f t="shared" si="678"/>
        <v>0</v>
      </c>
      <c r="BF131" s="362">
        <f t="shared" si="678"/>
        <v>0</v>
      </c>
      <c r="BG131" s="362">
        <f t="shared" si="678"/>
        <v>0</v>
      </c>
      <c r="BH131" s="362">
        <f t="shared" si="678"/>
        <v>0</v>
      </c>
      <c r="BI131" s="362">
        <f t="shared" si="678"/>
        <v>0</v>
      </c>
      <c r="BJ131" s="362">
        <f t="shared" si="678"/>
        <v>0</v>
      </c>
      <c r="BK131" s="362">
        <f t="shared" si="678"/>
        <v>0</v>
      </c>
      <c r="BL131" s="362">
        <f t="shared" si="678"/>
        <v>0</v>
      </c>
      <c r="BM131" s="362">
        <f t="shared" si="678"/>
        <v>0</v>
      </c>
      <c r="BN131" s="362">
        <f t="shared" si="678"/>
        <v>0</v>
      </c>
      <c r="BO131" s="362">
        <f t="shared" si="678"/>
        <v>0</v>
      </c>
      <c r="BP131" s="362">
        <f t="shared" si="678"/>
        <v>0</v>
      </c>
      <c r="BQ131" s="362">
        <f t="shared" si="678"/>
        <v>0</v>
      </c>
      <c r="BR131" s="362">
        <f t="shared" si="678"/>
        <v>0</v>
      </c>
      <c r="BS131" s="362">
        <f t="shared" si="678"/>
        <v>0</v>
      </c>
      <c r="BT131" s="362">
        <f t="shared" si="678"/>
        <v>0</v>
      </c>
      <c r="BU131" s="362">
        <f t="shared" si="678"/>
        <v>0</v>
      </c>
      <c r="BV131" s="362">
        <f t="shared" si="678"/>
        <v>0</v>
      </c>
      <c r="BW131" s="362">
        <f t="shared" si="678"/>
        <v>0</v>
      </c>
      <c r="BX131" s="362">
        <f t="shared" si="678"/>
        <v>0</v>
      </c>
      <c r="BY131" s="362">
        <f t="shared" si="678"/>
        <v>0</v>
      </c>
      <c r="BZ131" s="362">
        <f t="shared" si="678"/>
        <v>0</v>
      </c>
      <c r="CA131" s="362">
        <f t="shared" si="678"/>
        <v>0</v>
      </c>
      <c r="CB131" s="362">
        <f t="shared" si="678"/>
        <v>0</v>
      </c>
      <c r="CC131" s="362">
        <f t="shared" si="678"/>
        <v>0</v>
      </c>
      <c r="CD131" s="362">
        <f t="shared" ref="CD131:CR131" si="679">IF(CD8&lt;$H131,$G$131,0)</f>
        <v>0</v>
      </c>
      <c r="CE131" s="362">
        <f t="shared" si="679"/>
        <v>0</v>
      </c>
      <c r="CF131" s="362">
        <f t="shared" si="679"/>
        <v>0</v>
      </c>
      <c r="CG131" s="362">
        <f t="shared" si="679"/>
        <v>0</v>
      </c>
      <c r="CH131" s="362">
        <f t="shared" si="679"/>
        <v>0</v>
      </c>
      <c r="CI131" s="362">
        <f t="shared" si="679"/>
        <v>0</v>
      </c>
      <c r="CJ131" s="362">
        <f t="shared" si="679"/>
        <v>0</v>
      </c>
      <c r="CK131" s="362">
        <f t="shared" si="679"/>
        <v>0</v>
      </c>
      <c r="CL131" s="362">
        <f t="shared" si="679"/>
        <v>0</v>
      </c>
      <c r="CM131" s="362">
        <f t="shared" si="679"/>
        <v>0</v>
      </c>
      <c r="CN131" s="362">
        <f t="shared" si="679"/>
        <v>0</v>
      </c>
      <c r="CO131" s="362">
        <f t="shared" si="679"/>
        <v>0</v>
      </c>
      <c r="CP131" s="362">
        <f t="shared" si="679"/>
        <v>0</v>
      </c>
      <c r="CQ131" s="362">
        <f t="shared" si="679"/>
        <v>0</v>
      </c>
      <c r="CR131" s="362">
        <f t="shared" si="679"/>
        <v>0</v>
      </c>
      <c r="CS131" s="362"/>
      <c r="CT131" s="89"/>
      <c r="CU131" s="89"/>
      <c r="CV131" s="89"/>
      <c r="CW131" s="89"/>
      <c r="CX131" s="89"/>
      <c r="CY131" s="89"/>
      <c r="CZ131" s="89"/>
      <c r="DA131" s="89"/>
      <c r="DB131" s="89"/>
      <c r="DC131" s="89"/>
      <c r="DD131" s="89"/>
      <c r="DE131" s="89"/>
      <c r="DF131" s="89"/>
      <c r="DG131" s="89"/>
      <c r="DH131" s="89"/>
      <c r="DI131" s="89"/>
      <c r="DJ131" s="89"/>
      <c r="DK131" s="89"/>
      <c r="DL131" s="89"/>
      <c r="DM131" s="89"/>
      <c r="DN131" s="89"/>
      <c r="DO131" s="89"/>
      <c r="DP131" s="89"/>
      <c r="DQ131" s="89"/>
      <c r="DR131" s="89"/>
      <c r="DS131" s="89"/>
      <c r="DT131" s="89"/>
      <c r="DU131" s="89"/>
      <c r="DV131" s="89"/>
      <c r="DW131" s="89"/>
      <c r="DX131" s="89"/>
      <c r="DY131" s="89"/>
      <c r="DZ131" s="89"/>
      <c r="EA131" s="89"/>
      <c r="EB131" s="89"/>
      <c r="EC131" s="89"/>
      <c r="ED131" s="89"/>
      <c r="EE131" s="89"/>
      <c r="EF131" s="89"/>
      <c r="EG131" s="89"/>
      <c r="EH131" s="89"/>
      <c r="EI131" s="89"/>
      <c r="EJ131" s="89"/>
      <c r="EK131" s="89"/>
      <c r="EL131" s="89"/>
      <c r="EM131" s="89"/>
      <c r="EN131" s="89"/>
      <c r="EO131" s="89"/>
      <c r="EP131" s="89"/>
      <c r="EQ131" s="89"/>
      <c r="ER131" s="89"/>
      <c r="ES131" s="89"/>
      <c r="ET131" s="89"/>
      <c r="EU131" s="89"/>
      <c r="EV131" s="89"/>
      <c r="EW131" s="89"/>
      <c r="EX131" s="89"/>
      <c r="EY131" s="89"/>
      <c r="EZ131" s="89"/>
      <c r="FA131" s="89"/>
      <c r="FB131" s="89"/>
      <c r="FC131" s="89"/>
      <c r="FD131" s="89"/>
      <c r="FE131" s="89"/>
      <c r="FF131" s="89"/>
      <c r="FG131" s="89"/>
      <c r="FH131" s="89"/>
      <c r="FI131" s="89"/>
      <c r="FJ131" s="89"/>
      <c r="FK131" s="89"/>
      <c r="FL131" s="89"/>
      <c r="FM131" s="89"/>
      <c r="FN131" s="89"/>
      <c r="FO131" s="89"/>
      <c r="FP131" s="89"/>
      <c r="FQ131" s="89"/>
      <c r="FR131" s="89"/>
      <c r="FS131" s="89"/>
      <c r="FT131" s="89"/>
      <c r="FU131" s="89"/>
      <c r="FV131" s="89"/>
      <c r="FW131" s="89"/>
      <c r="FX131" s="89"/>
      <c r="FY131" s="89"/>
      <c r="FZ131" s="89"/>
      <c r="GA131" s="89"/>
      <c r="GB131" s="89"/>
      <c r="GC131" s="89"/>
      <c r="GD131" s="89"/>
      <c r="GE131" s="89"/>
      <c r="GF131" s="89"/>
      <c r="GG131" s="89"/>
      <c r="GH131" s="89"/>
      <c r="GI131" s="89"/>
      <c r="GJ131" s="89"/>
      <c r="GK131" s="74"/>
    </row>
    <row r="132" spans="2:193">
      <c r="K132" s="316"/>
      <c r="M132" s="470"/>
      <c r="N132" s="470"/>
    </row>
    <row r="133" spans="2:193" s="283" customFormat="1">
      <c r="B133" s="284" t="s">
        <v>63</v>
      </c>
      <c r="D133" s="55"/>
      <c r="E133" s="55"/>
      <c r="F133" s="55"/>
      <c r="G133" s="55"/>
      <c r="H133" s="55"/>
      <c r="I133" s="55"/>
      <c r="J133" s="55"/>
      <c r="K133" s="55"/>
      <c r="L133" s="55"/>
      <c r="M133" s="490"/>
      <c r="N133" s="490"/>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c r="BZ133" s="55"/>
      <c r="CA133" s="55"/>
      <c r="CB133" s="55"/>
      <c r="CC133" s="55"/>
      <c r="CD133" s="55"/>
      <c r="CE133" s="55"/>
      <c r="CF133" s="55"/>
      <c r="CG133" s="55"/>
      <c r="CH133" s="55"/>
      <c r="CI133" s="55"/>
      <c r="CJ133" s="55"/>
      <c r="CK133" s="55"/>
      <c r="CL133" s="55"/>
      <c r="CM133" s="55"/>
      <c r="CN133" s="55"/>
      <c r="CO133" s="55"/>
      <c r="CP133" s="55"/>
      <c r="CQ133" s="55"/>
      <c r="CR133" s="55"/>
      <c r="CS133" s="55"/>
      <c r="CT133" s="55"/>
      <c r="CU133" s="55"/>
      <c r="CV133" s="55"/>
      <c r="CW133" s="55"/>
      <c r="CX133" s="55"/>
      <c r="CY133" s="55"/>
      <c r="CZ133" s="55"/>
      <c r="DA133" s="55"/>
      <c r="DB133" s="55"/>
      <c r="DC133" s="55"/>
      <c r="DD133" s="55"/>
      <c r="DE133" s="55"/>
      <c r="DF133" s="55"/>
      <c r="DG133" s="55"/>
      <c r="DH133" s="55"/>
      <c r="DI133" s="55"/>
      <c r="DJ133" s="55"/>
      <c r="DK133" s="55"/>
      <c r="DL133" s="55"/>
      <c r="DM133" s="55"/>
      <c r="DN133" s="55"/>
      <c r="DO133" s="55"/>
      <c r="DP133" s="55"/>
      <c r="DQ133" s="55"/>
      <c r="DR133" s="55"/>
      <c r="DS133" s="55"/>
      <c r="DT133" s="55"/>
      <c r="DU133" s="55"/>
      <c r="DV133" s="55"/>
      <c r="DW133" s="55"/>
      <c r="DX133" s="55"/>
      <c r="DY133" s="55"/>
      <c r="DZ133" s="55"/>
      <c r="EA133" s="55"/>
      <c r="EB133" s="55"/>
      <c r="EC133" s="55"/>
      <c r="ED133" s="55"/>
      <c r="EE133" s="55"/>
      <c r="EF133" s="55"/>
      <c r="EG133" s="55"/>
      <c r="EH133" s="55"/>
      <c r="EI133" s="55"/>
      <c r="EJ133" s="55"/>
      <c r="EK133" s="55"/>
      <c r="EL133" s="55"/>
      <c r="EM133" s="55"/>
      <c r="EN133" s="55"/>
      <c r="EO133" s="55"/>
      <c r="EP133" s="55"/>
      <c r="EQ133" s="55"/>
      <c r="ER133" s="55"/>
      <c r="ES133" s="55"/>
      <c r="ET133" s="55"/>
      <c r="EU133" s="55"/>
      <c r="EV133" s="55"/>
      <c r="EW133" s="55"/>
      <c r="EX133" s="55"/>
      <c r="EY133" s="55"/>
      <c r="EZ133" s="55"/>
      <c r="FA133" s="55"/>
      <c r="FB133" s="55"/>
      <c r="FC133" s="55"/>
      <c r="FD133" s="55"/>
      <c r="FE133" s="55"/>
      <c r="FF133" s="55"/>
      <c r="FG133" s="55"/>
      <c r="FH133" s="55"/>
      <c r="FI133" s="55"/>
      <c r="FJ133" s="55"/>
      <c r="FK133" s="55"/>
      <c r="FL133" s="55"/>
      <c r="FM133" s="55"/>
      <c r="FN133" s="55"/>
      <c r="FO133" s="55"/>
      <c r="FP133" s="55"/>
      <c r="FQ133" s="55"/>
      <c r="FR133" s="55"/>
      <c r="FS133" s="55"/>
      <c r="FT133" s="55"/>
      <c r="FU133" s="55"/>
      <c r="FV133" s="55"/>
      <c r="FW133" s="55"/>
      <c r="FX133" s="55"/>
      <c r="FY133" s="55"/>
      <c r="FZ133" s="55"/>
      <c r="GA133" s="55"/>
      <c r="GB133" s="55"/>
      <c r="GC133" s="55"/>
      <c r="GD133" s="55"/>
      <c r="GE133" s="55"/>
      <c r="GF133" s="55"/>
      <c r="GG133" s="55"/>
      <c r="GH133" s="55"/>
      <c r="GI133" s="55"/>
      <c r="GJ133" s="55"/>
    </row>
    <row r="134" spans="2:193" outlineLevel="1">
      <c r="C134" s="256"/>
      <c r="D134" s="47"/>
      <c r="E134" s="47"/>
      <c r="F134" s="47"/>
      <c r="G134" s="47"/>
      <c r="H134" s="47"/>
      <c r="I134" s="47"/>
      <c r="J134" s="47"/>
      <c r="K134" s="47"/>
      <c r="L134" s="47"/>
      <c r="M134" s="465"/>
      <c r="N134" s="465"/>
      <c r="O134" s="47"/>
      <c r="P134" s="90"/>
      <c r="Q134" s="90"/>
      <c r="R134" s="90"/>
      <c r="S134" s="90"/>
      <c r="T134" s="90"/>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c r="BH134" s="90"/>
      <c r="BI134" s="90"/>
      <c r="BJ134" s="90"/>
      <c r="BK134" s="90"/>
      <c r="BL134" s="90"/>
      <c r="BM134" s="90"/>
      <c r="BN134" s="90"/>
      <c r="BO134" s="90"/>
      <c r="BP134" s="90"/>
      <c r="BQ134" s="90"/>
      <c r="BR134" s="90"/>
      <c r="BS134" s="90"/>
      <c r="BT134" s="90"/>
      <c r="BU134" s="90"/>
      <c r="BV134" s="90"/>
      <c r="BW134" s="90"/>
      <c r="BX134" s="90"/>
      <c r="BY134" s="90"/>
      <c r="BZ134" s="90"/>
      <c r="CA134" s="90"/>
      <c r="CB134" s="90"/>
      <c r="CC134" s="90"/>
      <c r="CD134" s="90"/>
      <c r="CE134" s="90"/>
      <c r="CF134" s="90"/>
      <c r="CG134" s="90"/>
      <c r="CH134" s="90"/>
      <c r="CI134" s="90"/>
      <c r="CJ134" s="90"/>
      <c r="CK134" s="90"/>
      <c r="CL134" s="90"/>
      <c r="CM134" s="90"/>
      <c r="CN134" s="90"/>
      <c r="CO134" s="90"/>
      <c r="CP134" s="90"/>
      <c r="CQ134" s="90"/>
      <c r="CR134" s="90"/>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row>
    <row r="135" spans="2:193" outlineLevel="1">
      <c r="B135" s="187" t="s">
        <v>185</v>
      </c>
      <c r="C135" s="47"/>
      <c r="D135" s="47"/>
      <c r="E135" s="47"/>
      <c r="F135" s="47"/>
      <c r="G135" s="47"/>
      <c r="H135" s="47"/>
      <c r="I135" s="47"/>
      <c r="K135" s="326" t="s">
        <v>200</v>
      </c>
      <c r="L135" s="47"/>
      <c r="M135" s="472">
        <f t="shared" ref="M135" si="680">+SUM(P135:CS135)</f>
        <v>-414.96323451902617</v>
      </c>
      <c r="N135" s="472"/>
      <c r="O135" s="276"/>
      <c r="P135" s="276">
        <v>43.198745321290119</v>
      </c>
      <c r="Q135" s="276">
        <v>-3.5</v>
      </c>
      <c r="R135" s="276">
        <v>-19.389931000000047</v>
      </c>
      <c r="S135" s="276">
        <v>-34.943011500000011</v>
      </c>
      <c r="T135" s="276">
        <v>0</v>
      </c>
      <c r="U135" s="276">
        <v>0</v>
      </c>
      <c r="V135" s="276">
        <v>-13.274000000000001</v>
      </c>
      <c r="W135" s="276">
        <v>0</v>
      </c>
      <c r="X135" s="276">
        <v>-10.9178386399999</v>
      </c>
      <c r="Y135" s="276">
        <v>-16.490000000000009</v>
      </c>
      <c r="Z135" s="276">
        <v>0</v>
      </c>
      <c r="AA135" s="276">
        <v>-31.155074250000098</v>
      </c>
      <c r="AB135" s="276">
        <v>0</v>
      </c>
      <c r="AC135" s="276">
        <v>-11.084986619999995</v>
      </c>
      <c r="AD135" s="276">
        <v>0</v>
      </c>
      <c r="AE135" s="276">
        <v>-13.409999999999968</v>
      </c>
      <c r="AF135" s="276">
        <v>0</v>
      </c>
      <c r="AG135" s="276">
        <v>-24.488162350000039</v>
      </c>
      <c r="AH135" s="276">
        <v>0</v>
      </c>
      <c r="AI135" s="276">
        <v>0</v>
      </c>
      <c r="AJ135" s="276">
        <v>0</v>
      </c>
      <c r="AK135" s="276">
        <v>-48.975669139999923</v>
      </c>
      <c r="AL135" s="276">
        <v>-13.24116866</v>
      </c>
      <c r="AM135" s="276">
        <v>-21.249392359026132</v>
      </c>
      <c r="AN135" s="276">
        <v>-23.545999999999992</v>
      </c>
      <c r="AO135" s="276">
        <v>0</v>
      </c>
      <c r="AP135" s="276">
        <v>-27.560000000000002</v>
      </c>
      <c r="AQ135" s="276">
        <v>-7.9099999999999966</v>
      </c>
      <c r="AR135" s="276">
        <v>-28.179999999999993</v>
      </c>
      <c r="AS135" s="276">
        <v>-27.39</v>
      </c>
      <c r="AT135" s="276">
        <v>0</v>
      </c>
      <c r="AU135" s="276">
        <v>-46.028745321290131</v>
      </c>
      <c r="AV135" s="276">
        <v>0</v>
      </c>
      <c r="AW135" s="276">
        <v>0</v>
      </c>
      <c r="AX135" s="276">
        <v>-22.957999999999998</v>
      </c>
      <c r="AY135" s="276">
        <v>-12.47</v>
      </c>
      <c r="AZ135" s="276">
        <v>0</v>
      </c>
      <c r="BA135" s="276">
        <v>0</v>
      </c>
      <c r="BB135" s="276">
        <v>0</v>
      </c>
      <c r="BC135" s="276">
        <v>0</v>
      </c>
      <c r="BD135" s="276">
        <v>0</v>
      </c>
      <c r="BE135" s="276">
        <v>0</v>
      </c>
      <c r="BF135" s="276">
        <v>0</v>
      </c>
      <c r="BG135" s="276">
        <v>0</v>
      </c>
      <c r="BH135" s="276">
        <v>0</v>
      </c>
      <c r="BI135" s="276">
        <v>0</v>
      </c>
      <c r="BJ135" s="276">
        <v>0</v>
      </c>
      <c r="BK135" s="276">
        <v>0</v>
      </c>
      <c r="BL135" s="276">
        <v>0</v>
      </c>
      <c r="BM135" s="276">
        <v>0</v>
      </c>
      <c r="BN135" s="276">
        <v>0</v>
      </c>
      <c r="BO135" s="276">
        <v>0</v>
      </c>
      <c r="BP135" s="276">
        <v>0</v>
      </c>
      <c r="BQ135" s="276">
        <v>0</v>
      </c>
      <c r="BR135" s="276">
        <v>0</v>
      </c>
      <c r="BS135" s="276">
        <v>0</v>
      </c>
      <c r="BT135" s="276">
        <v>0</v>
      </c>
      <c r="BU135" s="276">
        <v>0</v>
      </c>
      <c r="BV135" s="276">
        <v>0</v>
      </c>
      <c r="BW135" s="276">
        <v>0</v>
      </c>
      <c r="BX135" s="276">
        <v>0</v>
      </c>
      <c r="BY135" s="276">
        <v>0</v>
      </c>
      <c r="BZ135" s="276">
        <v>0</v>
      </c>
      <c r="CA135" s="276">
        <v>0</v>
      </c>
      <c r="CB135" s="276">
        <v>0</v>
      </c>
      <c r="CC135" s="276">
        <v>0</v>
      </c>
      <c r="CD135" s="276">
        <v>0</v>
      </c>
      <c r="CE135" s="276">
        <v>0</v>
      </c>
      <c r="CF135" s="276">
        <v>0</v>
      </c>
      <c r="CG135" s="276">
        <v>0</v>
      </c>
      <c r="CH135" s="276">
        <v>0</v>
      </c>
      <c r="CI135" s="276">
        <v>0</v>
      </c>
      <c r="CJ135" s="276">
        <v>0</v>
      </c>
      <c r="CK135" s="276">
        <v>0</v>
      </c>
      <c r="CL135" s="276">
        <v>0</v>
      </c>
      <c r="CM135" s="276">
        <v>0</v>
      </c>
      <c r="CN135" s="276">
        <v>0</v>
      </c>
      <c r="CO135" s="276">
        <v>0</v>
      </c>
      <c r="CP135" s="276">
        <v>0</v>
      </c>
      <c r="CQ135" s="276">
        <v>0</v>
      </c>
      <c r="CR135" s="276">
        <v>0</v>
      </c>
      <c r="CS135" s="276"/>
      <c r="CT135" s="276"/>
      <c r="CU135" s="276"/>
      <c r="CV135" s="276"/>
      <c r="CW135" s="276"/>
      <c r="CX135" s="276"/>
      <c r="CY135" s="276"/>
      <c r="CZ135" s="276"/>
      <c r="DA135" s="276"/>
      <c r="DB135" s="276"/>
      <c r="DC135" s="276"/>
      <c r="DD135" s="276"/>
      <c r="DE135" s="276"/>
      <c r="DF135" s="276"/>
      <c r="DG135" s="276"/>
      <c r="DH135" s="276"/>
      <c r="DI135" s="276"/>
      <c r="DJ135" s="276"/>
      <c r="DK135" s="276"/>
      <c r="DL135" s="276"/>
      <c r="DM135" s="276"/>
      <c r="DN135" s="276"/>
      <c r="DO135" s="276"/>
      <c r="DP135" s="276"/>
      <c r="DQ135" s="276"/>
      <c r="DR135" s="276"/>
      <c r="DS135" s="276"/>
      <c r="DT135" s="276"/>
      <c r="DU135" s="276"/>
      <c r="DV135" s="276"/>
      <c r="DW135" s="276"/>
      <c r="DX135" s="276"/>
      <c r="DY135" s="276"/>
      <c r="DZ135" s="276"/>
      <c r="EA135" s="276"/>
      <c r="EB135" s="276"/>
      <c r="EC135" s="276"/>
      <c r="ED135" s="276"/>
      <c r="EE135" s="276"/>
      <c r="EF135" s="276"/>
      <c r="EG135" s="276"/>
      <c r="EH135" s="276"/>
      <c r="EI135" s="276"/>
      <c r="EJ135" s="276"/>
      <c r="EK135" s="276"/>
      <c r="EL135" s="276"/>
      <c r="EM135" s="276"/>
      <c r="EN135" s="276"/>
      <c r="EO135" s="276"/>
      <c r="EP135" s="276"/>
      <c r="EQ135" s="276"/>
      <c r="ER135" s="276"/>
      <c r="ES135" s="276"/>
      <c r="ET135" s="276"/>
      <c r="EU135" s="276"/>
      <c r="EV135" s="276"/>
      <c r="EW135" s="276"/>
      <c r="EX135" s="276"/>
      <c r="EY135" s="276"/>
      <c r="EZ135" s="276"/>
      <c r="FA135" s="276"/>
      <c r="FB135" s="276"/>
      <c r="FC135" s="276"/>
      <c r="FD135" s="276"/>
      <c r="FE135" s="276"/>
      <c r="FF135" s="276"/>
      <c r="FG135" s="276"/>
      <c r="FH135" s="276"/>
      <c r="FI135" s="276"/>
      <c r="FJ135" s="276"/>
      <c r="FK135" s="276"/>
      <c r="FL135" s="276"/>
      <c r="FM135" s="276"/>
      <c r="FN135" s="276"/>
      <c r="FO135" s="276"/>
      <c r="FP135" s="276"/>
      <c r="FQ135" s="276"/>
      <c r="FR135" s="276"/>
      <c r="FS135" s="276"/>
      <c r="FT135" s="276"/>
      <c r="FU135" s="276"/>
      <c r="FV135" s="276"/>
      <c r="FW135" s="276"/>
      <c r="FX135" s="276"/>
      <c r="FY135" s="276"/>
      <c r="FZ135" s="276"/>
      <c r="GA135" s="276"/>
      <c r="GB135" s="276"/>
      <c r="GC135" s="276"/>
      <c r="GD135" s="276"/>
      <c r="GE135" s="276"/>
      <c r="GF135" s="276"/>
      <c r="GG135" s="276"/>
      <c r="GH135" s="276"/>
      <c r="GI135" s="276"/>
      <c r="GJ135" s="276"/>
    </row>
    <row r="136" spans="2:193" outlineLevel="1">
      <c r="B136" s="256" t="s">
        <v>257</v>
      </c>
      <c r="C136" s="47"/>
      <c r="D136" s="47"/>
      <c r="E136" s="47"/>
      <c r="F136" s="47"/>
      <c r="G136" s="47"/>
      <c r="H136" s="47"/>
      <c r="I136" s="47"/>
      <c r="K136" s="326" t="s">
        <v>200</v>
      </c>
      <c r="L136" s="47"/>
      <c r="M136" s="472"/>
      <c r="N136" s="472"/>
      <c r="O136" s="275">
        <f>+O142</f>
        <v>414.96323451902612</v>
      </c>
      <c r="P136" s="275">
        <f>+P135+O136</f>
        <v>458.16197984031623</v>
      </c>
      <c r="Q136" s="275">
        <f t="shared" ref="Q136" si="681">+Q135+P136</f>
        <v>454.66197984031623</v>
      </c>
      <c r="R136" s="275">
        <f t="shared" ref="R136" si="682">+R135+Q136</f>
        <v>435.27204884031619</v>
      </c>
      <c r="S136" s="275">
        <f t="shared" ref="S136" si="683">+S135+R136</f>
        <v>400.32903734031618</v>
      </c>
      <c r="T136" s="275">
        <f t="shared" ref="T136" si="684">+T135+S136</f>
        <v>400.32903734031618</v>
      </c>
      <c r="U136" s="275">
        <f t="shared" ref="U136" si="685">+U135+T136</f>
        <v>400.32903734031618</v>
      </c>
      <c r="V136" s="275">
        <f t="shared" ref="V136" si="686">+V135+U136</f>
        <v>387.05503734031618</v>
      </c>
      <c r="W136" s="275">
        <f t="shared" ref="W136" si="687">+W135+V136</f>
        <v>387.05503734031618</v>
      </c>
      <c r="X136" s="275">
        <f t="shared" ref="X136" si="688">+X135+W136</f>
        <v>376.13719870031628</v>
      </c>
      <c r="Y136" s="275">
        <f t="shared" ref="Y136" si="689">+Y135+X136</f>
        <v>359.64719870031627</v>
      </c>
      <c r="Z136" s="275">
        <f t="shared" ref="Z136" si="690">+Z135+Y136</f>
        <v>359.64719870031627</v>
      </c>
      <c r="AA136" s="275">
        <f t="shared" ref="AA136" si="691">+AA135+Z136</f>
        <v>328.49212445031617</v>
      </c>
      <c r="AB136" s="275">
        <f t="shared" ref="AB136" si="692">+AB135+AA136</f>
        <v>328.49212445031617</v>
      </c>
      <c r="AC136" s="275">
        <f t="shared" ref="AC136" si="693">+AC135+AB136</f>
        <v>317.40713783031617</v>
      </c>
      <c r="AD136" s="275">
        <f t="shared" ref="AD136" si="694">+AD135+AC136</f>
        <v>317.40713783031617</v>
      </c>
      <c r="AE136" s="275">
        <f t="shared" ref="AE136" si="695">+AE135+AD136</f>
        <v>303.99713783031621</v>
      </c>
      <c r="AF136" s="275">
        <f t="shared" ref="AF136" si="696">+AF135+AE136</f>
        <v>303.99713783031621</v>
      </c>
      <c r="AG136" s="275">
        <f t="shared" ref="AG136" si="697">+AG135+AF136</f>
        <v>279.50897548031617</v>
      </c>
      <c r="AH136" s="275">
        <f t="shared" ref="AH136" si="698">+AH135+AG136</f>
        <v>279.50897548031617</v>
      </c>
      <c r="AI136" s="275">
        <f t="shared" ref="AI136" si="699">+AI135+AH136</f>
        <v>279.50897548031617</v>
      </c>
      <c r="AJ136" s="275">
        <f t="shared" ref="AJ136" si="700">+AJ135+AI136</f>
        <v>279.50897548031617</v>
      </c>
      <c r="AK136" s="275">
        <f t="shared" ref="AK136" si="701">+AK135+AJ136</f>
        <v>230.53330634031624</v>
      </c>
      <c r="AL136" s="275">
        <f t="shared" ref="AL136" si="702">+AL135+AK136</f>
        <v>217.29213768031624</v>
      </c>
      <c r="AM136" s="275">
        <f t="shared" ref="AM136" si="703">+AM135+AL136</f>
        <v>196.04274532129011</v>
      </c>
      <c r="AN136" s="275">
        <f t="shared" ref="AN136" si="704">+AN135+AM136</f>
        <v>172.49674532129012</v>
      </c>
      <c r="AO136" s="275">
        <f t="shared" ref="AO136" si="705">+AO135+AN136</f>
        <v>172.49674532129012</v>
      </c>
      <c r="AP136" s="275">
        <f t="shared" ref="AP136" si="706">+AP135+AO136</f>
        <v>144.93674532129012</v>
      </c>
      <c r="AQ136" s="275">
        <f t="shared" ref="AQ136" si="707">+AQ135+AP136</f>
        <v>137.02674532129012</v>
      </c>
      <c r="AR136" s="275">
        <f t="shared" ref="AR136" si="708">+AR135+AQ136</f>
        <v>108.84674532129013</v>
      </c>
      <c r="AS136" s="275">
        <f t="shared" ref="AS136" si="709">+AS135+AR136</f>
        <v>81.456745321290128</v>
      </c>
      <c r="AT136" s="275">
        <f t="shared" ref="AT136" si="710">+AT135+AS136</f>
        <v>81.456745321290128</v>
      </c>
      <c r="AU136" s="275">
        <f t="shared" ref="AU136" si="711">+AU135+AT136</f>
        <v>35.427999999999997</v>
      </c>
      <c r="AV136" s="275">
        <f t="shared" ref="AV136" si="712">+AV135+AU136</f>
        <v>35.427999999999997</v>
      </c>
      <c r="AW136" s="275">
        <f t="shared" ref="AW136" si="713">+AW135+AV136</f>
        <v>35.427999999999997</v>
      </c>
      <c r="AX136" s="275">
        <f t="shared" ref="AX136" si="714">+AX135+AW136</f>
        <v>12.469999999999999</v>
      </c>
      <c r="AY136" s="275">
        <f t="shared" ref="AY136" si="715">+AY135+AX136</f>
        <v>0</v>
      </c>
      <c r="AZ136" s="275">
        <f t="shared" ref="AZ136" si="716">+AZ135+AY136</f>
        <v>0</v>
      </c>
      <c r="BA136" s="275">
        <f t="shared" ref="BA136" si="717">+BA135+AZ136</f>
        <v>0</v>
      </c>
      <c r="BB136" s="275">
        <f t="shared" ref="BB136" si="718">+BB135+BA136</f>
        <v>0</v>
      </c>
      <c r="BC136" s="275">
        <f t="shared" ref="BC136" si="719">+BC135+BB136</f>
        <v>0</v>
      </c>
      <c r="BD136" s="275">
        <f t="shared" ref="BD136" si="720">+BD135+BC136</f>
        <v>0</v>
      </c>
      <c r="BE136" s="275">
        <f t="shared" ref="BE136" si="721">+BE135+BD136</f>
        <v>0</v>
      </c>
      <c r="BF136" s="275">
        <f t="shared" ref="BF136" si="722">+BF135+BE136</f>
        <v>0</v>
      </c>
      <c r="BG136" s="275">
        <f t="shared" ref="BG136" si="723">+BG135+BF136</f>
        <v>0</v>
      </c>
      <c r="BH136" s="275">
        <f t="shared" ref="BH136" si="724">+BH135+BG136</f>
        <v>0</v>
      </c>
      <c r="BI136" s="275">
        <f t="shared" ref="BI136" si="725">+BI135+BH136</f>
        <v>0</v>
      </c>
      <c r="BJ136" s="275">
        <f t="shared" ref="BJ136" si="726">+BJ135+BI136</f>
        <v>0</v>
      </c>
      <c r="BK136" s="275">
        <f t="shared" ref="BK136" si="727">+BK135+BJ136</f>
        <v>0</v>
      </c>
      <c r="BL136" s="275">
        <f t="shared" ref="BL136" si="728">+BL135+BK136</f>
        <v>0</v>
      </c>
      <c r="BM136" s="275">
        <f t="shared" ref="BM136" si="729">+BM135+BL136</f>
        <v>0</v>
      </c>
      <c r="BN136" s="275">
        <f t="shared" ref="BN136" si="730">+BN135+BM136</f>
        <v>0</v>
      </c>
      <c r="BO136" s="275">
        <f t="shared" ref="BO136" si="731">+BO135+BN136</f>
        <v>0</v>
      </c>
      <c r="BP136" s="275">
        <f t="shared" ref="BP136" si="732">+BP135+BO136</f>
        <v>0</v>
      </c>
      <c r="BQ136" s="275">
        <f t="shared" ref="BQ136" si="733">+BQ135+BP136</f>
        <v>0</v>
      </c>
      <c r="BR136" s="275">
        <f t="shared" ref="BR136" si="734">+BR135+BQ136</f>
        <v>0</v>
      </c>
      <c r="BS136" s="275">
        <f t="shared" ref="BS136" si="735">+BS135+BR136</f>
        <v>0</v>
      </c>
      <c r="BT136" s="275">
        <f t="shared" ref="BT136" si="736">+BT135+BS136</f>
        <v>0</v>
      </c>
      <c r="BU136" s="275">
        <f t="shared" ref="BU136" si="737">+BU135+BT136</f>
        <v>0</v>
      </c>
      <c r="BV136" s="275">
        <f t="shared" ref="BV136" si="738">+BV135+BU136</f>
        <v>0</v>
      </c>
      <c r="BW136" s="275">
        <f t="shared" ref="BW136" si="739">+BW135+BV136</f>
        <v>0</v>
      </c>
      <c r="BX136" s="275">
        <f t="shared" ref="BX136" si="740">+BX135+BW136</f>
        <v>0</v>
      </c>
      <c r="BY136" s="275">
        <f t="shared" ref="BY136" si="741">+BY135+BX136</f>
        <v>0</v>
      </c>
      <c r="BZ136" s="275">
        <f t="shared" ref="BZ136" si="742">+BZ135+BY136</f>
        <v>0</v>
      </c>
      <c r="CA136" s="275">
        <f t="shared" ref="CA136" si="743">+CA135+BZ136</f>
        <v>0</v>
      </c>
      <c r="CB136" s="275">
        <f t="shared" ref="CB136" si="744">+CB135+CA136</f>
        <v>0</v>
      </c>
      <c r="CC136" s="275">
        <f t="shared" ref="CC136" si="745">+CC135+CB136</f>
        <v>0</v>
      </c>
      <c r="CD136" s="275">
        <f t="shared" ref="CD136" si="746">+CD135+CC136</f>
        <v>0</v>
      </c>
      <c r="CE136" s="275">
        <f t="shared" ref="CE136" si="747">+CE135+CD136</f>
        <v>0</v>
      </c>
      <c r="CF136" s="275">
        <f t="shared" ref="CF136" si="748">+CF135+CE136</f>
        <v>0</v>
      </c>
      <c r="CG136" s="275">
        <f t="shared" ref="CG136" si="749">+CG135+CF136</f>
        <v>0</v>
      </c>
      <c r="CH136" s="275">
        <f t="shared" ref="CH136" si="750">+CH135+CG136</f>
        <v>0</v>
      </c>
      <c r="CI136" s="275">
        <f t="shared" ref="CI136" si="751">+CI135+CH136</f>
        <v>0</v>
      </c>
      <c r="CJ136" s="275">
        <f t="shared" ref="CJ136" si="752">+CJ135+CI136</f>
        <v>0</v>
      </c>
      <c r="CK136" s="275">
        <f t="shared" ref="CK136" si="753">+CK135+CJ136</f>
        <v>0</v>
      </c>
      <c r="CL136" s="275">
        <f t="shared" ref="CL136" si="754">+CL135+CK136</f>
        <v>0</v>
      </c>
      <c r="CM136" s="275">
        <f t="shared" ref="CM136" si="755">+CM135+CL136</f>
        <v>0</v>
      </c>
      <c r="CN136" s="275">
        <f t="shared" ref="CN136" si="756">+CN135+CM136</f>
        <v>0</v>
      </c>
      <c r="CO136" s="275">
        <f t="shared" ref="CO136" si="757">+CO135+CN136</f>
        <v>0</v>
      </c>
      <c r="CP136" s="275">
        <f t="shared" ref="CP136" si="758">+CP135+CO136</f>
        <v>0</v>
      </c>
      <c r="CQ136" s="275">
        <f t="shared" ref="CQ136" si="759">+CQ135+CP136</f>
        <v>0</v>
      </c>
      <c r="CR136" s="275">
        <f t="shared" ref="CR136" si="760">+CR135+CQ136</f>
        <v>0</v>
      </c>
      <c r="CS136" s="275"/>
      <c r="CT136" s="276"/>
      <c r="CU136" s="276"/>
      <c r="CV136" s="276"/>
      <c r="CW136" s="276"/>
      <c r="CX136" s="276"/>
      <c r="CY136" s="276"/>
      <c r="CZ136" s="276"/>
      <c r="DA136" s="276"/>
      <c r="DB136" s="276"/>
      <c r="DC136" s="276"/>
      <c r="DD136" s="276"/>
      <c r="DE136" s="276"/>
      <c r="DF136" s="276"/>
      <c r="DG136" s="276"/>
      <c r="DH136" s="276"/>
      <c r="DI136" s="276"/>
      <c r="DJ136" s="276"/>
      <c r="DK136" s="276"/>
      <c r="DL136" s="276"/>
      <c r="DM136" s="276"/>
      <c r="DN136" s="276"/>
      <c r="DO136" s="276"/>
      <c r="DP136" s="276"/>
      <c r="DQ136" s="276"/>
      <c r="DR136" s="276"/>
      <c r="DS136" s="276"/>
      <c r="DT136" s="276"/>
      <c r="DU136" s="276"/>
      <c r="DV136" s="276"/>
      <c r="DW136" s="276"/>
      <c r="DX136" s="276"/>
      <c r="DY136" s="276"/>
      <c r="DZ136" s="276"/>
      <c r="EA136" s="276"/>
      <c r="EB136" s="276"/>
      <c r="EC136" s="276"/>
      <c r="ED136" s="276"/>
      <c r="EE136" s="276"/>
      <c r="EF136" s="276"/>
      <c r="EG136" s="276"/>
      <c r="EH136" s="276"/>
      <c r="EI136" s="276"/>
      <c r="EJ136" s="276"/>
      <c r="EK136" s="276"/>
      <c r="EL136" s="276"/>
      <c r="EM136" s="276"/>
      <c r="EN136" s="276"/>
      <c r="EO136" s="276"/>
      <c r="EP136" s="276"/>
      <c r="EQ136" s="276"/>
      <c r="ER136" s="276"/>
      <c r="ES136" s="276"/>
      <c r="ET136" s="276"/>
      <c r="EU136" s="276"/>
      <c r="EV136" s="276"/>
      <c r="EW136" s="276"/>
      <c r="EX136" s="276"/>
      <c r="EY136" s="276"/>
      <c r="EZ136" s="276"/>
      <c r="FA136" s="276"/>
      <c r="FB136" s="276"/>
      <c r="FC136" s="276"/>
      <c r="FD136" s="276"/>
      <c r="FE136" s="276"/>
      <c r="FF136" s="276"/>
      <c r="FG136" s="276"/>
      <c r="FH136" s="276"/>
      <c r="FI136" s="276"/>
      <c r="FJ136" s="276"/>
      <c r="FK136" s="276"/>
      <c r="FL136" s="276"/>
      <c r="FM136" s="276"/>
      <c r="FN136" s="276"/>
      <c r="FO136" s="276"/>
      <c r="FP136" s="276"/>
      <c r="FQ136" s="276"/>
      <c r="FR136" s="276"/>
      <c r="FS136" s="276"/>
      <c r="FT136" s="276"/>
      <c r="FU136" s="276"/>
      <c r="FV136" s="276"/>
      <c r="FW136" s="276"/>
      <c r="FX136" s="276"/>
      <c r="FY136" s="276"/>
      <c r="FZ136" s="276"/>
      <c r="GA136" s="276"/>
      <c r="GB136" s="276"/>
      <c r="GC136" s="276"/>
      <c r="GD136" s="276"/>
      <c r="GE136" s="276"/>
      <c r="GF136" s="276"/>
      <c r="GG136" s="276"/>
      <c r="GH136" s="276"/>
      <c r="GI136" s="276"/>
      <c r="GJ136" s="276"/>
    </row>
    <row r="137" spans="2:193" outlineLevel="1">
      <c r="B137" s="256" t="s">
        <v>258</v>
      </c>
      <c r="C137" s="47"/>
      <c r="D137" s="47"/>
      <c r="E137" s="47"/>
      <c r="F137" s="47"/>
      <c r="G137" s="47"/>
      <c r="K137" s="326" t="s">
        <v>200</v>
      </c>
      <c r="L137" s="47"/>
      <c r="M137" s="465"/>
      <c r="N137" s="465"/>
      <c r="O137" s="47"/>
      <c r="P137" s="276">
        <v>0</v>
      </c>
      <c r="Q137" s="275">
        <f t="shared" ref="Q137" si="761">+-R74+SUM(R81:R83)</f>
        <v>23.118548090260319</v>
      </c>
      <c r="R137" s="275">
        <f t="shared" ref="R137" si="762">+-S74+SUM(S81:S83)</f>
        <v>57.890869279470905</v>
      </c>
      <c r="S137" s="275">
        <f t="shared" ref="S137" si="763">+-T74+SUM(T81:T83)</f>
        <v>97.99860549745614</v>
      </c>
      <c r="T137" s="275">
        <f t="shared" ref="T137" si="764">+-U74+SUM(U81:U83)</f>
        <v>126.04481949339598</v>
      </c>
      <c r="U137" s="275">
        <f t="shared" ref="U137" si="765">+-V74+SUM(V81:V83)</f>
        <v>153.94804345449461</v>
      </c>
      <c r="V137" s="275">
        <f t="shared" ref="V137" si="766">+-W74+SUM(W81:W83)</f>
        <v>182.8787848134213</v>
      </c>
      <c r="W137" s="275">
        <f t="shared" ref="W137" si="767">+-X74+SUM(X81:X83)</f>
        <v>217.47228467334631</v>
      </c>
      <c r="X137" s="275">
        <f t="shared" ref="X137" si="768">+-Y74+SUM(Y81:Y83)</f>
        <v>259.40038101916087</v>
      </c>
      <c r="Y137" s="275">
        <f t="shared" ref="Y137" si="769">+-Z74+SUM(Z81:Z83)</f>
        <v>289.50321310828934</v>
      </c>
      <c r="Z137" s="275">
        <f t="shared" ref="Z137" si="770">+-AA74+SUM(AA81:AA83)</f>
        <v>321.57298779651978</v>
      </c>
      <c r="AA137" s="275">
        <f t="shared" ref="AA137" si="771">+-AB74+SUM(AB81:AB83)</f>
        <v>354.38395905459799</v>
      </c>
      <c r="AB137" s="275">
        <f t="shared" ref="AB137" si="772">+-AC74+SUM(AC81:AC83)</f>
        <v>387.70803103841808</v>
      </c>
      <c r="AC137" s="275">
        <f t="shared" ref="AC137" si="773">+-AD74+SUM(AD81:AD83)</f>
        <v>417.63615314677287</v>
      </c>
      <c r="AD137" s="275">
        <f t="shared" ref="AD137" si="774">+-AE74+SUM(AE81:AE83)</f>
        <v>440.47245932531132</v>
      </c>
      <c r="AE137" s="275">
        <f t="shared" ref="AE137" si="775">+-AF74+SUM(AF81:AF83)</f>
        <v>463.69460489897841</v>
      </c>
      <c r="AF137" s="275">
        <f t="shared" ref="AF137" si="776">+-AG74+SUM(AG81:AG83)</f>
        <v>489.56271956028121</v>
      </c>
      <c r="AG137" s="275">
        <f t="shared" ref="AG137" si="777">+-AH74+SUM(AH81:AH83)</f>
        <v>527.8376818617312</v>
      </c>
      <c r="AH137" s="275">
        <f t="shared" ref="AH137" si="778">+-AI74+SUM(AI81:AI83)</f>
        <v>552.92020625935243</v>
      </c>
      <c r="AI137" s="275">
        <f t="shared" ref="AI137" si="779">+-AJ74+SUM(AJ81:AJ83)</f>
        <v>560.9407315444198</v>
      </c>
      <c r="AJ137" s="275">
        <f t="shared" ref="AJ137" si="780">+-AK74+SUM(AK81:AK83)</f>
        <v>569.05112000175711</v>
      </c>
      <c r="AK137" s="275">
        <f t="shared" ref="AK137" si="781">+-AL74+SUM(AL81:AL83)</f>
        <v>580.55776729488412</v>
      </c>
      <c r="AL137" s="275">
        <f t="shared" ref="AL137" si="782">+-AM74+SUM(AM81:AM83)</f>
        <v>599.85821925988012</v>
      </c>
      <c r="AM137" s="275">
        <f t="shared" ref="AM137" si="783">+-AN74+SUM(AN81:AN83)</f>
        <v>621.83374363910434</v>
      </c>
      <c r="AN137" s="275">
        <f t="shared" ref="AN137" si="784">+-AO74+SUM(AO81:AO83)</f>
        <v>631.83374363910434</v>
      </c>
      <c r="AO137" s="275">
        <f t="shared" ref="AO137" si="785">+-AP74+SUM(AP81:AP83)</f>
        <v>644.33374363910434</v>
      </c>
      <c r="AP137" s="275">
        <f t="shared" ref="AP137" si="786">+-AQ74+SUM(AQ81:AQ83)</f>
        <v>660.58374363910434</v>
      </c>
      <c r="AQ137" s="275">
        <f t="shared" ref="AQ137" si="787">+-AR74+SUM(AR81:AR83)</f>
        <v>676.83374363910434</v>
      </c>
      <c r="AR137" s="275">
        <f t="shared" ref="AR137" si="788">+-AS74+SUM(AS81:AS83)</f>
        <v>701.83374363910434</v>
      </c>
      <c r="AS137" s="275">
        <f t="shared" ref="AS137" si="789">+-AT74+SUM(AT81:AT83)</f>
        <v>714.33374363910434</v>
      </c>
      <c r="AT137" s="275">
        <f t="shared" ref="AT137" si="790">+-AU74+SUM(AU81:AU83)</f>
        <v>734.33374363910434</v>
      </c>
      <c r="AU137" s="275">
        <f t="shared" ref="AU137" si="791">+-AV74+SUM(AV81:AV83)</f>
        <v>754.33374363910434</v>
      </c>
      <c r="AV137" s="275">
        <f t="shared" ref="AV137" si="792">+-AW74+SUM(AW81:AW83)</f>
        <v>754.33374363910434</v>
      </c>
      <c r="AW137" s="275">
        <f t="shared" ref="AW137" si="793">+-AX74+SUM(AX81:AX83)</f>
        <v>764.33374363910434</v>
      </c>
      <c r="AX137" s="275">
        <f t="shared" ref="AX137" si="794">+-AY74+SUM(AY81:AY83)</f>
        <v>779.33374363910434</v>
      </c>
      <c r="AY137" s="275">
        <f t="shared" ref="AY137" si="795">+-AZ74+SUM(AZ81:AZ83)</f>
        <v>784.33374363910434</v>
      </c>
      <c r="AZ137" s="275">
        <f t="shared" ref="AZ137" si="796">+-BA74+SUM(BA81:BA83)</f>
        <v>784.33374363910434</v>
      </c>
      <c r="BA137" s="275">
        <f t="shared" ref="BA137" si="797">+-BB74+SUM(BB81:BB83)</f>
        <v>784.33374363910434</v>
      </c>
      <c r="BB137" s="275">
        <f t="shared" ref="BB137" si="798">+-BC74+SUM(BC81:BC83)</f>
        <v>784.33374363910434</v>
      </c>
      <c r="BC137" s="275">
        <f t="shared" ref="BC137" si="799">+-BD74+SUM(BD81:BD83)</f>
        <v>784.33374363910434</v>
      </c>
      <c r="BD137" s="275">
        <f t="shared" ref="BD137" si="800">+-BE74+SUM(BE81:BE83)</f>
        <v>784.33374363910434</v>
      </c>
      <c r="BE137" s="275">
        <f t="shared" ref="BE137" si="801">+-BF74+SUM(BF81:BF83)</f>
        <v>971.65348581267517</v>
      </c>
      <c r="BF137" s="275">
        <f t="shared" ref="BF137" si="802">+-BG74+SUM(BG81:BG83)</f>
        <v>998.17771766660621</v>
      </c>
      <c r="BG137" s="275">
        <f t="shared" ref="BG137" si="803">+-BH74+SUM(BH81:BH83)</f>
        <v>1027.3684298508238</v>
      </c>
      <c r="BH137" s="275">
        <f t="shared" ref="BH137" si="804">+-BI74+SUM(BI81:BI83)</f>
        <v>1056.699403023594</v>
      </c>
      <c r="BI137" s="275">
        <f t="shared" ref="BI137" si="805">+-BJ74+SUM(BJ81:BJ83)</f>
        <v>1087.5565912640818</v>
      </c>
      <c r="BJ137" s="275">
        <f t="shared" ref="BJ137" si="806">+-BK74+SUM(BK81:BK83)</f>
        <v>1117.115107330166</v>
      </c>
      <c r="BK137" s="275">
        <f t="shared" ref="BK137" si="807">+-BL74+SUM(BL81:BL83)</f>
        <v>824.13742175393679</v>
      </c>
      <c r="BL137" s="275">
        <f t="shared" ref="BL137" si="808">+-BM74+SUM(BM81:BM83)</f>
        <v>848.19289017140932</v>
      </c>
      <c r="BM137" s="275">
        <f t="shared" ref="BM137" si="809">+-BN74+SUM(BN81:BN83)</f>
        <v>873.51405620062872</v>
      </c>
      <c r="BN137" s="275">
        <f t="shared" ref="BN137" si="810">+-BO74+SUM(BO81:BO83)</f>
        <v>897.76233068432362</v>
      </c>
      <c r="BO137" s="275">
        <f t="shared" ref="BO137" si="811">+-BP74+SUM(BP81:BP83)</f>
        <v>924.45161318097303</v>
      </c>
      <c r="BP137" s="275">
        <f t="shared" ref="BP137" si="812">+-BQ74+SUM(BQ81:BQ83)</f>
        <v>951.29516048234086</v>
      </c>
      <c r="BQ137" s="275">
        <f t="shared" ref="BQ137" si="813">+-BR74+SUM(BR81:BR83)</f>
        <v>979.55012494230073</v>
      </c>
      <c r="BR137" s="275">
        <f t="shared" ref="BR137" si="814">+-BS74+SUM(BS81:BS83)</f>
        <v>1006.581561756424</v>
      </c>
      <c r="BS137" s="275">
        <f t="shared" ref="BS137" si="815">+-BT74+SUM(BT81:BT83)</f>
        <v>1036.3468235562875</v>
      </c>
      <c r="BT137" s="275">
        <f t="shared" ref="BT137" si="816">+-BU74+SUM(BU81:BU83)</f>
        <v>1066.2693984164866</v>
      </c>
      <c r="BU137" s="275">
        <f t="shared" ref="BU137" si="817">+-BV74+SUM(BV81:BV83)</f>
        <v>1097.7645485240769</v>
      </c>
      <c r="BV137" s="275">
        <f t="shared" ref="BV137" si="818">+-BW74+SUM(BW81:BW83)</f>
        <v>1127.8633332758775</v>
      </c>
      <c r="BW137" s="275">
        <f t="shared" ref="BW137" si="819">+-BX74+SUM(BX81:BX83)</f>
        <v>1161.0224673253274</v>
      </c>
      <c r="BX137" s="275">
        <f t="shared" ref="BX137" si="820">+-BY74+SUM(BY81:BY83)</f>
        <v>1194.3388705013547</v>
      </c>
      <c r="BY137" s="275">
        <f t="shared" ref="BY137" si="821">+-BZ74+SUM(BZ81:BZ83)</f>
        <v>1229.4057282380957</v>
      </c>
      <c r="BZ137" s="275">
        <f t="shared" ref="BZ137" si="822">+-CA74+SUM(CA81:CA83)</f>
        <v>1262.8776698419706</v>
      </c>
      <c r="CA137" s="275">
        <f t="shared" ref="CA137" si="823">+-CB74+SUM(CB81:CB83)</f>
        <v>1299.7737213854496</v>
      </c>
      <c r="CB137" s="275">
        <f t="shared" ref="CB137" si="824">+-CC74+SUM(CC81:CC83)</f>
        <v>1336.8227482811258</v>
      </c>
      <c r="CC137" s="275">
        <f t="shared" ref="CC137" si="825">+-CD74+SUM(CD81:CD83)</f>
        <v>1375.8181433515786</v>
      </c>
      <c r="CD137" s="275">
        <f t="shared" ref="CD137" si="826">+-CE74+SUM(CE81:CE83)</f>
        <v>1412.9902629410713</v>
      </c>
      <c r="CE137" s="275">
        <f t="shared" ref="CE137" si="827">+-CF74+SUM(CF81:CF83)</f>
        <v>1453.9913182476917</v>
      </c>
      <c r="CF137" s="275">
        <f t="shared" ref="CF137" si="828">+-CG74+SUM(CG81:CG83)</f>
        <v>1495.1352336669859</v>
      </c>
      <c r="CG137" s="275">
        <f t="shared" ref="CG137" si="829">+-CH74+SUM(CH81:CH83)</f>
        <v>1150.4252310324005</v>
      </c>
      <c r="CH137" s="275">
        <f t="shared" ref="CH137" si="830">+-CI74+SUM(CI81:CI83)</f>
        <v>3.1832314562052491E-13</v>
      </c>
      <c r="CI137" s="275">
        <f t="shared" ref="CI137" si="831">+-CJ74+SUM(CJ81:CJ83)</f>
        <v>3.1832314562052491E-13</v>
      </c>
      <c r="CJ137" s="275">
        <f t="shared" ref="CJ137" si="832">+-CK74+SUM(CK81:CK83)</f>
        <v>3.1832314562052491E-13</v>
      </c>
      <c r="CK137" s="275">
        <f t="shared" ref="CK137" si="833">+-CL74+SUM(CL81:CL83)</f>
        <v>3.1832314562052491E-13</v>
      </c>
      <c r="CL137" s="275">
        <f t="shared" ref="CL137" si="834">+-CM74+SUM(CM81:CM83)</f>
        <v>3.1832314562052491E-13</v>
      </c>
      <c r="CM137" s="275">
        <f t="shared" ref="CM137" si="835">+-CN74+SUM(CN81:CN83)</f>
        <v>3.1832314562052491E-13</v>
      </c>
      <c r="CN137" s="275">
        <f t="shared" ref="CN137" si="836">+-CO74+SUM(CO81:CO83)</f>
        <v>3.1832314562052491E-13</v>
      </c>
      <c r="CO137" s="275">
        <f t="shared" ref="CO137" si="837">+-CP74+SUM(CP81:CP83)</f>
        <v>3.1832314562052491E-13</v>
      </c>
      <c r="CP137" s="275">
        <f t="shared" ref="CP137" si="838">+-CQ74+SUM(CQ81:CQ83)</f>
        <v>3.1832314562052491E-13</v>
      </c>
      <c r="CQ137" s="275">
        <f t="shared" ref="CQ137" si="839">+-CR74+SUM(CR81:CR83)</f>
        <v>3.1832314562052491E-13</v>
      </c>
      <c r="CR137" s="275">
        <f t="shared" ref="CR137" si="840">+-CS74+SUM(CS81:CS83)</f>
        <v>0</v>
      </c>
      <c r="CS137" s="275"/>
      <c r="CT137" s="275"/>
      <c r="CU137" s="275"/>
      <c r="CV137" s="275"/>
      <c r="CW137" s="275"/>
      <c r="CX137" s="275"/>
      <c r="CY137" s="275"/>
      <c r="CZ137" s="275"/>
      <c r="DA137" s="275"/>
      <c r="DB137" s="275"/>
      <c r="DC137" s="275"/>
      <c r="DD137" s="275"/>
      <c r="DE137" s="275"/>
      <c r="DF137" s="275"/>
      <c r="DG137" s="275"/>
      <c r="DH137" s="275"/>
      <c r="DI137" s="275"/>
      <c r="DJ137" s="275"/>
      <c r="DK137" s="275"/>
      <c r="DL137" s="275"/>
      <c r="DM137" s="275"/>
      <c r="DN137" s="275"/>
      <c r="DO137" s="275"/>
      <c r="DP137" s="275"/>
      <c r="DQ137" s="275"/>
      <c r="DR137" s="275"/>
      <c r="DS137" s="275"/>
      <c r="DT137" s="275"/>
      <c r="DU137" s="275"/>
      <c r="DV137" s="275"/>
      <c r="DW137" s="275"/>
      <c r="DX137" s="275"/>
      <c r="DY137" s="275"/>
      <c r="DZ137" s="275"/>
      <c r="EA137" s="275"/>
      <c r="EB137" s="275"/>
      <c r="EC137" s="275"/>
      <c r="ED137" s="275"/>
      <c r="EE137" s="275"/>
      <c r="EF137" s="275"/>
      <c r="EG137" s="275"/>
      <c r="EH137" s="275"/>
      <c r="EI137" s="275"/>
      <c r="EJ137" s="275"/>
      <c r="EK137" s="275"/>
      <c r="EL137" s="275"/>
      <c r="EM137" s="275"/>
      <c r="EN137" s="275"/>
      <c r="EO137" s="275"/>
      <c r="EP137" s="275"/>
      <c r="EQ137" s="275"/>
      <c r="ER137" s="275"/>
      <c r="ES137" s="275"/>
      <c r="ET137" s="275"/>
      <c r="EU137" s="275"/>
      <c r="EV137" s="275"/>
      <c r="EW137" s="275"/>
      <c r="EX137" s="275"/>
      <c r="EY137" s="275"/>
      <c r="EZ137" s="275"/>
      <c r="FA137" s="275"/>
      <c r="FB137" s="275"/>
      <c r="FC137" s="275"/>
      <c r="FD137" s="275"/>
      <c r="FE137" s="275"/>
      <c r="FF137" s="275"/>
      <c r="FG137" s="275"/>
      <c r="FH137" s="275"/>
      <c r="FI137" s="275"/>
      <c r="FJ137" s="275"/>
      <c r="FK137" s="275"/>
      <c r="FL137" s="275"/>
      <c r="FM137" s="275"/>
      <c r="FN137" s="275"/>
      <c r="FO137" s="275"/>
      <c r="FP137" s="275"/>
      <c r="FQ137" s="275"/>
      <c r="FR137" s="275"/>
      <c r="FS137" s="275"/>
      <c r="FT137" s="275"/>
      <c r="FU137" s="275"/>
      <c r="FV137" s="275"/>
      <c r="FW137" s="275"/>
      <c r="FX137" s="275"/>
      <c r="FY137" s="275"/>
      <c r="FZ137" s="275"/>
      <c r="GA137" s="275"/>
      <c r="GB137" s="275"/>
      <c r="GC137" s="275"/>
      <c r="GD137" s="275"/>
      <c r="GE137" s="275"/>
      <c r="GF137" s="275"/>
      <c r="GG137" s="275"/>
      <c r="GH137" s="275"/>
      <c r="GI137" s="275"/>
      <c r="GJ137" s="275"/>
    </row>
    <row r="138" spans="2:193" outlineLevel="1">
      <c r="B138" s="256" t="s">
        <v>259</v>
      </c>
      <c r="C138" s="47"/>
      <c r="D138" s="47"/>
      <c r="E138" s="47"/>
      <c r="F138" s="47"/>
      <c r="G138" s="47"/>
      <c r="H138" s="47"/>
      <c r="I138" s="47"/>
      <c r="K138" s="326" t="s">
        <v>200</v>
      </c>
      <c r="L138" s="47"/>
      <c r="M138" s="465"/>
      <c r="N138" s="465"/>
      <c r="O138" s="47"/>
      <c r="P138" s="275">
        <f>+SUM(P136:P137)</f>
        <v>458.16197984031623</v>
      </c>
      <c r="Q138" s="275">
        <f>+SUM(Q136:Q137)</f>
        <v>477.78052793057657</v>
      </c>
      <c r="R138" s="275">
        <f t="shared" ref="R138:CC138" si="841">+SUM(R136:R137)</f>
        <v>493.16291811978709</v>
      </c>
      <c r="S138" s="275">
        <f t="shared" si="841"/>
        <v>498.32764283777232</v>
      </c>
      <c r="T138" s="275">
        <f t="shared" si="841"/>
        <v>526.37385683371213</v>
      </c>
      <c r="U138" s="275">
        <f t="shared" si="841"/>
        <v>554.27708079481079</v>
      </c>
      <c r="V138" s="275">
        <f t="shared" si="841"/>
        <v>569.93382215373754</v>
      </c>
      <c r="W138" s="275">
        <f t="shared" si="841"/>
        <v>604.52732201366246</v>
      </c>
      <c r="X138" s="275">
        <f t="shared" si="841"/>
        <v>635.53757971947721</v>
      </c>
      <c r="Y138" s="275">
        <f t="shared" si="841"/>
        <v>649.15041180860567</v>
      </c>
      <c r="Z138" s="275">
        <f t="shared" si="841"/>
        <v>681.22018649683605</v>
      </c>
      <c r="AA138" s="275">
        <f t="shared" si="841"/>
        <v>682.87608350491416</v>
      </c>
      <c r="AB138" s="275">
        <f t="shared" si="841"/>
        <v>716.20015548873425</v>
      </c>
      <c r="AC138" s="275">
        <f t="shared" si="841"/>
        <v>735.0432909770891</v>
      </c>
      <c r="AD138" s="275">
        <f t="shared" si="841"/>
        <v>757.87959715562749</v>
      </c>
      <c r="AE138" s="275">
        <f t="shared" si="841"/>
        <v>767.69174272929467</v>
      </c>
      <c r="AF138" s="275">
        <f t="shared" si="841"/>
        <v>793.55985739059747</v>
      </c>
      <c r="AG138" s="275">
        <f t="shared" si="841"/>
        <v>807.34665734204737</v>
      </c>
      <c r="AH138" s="275">
        <f t="shared" si="841"/>
        <v>832.42918173966859</v>
      </c>
      <c r="AI138" s="275">
        <f t="shared" si="841"/>
        <v>840.44970702473597</v>
      </c>
      <c r="AJ138" s="275">
        <f t="shared" si="841"/>
        <v>848.56009548207328</v>
      </c>
      <c r="AK138" s="275">
        <f t="shared" si="841"/>
        <v>811.09107363520036</v>
      </c>
      <c r="AL138" s="275">
        <f t="shared" si="841"/>
        <v>817.15035694019639</v>
      </c>
      <c r="AM138" s="275">
        <f t="shared" si="841"/>
        <v>817.87648896039445</v>
      </c>
      <c r="AN138" s="275">
        <f t="shared" si="841"/>
        <v>804.3304889603944</v>
      </c>
      <c r="AO138" s="275">
        <f t="shared" si="841"/>
        <v>816.8304889603944</v>
      </c>
      <c r="AP138" s="275">
        <f t="shared" si="841"/>
        <v>805.52048896039446</v>
      </c>
      <c r="AQ138" s="275">
        <f t="shared" si="841"/>
        <v>813.86048896039449</v>
      </c>
      <c r="AR138" s="275">
        <f t="shared" si="841"/>
        <v>810.68048896039443</v>
      </c>
      <c r="AS138" s="275">
        <f t="shared" si="841"/>
        <v>795.79048896039444</v>
      </c>
      <c r="AT138" s="275">
        <f t="shared" si="841"/>
        <v>815.79048896039444</v>
      </c>
      <c r="AU138" s="275">
        <f t="shared" si="841"/>
        <v>789.76174363910434</v>
      </c>
      <c r="AV138" s="275">
        <f t="shared" si="841"/>
        <v>789.76174363910434</v>
      </c>
      <c r="AW138" s="275">
        <f t="shared" si="841"/>
        <v>799.76174363910434</v>
      </c>
      <c r="AX138" s="275">
        <f t="shared" si="841"/>
        <v>791.80374363910437</v>
      </c>
      <c r="AY138" s="275">
        <f t="shared" si="841"/>
        <v>784.33374363910434</v>
      </c>
      <c r="AZ138" s="275">
        <f t="shared" si="841"/>
        <v>784.33374363910434</v>
      </c>
      <c r="BA138" s="275">
        <f t="shared" si="841"/>
        <v>784.33374363910434</v>
      </c>
      <c r="BB138" s="275">
        <f t="shared" si="841"/>
        <v>784.33374363910434</v>
      </c>
      <c r="BC138" s="275">
        <f t="shared" si="841"/>
        <v>784.33374363910434</v>
      </c>
      <c r="BD138" s="275">
        <f t="shared" si="841"/>
        <v>784.33374363910434</v>
      </c>
      <c r="BE138" s="275">
        <f t="shared" si="841"/>
        <v>971.65348581267517</v>
      </c>
      <c r="BF138" s="275">
        <f t="shared" si="841"/>
        <v>998.17771766660621</v>
      </c>
      <c r="BG138" s="275">
        <f t="shared" si="841"/>
        <v>1027.3684298508238</v>
      </c>
      <c r="BH138" s="275">
        <f t="shared" si="841"/>
        <v>1056.699403023594</v>
      </c>
      <c r="BI138" s="275">
        <f t="shared" si="841"/>
        <v>1087.5565912640818</v>
      </c>
      <c r="BJ138" s="275">
        <f t="shared" si="841"/>
        <v>1117.115107330166</v>
      </c>
      <c r="BK138" s="275">
        <f t="shared" si="841"/>
        <v>824.13742175393679</v>
      </c>
      <c r="BL138" s="275">
        <f t="shared" si="841"/>
        <v>848.19289017140932</v>
      </c>
      <c r="BM138" s="275">
        <f t="shared" si="841"/>
        <v>873.51405620062872</v>
      </c>
      <c r="BN138" s="275">
        <f t="shared" si="841"/>
        <v>897.76233068432362</v>
      </c>
      <c r="BO138" s="275">
        <f t="shared" si="841"/>
        <v>924.45161318097303</v>
      </c>
      <c r="BP138" s="275">
        <f t="shared" si="841"/>
        <v>951.29516048234086</v>
      </c>
      <c r="BQ138" s="275">
        <f t="shared" si="841"/>
        <v>979.55012494230073</v>
      </c>
      <c r="BR138" s="275">
        <f t="shared" si="841"/>
        <v>1006.581561756424</v>
      </c>
      <c r="BS138" s="275">
        <f t="shared" si="841"/>
        <v>1036.3468235562875</v>
      </c>
      <c r="BT138" s="275">
        <f t="shared" si="841"/>
        <v>1066.2693984164866</v>
      </c>
      <c r="BU138" s="275">
        <f t="shared" si="841"/>
        <v>1097.7645485240769</v>
      </c>
      <c r="BV138" s="275">
        <f t="shared" si="841"/>
        <v>1127.8633332758775</v>
      </c>
      <c r="BW138" s="275">
        <f t="shared" si="841"/>
        <v>1161.0224673253274</v>
      </c>
      <c r="BX138" s="275">
        <f t="shared" si="841"/>
        <v>1194.3388705013547</v>
      </c>
      <c r="BY138" s="275">
        <f t="shared" si="841"/>
        <v>1229.4057282380957</v>
      </c>
      <c r="BZ138" s="275">
        <f t="shared" si="841"/>
        <v>1262.8776698419706</v>
      </c>
      <c r="CA138" s="275">
        <f t="shared" si="841"/>
        <v>1299.7737213854496</v>
      </c>
      <c r="CB138" s="275">
        <f t="shared" si="841"/>
        <v>1336.8227482811258</v>
      </c>
      <c r="CC138" s="275">
        <f t="shared" si="841"/>
        <v>1375.8181433515786</v>
      </c>
      <c r="CD138" s="275">
        <f t="shared" ref="CD138:CR138" si="842">+SUM(CD136:CD137)</f>
        <v>1412.9902629410713</v>
      </c>
      <c r="CE138" s="275">
        <f t="shared" si="842"/>
        <v>1453.9913182476917</v>
      </c>
      <c r="CF138" s="275">
        <f t="shared" si="842"/>
        <v>1495.1352336669859</v>
      </c>
      <c r="CG138" s="275">
        <f t="shared" si="842"/>
        <v>1150.4252310324005</v>
      </c>
      <c r="CH138" s="275">
        <f t="shared" si="842"/>
        <v>3.1832314562052491E-13</v>
      </c>
      <c r="CI138" s="275">
        <f t="shared" si="842"/>
        <v>3.1832314562052491E-13</v>
      </c>
      <c r="CJ138" s="275">
        <f t="shared" si="842"/>
        <v>3.1832314562052491E-13</v>
      </c>
      <c r="CK138" s="275">
        <f t="shared" si="842"/>
        <v>3.1832314562052491E-13</v>
      </c>
      <c r="CL138" s="275">
        <f t="shared" si="842"/>
        <v>3.1832314562052491E-13</v>
      </c>
      <c r="CM138" s="275">
        <f t="shared" si="842"/>
        <v>3.1832314562052491E-13</v>
      </c>
      <c r="CN138" s="275">
        <f t="shared" si="842"/>
        <v>3.1832314562052491E-13</v>
      </c>
      <c r="CO138" s="275">
        <f t="shared" si="842"/>
        <v>3.1832314562052491E-13</v>
      </c>
      <c r="CP138" s="275">
        <f t="shared" si="842"/>
        <v>3.1832314562052491E-13</v>
      </c>
      <c r="CQ138" s="275">
        <f t="shared" si="842"/>
        <v>3.1832314562052491E-13</v>
      </c>
      <c r="CR138" s="275">
        <f t="shared" si="842"/>
        <v>0</v>
      </c>
      <c r="CS138" s="275"/>
      <c r="CT138" s="275"/>
      <c r="CU138" s="275"/>
      <c r="CV138" s="275"/>
      <c r="CW138" s="275"/>
      <c r="CX138" s="275"/>
      <c r="CY138" s="275"/>
      <c r="CZ138" s="275"/>
      <c r="DA138" s="275"/>
      <c r="DB138" s="275"/>
      <c r="DC138" s="275"/>
      <c r="DD138" s="275"/>
      <c r="DE138" s="275"/>
      <c r="DF138" s="275"/>
      <c r="DG138" s="275"/>
      <c r="DH138" s="275"/>
      <c r="DI138" s="275"/>
      <c r="DJ138" s="275"/>
      <c r="DK138" s="275"/>
      <c r="DL138" s="275"/>
      <c r="DM138" s="275"/>
      <c r="DN138" s="275"/>
      <c r="DO138" s="275"/>
      <c r="DP138" s="275"/>
      <c r="DQ138" s="275"/>
      <c r="DR138" s="275"/>
      <c r="DS138" s="275"/>
      <c r="DT138" s="275"/>
      <c r="DU138" s="275"/>
      <c r="DV138" s="275"/>
      <c r="DW138" s="275"/>
      <c r="DX138" s="275"/>
      <c r="DY138" s="275"/>
      <c r="DZ138" s="275"/>
      <c r="EA138" s="275"/>
      <c r="EB138" s="275"/>
      <c r="EC138" s="275"/>
      <c r="ED138" s="275"/>
      <c r="EE138" s="275"/>
      <c r="EF138" s="275"/>
      <c r="EG138" s="275"/>
      <c r="EH138" s="275"/>
      <c r="EI138" s="275"/>
      <c r="EJ138" s="275"/>
      <c r="EK138" s="275"/>
      <c r="EL138" s="275"/>
      <c r="EM138" s="275"/>
      <c r="EN138" s="275"/>
      <c r="EO138" s="275"/>
      <c r="EP138" s="275"/>
      <c r="EQ138" s="275"/>
      <c r="ER138" s="275"/>
      <c r="ES138" s="275"/>
      <c r="ET138" s="275"/>
      <c r="EU138" s="275"/>
      <c r="EV138" s="275"/>
      <c r="EW138" s="275"/>
      <c r="EX138" s="275"/>
      <c r="EY138" s="275"/>
      <c r="EZ138" s="275"/>
      <c r="FA138" s="275"/>
      <c r="FB138" s="275"/>
      <c r="FC138" s="275"/>
      <c r="FD138" s="275"/>
      <c r="FE138" s="275"/>
      <c r="FF138" s="275"/>
      <c r="FG138" s="275"/>
      <c r="FH138" s="275"/>
      <c r="FI138" s="275"/>
      <c r="FJ138" s="275"/>
      <c r="FK138" s="275"/>
      <c r="FL138" s="275"/>
      <c r="FM138" s="275"/>
      <c r="FN138" s="275"/>
      <c r="FO138" s="275"/>
      <c r="FP138" s="275"/>
      <c r="FQ138" s="275"/>
      <c r="FR138" s="275"/>
      <c r="FS138" s="275"/>
      <c r="FT138" s="275"/>
      <c r="FU138" s="275"/>
      <c r="FV138" s="275"/>
      <c r="FW138" s="275"/>
      <c r="FX138" s="275"/>
      <c r="FY138" s="275"/>
      <c r="FZ138" s="275"/>
      <c r="GA138" s="275"/>
      <c r="GB138" s="275"/>
      <c r="GC138" s="275"/>
      <c r="GD138" s="275"/>
      <c r="GE138" s="275"/>
      <c r="GF138" s="275"/>
      <c r="GG138" s="275"/>
      <c r="GH138" s="275"/>
      <c r="GI138" s="275"/>
      <c r="GJ138" s="275"/>
    </row>
    <row r="139" spans="2:193" outlineLevel="1">
      <c r="B139" s="256"/>
      <c r="C139" s="47"/>
      <c r="D139" s="47"/>
      <c r="E139" s="47"/>
      <c r="F139" s="47"/>
      <c r="G139" s="47"/>
      <c r="H139" s="47"/>
      <c r="I139" s="47"/>
      <c r="K139" s="47"/>
      <c r="L139" s="47"/>
      <c r="M139" s="465"/>
      <c r="N139" s="465"/>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194"/>
      <c r="CT139" s="194"/>
      <c r="CU139" s="194"/>
      <c r="CV139" s="194"/>
      <c r="CW139" s="194"/>
      <c r="CX139" s="194"/>
      <c r="CY139" s="194"/>
      <c r="CZ139" s="194"/>
      <c r="DA139" s="194"/>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row>
    <row r="140" spans="2:193" outlineLevel="1">
      <c r="B140" s="256" t="s">
        <v>46</v>
      </c>
      <c r="C140" s="47"/>
      <c r="D140" s="47"/>
      <c r="E140" s="47"/>
      <c r="F140" s="47"/>
      <c r="G140" s="47"/>
      <c r="H140" s="47"/>
      <c r="I140" s="47"/>
      <c r="K140" s="326" t="s">
        <v>200</v>
      </c>
      <c r="L140" s="47"/>
      <c r="M140" s="465"/>
      <c r="N140" s="465"/>
      <c r="O140" s="186"/>
      <c r="P140" s="186">
        <f t="shared" ref="P140:Q140" si="843">+O142</f>
        <v>414.96323451902612</v>
      </c>
      <c r="Q140" s="186">
        <f t="shared" si="843"/>
        <v>458.16197984031623</v>
      </c>
      <c r="R140" s="186">
        <f t="shared" ref="R140" si="844">+Q142</f>
        <v>477.78052793057657</v>
      </c>
      <c r="S140" s="186">
        <f t="shared" ref="S140" si="845">+R142</f>
        <v>493.16291811978709</v>
      </c>
      <c r="T140" s="186">
        <f t="shared" ref="T140" si="846">+S142</f>
        <v>498.32764283777232</v>
      </c>
      <c r="U140" s="186">
        <f t="shared" ref="U140" si="847">+T142</f>
        <v>526.37385683371213</v>
      </c>
      <c r="V140" s="186">
        <f t="shared" ref="V140" si="848">+U142</f>
        <v>554.27708079481079</v>
      </c>
      <c r="W140" s="186">
        <f t="shared" ref="W140" si="849">+V142</f>
        <v>569.93382215373754</v>
      </c>
      <c r="X140" s="186">
        <f t="shared" ref="X140" si="850">+W142</f>
        <v>604.52732201366246</v>
      </c>
      <c r="Y140" s="186">
        <f t="shared" ref="Y140" si="851">+X142</f>
        <v>635.53757971947721</v>
      </c>
      <c r="Z140" s="186">
        <f t="shared" ref="Z140" si="852">+Y142</f>
        <v>649.15041180860567</v>
      </c>
      <c r="AA140" s="186">
        <f t="shared" ref="AA140" si="853">+Z142</f>
        <v>681.22018649683605</v>
      </c>
      <c r="AB140" s="186">
        <f t="shared" ref="AB140" si="854">+AA142</f>
        <v>682.87608350491416</v>
      </c>
      <c r="AC140" s="186">
        <f t="shared" ref="AC140" si="855">+AB142</f>
        <v>716.20015548873425</v>
      </c>
      <c r="AD140" s="186">
        <f t="shared" ref="AD140" si="856">+AC142</f>
        <v>735.0432909770891</v>
      </c>
      <c r="AE140" s="186">
        <f t="shared" ref="AE140" si="857">+AD142</f>
        <v>757.87959715562749</v>
      </c>
      <c r="AF140" s="186">
        <f t="shared" ref="AF140" si="858">+AE142</f>
        <v>767.69174272929467</v>
      </c>
      <c r="AG140" s="186">
        <f t="shared" ref="AG140" si="859">+AF142</f>
        <v>793.55985739059747</v>
      </c>
      <c r="AH140" s="186">
        <f t="shared" ref="AH140" si="860">+AG142</f>
        <v>807.34665734204737</v>
      </c>
      <c r="AI140" s="186">
        <f t="shared" ref="AI140" si="861">+AH142</f>
        <v>832.42918173966859</v>
      </c>
      <c r="AJ140" s="186">
        <f t="shared" ref="AJ140" si="862">+AI142</f>
        <v>840.44970702473597</v>
      </c>
      <c r="AK140" s="186">
        <f t="shared" ref="AK140" si="863">+AJ142</f>
        <v>848.56009548207328</v>
      </c>
      <c r="AL140" s="186">
        <f t="shared" ref="AL140" si="864">+AK142</f>
        <v>811.09107363520036</v>
      </c>
      <c r="AM140" s="186">
        <f t="shared" ref="AM140" si="865">+AL142</f>
        <v>817.15035694019639</v>
      </c>
      <c r="AN140" s="186">
        <f t="shared" ref="AN140" si="866">+AM142</f>
        <v>817.87648896039445</v>
      </c>
      <c r="AO140" s="186">
        <f t="shared" ref="AO140" si="867">+AN142</f>
        <v>804.3304889603944</v>
      </c>
      <c r="AP140" s="186">
        <f t="shared" ref="AP140" si="868">+AO142</f>
        <v>816.8304889603944</v>
      </c>
      <c r="AQ140" s="186">
        <f t="shared" ref="AQ140" si="869">+AP142</f>
        <v>805.52048896039446</v>
      </c>
      <c r="AR140" s="186">
        <f t="shared" ref="AR140" si="870">+AQ142</f>
        <v>813.86048896039449</v>
      </c>
      <c r="AS140" s="186">
        <f t="shared" ref="AS140" si="871">+AR142</f>
        <v>810.68048896039443</v>
      </c>
      <c r="AT140" s="186">
        <f t="shared" ref="AT140" si="872">+AS142</f>
        <v>795.79048896039444</v>
      </c>
      <c r="AU140" s="186">
        <f t="shared" ref="AU140" si="873">+AT142</f>
        <v>815.79048896039444</v>
      </c>
      <c r="AV140" s="186">
        <f t="shared" ref="AV140" si="874">+AU142</f>
        <v>789.76174363910434</v>
      </c>
      <c r="AW140" s="186">
        <f t="shared" ref="AW140" si="875">+AV142</f>
        <v>789.76174363910434</v>
      </c>
      <c r="AX140" s="186">
        <f t="shared" ref="AX140" si="876">+AW142</f>
        <v>799.76174363910434</v>
      </c>
      <c r="AY140" s="186">
        <f t="shared" ref="AY140" si="877">+AX142</f>
        <v>791.80374363910437</v>
      </c>
      <c r="AZ140" s="186">
        <f t="shared" ref="AZ140" si="878">+AY142</f>
        <v>784.33374363910434</v>
      </c>
      <c r="BA140" s="186">
        <f t="shared" ref="BA140" si="879">+AZ142</f>
        <v>784.33374363910434</v>
      </c>
      <c r="BB140" s="186">
        <f t="shared" ref="BB140" si="880">+BA142</f>
        <v>784.33374363910434</v>
      </c>
      <c r="BC140" s="186">
        <f t="shared" ref="BC140" si="881">+BB142</f>
        <v>784.33374363910434</v>
      </c>
      <c r="BD140" s="186">
        <f t="shared" ref="BD140" si="882">+BC142</f>
        <v>784.33374363910434</v>
      </c>
      <c r="BE140" s="186">
        <f t="shared" ref="BE140" si="883">+BD142</f>
        <v>784.33374363910434</v>
      </c>
      <c r="BF140" s="186">
        <f t="shared" ref="BF140" si="884">+BE142</f>
        <v>971.65348581267517</v>
      </c>
      <c r="BG140" s="186">
        <f t="shared" ref="BG140" si="885">+BF142</f>
        <v>998.17771766660621</v>
      </c>
      <c r="BH140" s="186">
        <f t="shared" ref="BH140" si="886">+BG142</f>
        <v>1027.3684298508238</v>
      </c>
      <c r="BI140" s="186">
        <f t="shared" ref="BI140" si="887">+BH142</f>
        <v>1056.699403023594</v>
      </c>
      <c r="BJ140" s="186">
        <f t="shared" ref="BJ140" si="888">+BI142</f>
        <v>1087.5565912640818</v>
      </c>
      <c r="BK140" s="186">
        <f t="shared" ref="BK140" si="889">+BJ142</f>
        <v>1117.115107330166</v>
      </c>
      <c r="BL140" s="186">
        <f t="shared" ref="BL140" si="890">+BK142</f>
        <v>824.13742175393679</v>
      </c>
      <c r="BM140" s="186">
        <f t="shared" ref="BM140" si="891">+BL142</f>
        <v>848.19289017140932</v>
      </c>
      <c r="BN140" s="186">
        <f t="shared" ref="BN140" si="892">+BM142</f>
        <v>873.51405620062872</v>
      </c>
      <c r="BO140" s="186">
        <f t="shared" ref="BO140" si="893">+BN142</f>
        <v>897.76233068432362</v>
      </c>
      <c r="BP140" s="186">
        <f t="shared" ref="BP140" si="894">+BO142</f>
        <v>924.45161318097303</v>
      </c>
      <c r="BQ140" s="186">
        <f t="shared" ref="BQ140" si="895">+BP142</f>
        <v>951.29516048234086</v>
      </c>
      <c r="BR140" s="186">
        <f t="shared" ref="BR140" si="896">+BQ142</f>
        <v>979.55012494230073</v>
      </c>
      <c r="BS140" s="186">
        <f t="shared" ref="BS140" si="897">+BR142</f>
        <v>1006.581561756424</v>
      </c>
      <c r="BT140" s="186">
        <f t="shared" ref="BT140" si="898">+BS142</f>
        <v>1036.3468235562875</v>
      </c>
      <c r="BU140" s="186">
        <f t="shared" ref="BU140" si="899">+BT142</f>
        <v>1066.2693984164866</v>
      </c>
      <c r="BV140" s="186">
        <f t="shared" ref="BV140" si="900">+BU142</f>
        <v>1097.7645485240769</v>
      </c>
      <c r="BW140" s="186">
        <f t="shared" ref="BW140" si="901">+BV142</f>
        <v>1127.8633332758775</v>
      </c>
      <c r="BX140" s="186">
        <f t="shared" ref="BX140" si="902">+BW142</f>
        <v>1161.0224673253274</v>
      </c>
      <c r="BY140" s="186">
        <f t="shared" ref="BY140" si="903">+BX142</f>
        <v>1194.3388705013547</v>
      </c>
      <c r="BZ140" s="186">
        <f t="shared" ref="BZ140" si="904">+BY142</f>
        <v>1229.4057282380957</v>
      </c>
      <c r="CA140" s="186">
        <f t="shared" ref="CA140" si="905">+BZ142</f>
        <v>1262.8776698419706</v>
      </c>
      <c r="CB140" s="186">
        <f t="shared" ref="CB140" si="906">+CA142</f>
        <v>1299.7737213854496</v>
      </c>
      <c r="CC140" s="186">
        <f t="shared" ref="CC140" si="907">+CB142</f>
        <v>1336.8227482811258</v>
      </c>
      <c r="CD140" s="186">
        <f t="shared" ref="CD140" si="908">+CC142</f>
        <v>1375.8181433515786</v>
      </c>
      <c r="CE140" s="186">
        <f t="shared" ref="CE140" si="909">+CD142</f>
        <v>1412.9902629410713</v>
      </c>
      <c r="CF140" s="186">
        <f t="shared" ref="CF140" si="910">+CE142</f>
        <v>1453.9913182476917</v>
      </c>
      <c r="CG140" s="186">
        <f t="shared" ref="CG140" si="911">+CF142</f>
        <v>1495.1352336669859</v>
      </c>
      <c r="CH140" s="186">
        <f t="shared" ref="CH140" si="912">+CG142</f>
        <v>1150.4252310324005</v>
      </c>
      <c r="CI140" s="186">
        <f t="shared" ref="CI140" si="913">+CH142</f>
        <v>0</v>
      </c>
      <c r="CJ140" s="186">
        <f t="shared" ref="CJ140" si="914">+CI142</f>
        <v>3.1832314562052491E-13</v>
      </c>
      <c r="CK140" s="186">
        <f t="shared" ref="CK140" si="915">+CJ142</f>
        <v>3.1832314562052491E-13</v>
      </c>
      <c r="CL140" s="186">
        <f t="shared" ref="CL140" si="916">+CK142</f>
        <v>3.1832314562052491E-13</v>
      </c>
      <c r="CM140" s="186">
        <f t="shared" ref="CM140" si="917">+CL142</f>
        <v>3.1832314562052491E-13</v>
      </c>
      <c r="CN140" s="186">
        <f t="shared" ref="CN140" si="918">+CM142</f>
        <v>3.1832314562052491E-13</v>
      </c>
      <c r="CO140" s="186">
        <f t="shared" ref="CO140" si="919">+CN142</f>
        <v>3.1832314562052491E-13</v>
      </c>
      <c r="CP140" s="186">
        <f t="shared" ref="CP140" si="920">+CO142</f>
        <v>3.1832314562052491E-13</v>
      </c>
      <c r="CQ140" s="186">
        <f t="shared" ref="CQ140" si="921">+CP142</f>
        <v>3.1832314562052491E-13</v>
      </c>
      <c r="CR140" s="186">
        <f t="shared" ref="CR140" si="922">+CQ142</f>
        <v>3.1832314562052491E-13</v>
      </c>
      <c r="CS140" s="186"/>
      <c r="CT140" s="186"/>
      <c r="CU140" s="186"/>
      <c r="CV140" s="186"/>
      <c r="CW140" s="186"/>
      <c r="CX140" s="186"/>
      <c r="CY140" s="186"/>
      <c r="CZ140" s="186"/>
      <c r="DA140" s="186"/>
      <c r="DB140" s="186"/>
      <c r="DC140" s="186"/>
      <c r="DD140" s="186"/>
      <c r="DE140" s="186"/>
      <c r="DF140" s="186"/>
      <c r="DG140" s="186"/>
      <c r="DH140" s="186"/>
      <c r="DI140" s="186"/>
      <c r="DJ140" s="186"/>
      <c r="DK140" s="186"/>
      <c r="DL140" s="186"/>
      <c r="DM140" s="186"/>
      <c r="DN140" s="186"/>
      <c r="DO140" s="186"/>
      <c r="DP140" s="186"/>
      <c r="DQ140" s="186"/>
      <c r="DR140" s="186"/>
      <c r="DS140" s="186"/>
      <c r="DT140" s="186"/>
      <c r="DU140" s="186"/>
      <c r="DV140" s="186"/>
      <c r="DW140" s="186"/>
      <c r="DX140" s="186"/>
      <c r="DY140" s="186"/>
      <c r="DZ140" s="186"/>
      <c r="EA140" s="186"/>
      <c r="EB140" s="186"/>
      <c r="EC140" s="186"/>
      <c r="ED140" s="186"/>
      <c r="EE140" s="186"/>
      <c r="EF140" s="186"/>
      <c r="EG140" s="186"/>
      <c r="EH140" s="186"/>
      <c r="EI140" s="186"/>
      <c r="EJ140" s="186"/>
      <c r="EK140" s="186"/>
      <c r="EL140" s="186"/>
      <c r="EM140" s="186"/>
      <c r="EN140" s="186"/>
      <c r="EO140" s="186"/>
      <c r="EP140" s="186"/>
      <c r="EQ140" s="186"/>
      <c r="ER140" s="186"/>
      <c r="ES140" s="186"/>
      <c r="ET140" s="186"/>
      <c r="EU140" s="186"/>
      <c r="EV140" s="186"/>
      <c r="EW140" s="186"/>
      <c r="EX140" s="186"/>
      <c r="EY140" s="186"/>
      <c r="EZ140" s="186"/>
      <c r="FA140" s="186"/>
      <c r="FB140" s="186"/>
      <c r="FC140" s="186"/>
      <c r="FD140" s="186"/>
      <c r="FE140" s="186"/>
      <c r="FF140" s="186"/>
      <c r="FG140" s="186"/>
      <c r="FH140" s="186"/>
      <c r="FI140" s="186"/>
      <c r="FJ140" s="186"/>
      <c r="FK140" s="186"/>
      <c r="FL140" s="186"/>
      <c r="FM140" s="186"/>
      <c r="FN140" s="186"/>
      <c r="FO140" s="186"/>
      <c r="FP140" s="186"/>
      <c r="FQ140" s="186"/>
      <c r="FR140" s="186"/>
      <c r="FS140" s="186"/>
      <c r="FT140" s="186"/>
      <c r="FU140" s="186"/>
      <c r="FV140" s="186"/>
      <c r="FW140" s="186"/>
      <c r="FX140" s="186"/>
      <c r="FY140" s="186"/>
      <c r="FZ140" s="186"/>
      <c r="GA140" s="186"/>
      <c r="GB140" s="186"/>
      <c r="GC140" s="186"/>
      <c r="GD140" s="186"/>
      <c r="GE140" s="186"/>
      <c r="GF140" s="186"/>
      <c r="GG140" s="186"/>
      <c r="GH140" s="186"/>
      <c r="GI140" s="186"/>
      <c r="GJ140" s="186"/>
    </row>
    <row r="141" spans="2:193" outlineLevel="1">
      <c r="B141" s="274" t="s">
        <v>189</v>
      </c>
      <c r="C141" s="58"/>
      <c r="D141" s="58"/>
      <c r="E141" s="58"/>
      <c r="F141" s="58"/>
      <c r="G141" s="58"/>
      <c r="H141" s="58"/>
      <c r="I141" s="58"/>
      <c r="J141" s="58"/>
      <c r="K141" s="327" t="s">
        <v>200</v>
      </c>
      <c r="L141" s="58"/>
      <c r="M141" s="464">
        <f t="shared" ref="M141" si="923">+SUM(P141:CS141)</f>
        <v>-414.96323451902595</v>
      </c>
      <c r="N141" s="464"/>
      <c r="O141" s="186"/>
      <c r="P141" s="186">
        <f>+P138-P140</f>
        <v>43.198745321290119</v>
      </c>
      <c r="Q141" s="186">
        <f>+Q138-Q140</f>
        <v>19.618548090260333</v>
      </c>
      <c r="R141" s="186">
        <f t="shared" ref="R141:CC141" si="924">+R138-R140</f>
        <v>15.382390189210525</v>
      </c>
      <c r="S141" s="186">
        <f t="shared" si="924"/>
        <v>5.1647247179852229</v>
      </c>
      <c r="T141" s="186">
        <f t="shared" si="924"/>
        <v>28.046213995939809</v>
      </c>
      <c r="U141" s="186">
        <f t="shared" si="924"/>
        <v>27.903223961098661</v>
      </c>
      <c r="V141" s="186">
        <f t="shared" si="924"/>
        <v>15.656741358926752</v>
      </c>
      <c r="W141" s="186">
        <f t="shared" si="924"/>
        <v>34.593499859924918</v>
      </c>
      <c r="X141" s="186">
        <f t="shared" si="924"/>
        <v>31.010257705814752</v>
      </c>
      <c r="Y141" s="186">
        <f t="shared" si="924"/>
        <v>13.61283208912846</v>
      </c>
      <c r="Z141" s="186">
        <f t="shared" si="924"/>
        <v>32.069774688230382</v>
      </c>
      <c r="AA141" s="186">
        <f t="shared" si="924"/>
        <v>1.6558970080781137</v>
      </c>
      <c r="AB141" s="186">
        <f t="shared" si="924"/>
        <v>33.32407198382009</v>
      </c>
      <c r="AC141" s="186">
        <f t="shared" si="924"/>
        <v>18.843135488354847</v>
      </c>
      <c r="AD141" s="186">
        <f t="shared" si="924"/>
        <v>22.836306178538393</v>
      </c>
      <c r="AE141" s="186">
        <f t="shared" si="924"/>
        <v>9.8121455736671805</v>
      </c>
      <c r="AF141" s="186">
        <f t="shared" si="924"/>
        <v>25.868114661302798</v>
      </c>
      <c r="AG141" s="186">
        <f t="shared" si="924"/>
        <v>13.786799951449893</v>
      </c>
      <c r="AH141" s="186">
        <f t="shared" si="924"/>
        <v>25.082524397621228</v>
      </c>
      <c r="AI141" s="186">
        <f t="shared" si="924"/>
        <v>8.0205252850673787</v>
      </c>
      <c r="AJ141" s="186">
        <f t="shared" si="924"/>
        <v>8.110388457337308</v>
      </c>
      <c r="AK141" s="186">
        <f t="shared" si="924"/>
        <v>-37.46902184687292</v>
      </c>
      <c r="AL141" s="186">
        <f t="shared" si="924"/>
        <v>6.0592833049960291</v>
      </c>
      <c r="AM141" s="186">
        <f t="shared" si="924"/>
        <v>0.72613202019806522</v>
      </c>
      <c r="AN141" s="186">
        <f t="shared" si="924"/>
        <v>-13.546000000000049</v>
      </c>
      <c r="AO141" s="186">
        <f t="shared" si="924"/>
        <v>12.5</v>
      </c>
      <c r="AP141" s="186">
        <f t="shared" si="924"/>
        <v>-11.309999999999945</v>
      </c>
      <c r="AQ141" s="186">
        <f t="shared" si="924"/>
        <v>8.3400000000000318</v>
      </c>
      <c r="AR141" s="186">
        <f t="shared" si="924"/>
        <v>-3.1800000000000637</v>
      </c>
      <c r="AS141" s="186">
        <f t="shared" si="924"/>
        <v>-14.889999999999986</v>
      </c>
      <c r="AT141" s="186">
        <f t="shared" si="924"/>
        <v>20</v>
      </c>
      <c r="AU141" s="186">
        <f t="shared" si="924"/>
        <v>-26.028745321290103</v>
      </c>
      <c r="AV141" s="186">
        <f t="shared" si="924"/>
        <v>0</v>
      </c>
      <c r="AW141" s="186">
        <f t="shared" si="924"/>
        <v>10</v>
      </c>
      <c r="AX141" s="186">
        <f t="shared" si="924"/>
        <v>-7.95799999999997</v>
      </c>
      <c r="AY141" s="186">
        <f t="shared" si="924"/>
        <v>-7.4700000000000273</v>
      </c>
      <c r="AZ141" s="186">
        <f t="shared" si="924"/>
        <v>0</v>
      </c>
      <c r="BA141" s="186">
        <f t="shared" si="924"/>
        <v>0</v>
      </c>
      <c r="BB141" s="186">
        <f t="shared" si="924"/>
        <v>0</v>
      </c>
      <c r="BC141" s="186">
        <f t="shared" si="924"/>
        <v>0</v>
      </c>
      <c r="BD141" s="186">
        <f t="shared" si="924"/>
        <v>0</v>
      </c>
      <c r="BE141" s="186">
        <f t="shared" si="924"/>
        <v>187.31974217357083</v>
      </c>
      <c r="BF141" s="186">
        <f t="shared" si="924"/>
        <v>26.524231853931042</v>
      </c>
      <c r="BG141" s="186">
        <f t="shared" si="924"/>
        <v>29.190712184217546</v>
      </c>
      <c r="BH141" s="186">
        <f t="shared" si="924"/>
        <v>29.3309731727702</v>
      </c>
      <c r="BI141" s="186">
        <f t="shared" si="924"/>
        <v>30.857188240487858</v>
      </c>
      <c r="BJ141" s="186">
        <f t="shared" si="924"/>
        <v>29.558516066084167</v>
      </c>
      <c r="BK141" s="186">
        <f t="shared" si="924"/>
        <v>-292.97768557622919</v>
      </c>
      <c r="BL141" s="186">
        <f t="shared" si="924"/>
        <v>24.055468417472525</v>
      </c>
      <c r="BM141" s="186">
        <f t="shared" si="924"/>
        <v>25.321166029219398</v>
      </c>
      <c r="BN141" s="186">
        <f t="shared" si="924"/>
        <v>24.2482744836949</v>
      </c>
      <c r="BO141" s="186">
        <f t="shared" si="924"/>
        <v>26.689282496649412</v>
      </c>
      <c r="BP141" s="186">
        <f t="shared" si="924"/>
        <v>26.843547301367835</v>
      </c>
      <c r="BQ141" s="186">
        <f t="shared" si="924"/>
        <v>28.254964459959865</v>
      </c>
      <c r="BR141" s="186">
        <f t="shared" si="924"/>
        <v>27.031436814123253</v>
      </c>
      <c r="BS141" s="186">
        <f t="shared" si="924"/>
        <v>29.765261799863538</v>
      </c>
      <c r="BT141" s="186">
        <f t="shared" si="924"/>
        <v>29.92257486019912</v>
      </c>
      <c r="BU141" s="186">
        <f t="shared" si="924"/>
        <v>31.495150107590234</v>
      </c>
      <c r="BV141" s="186">
        <f t="shared" si="924"/>
        <v>30.098784751800622</v>
      </c>
      <c r="BW141" s="186">
        <f t="shared" si="924"/>
        <v>33.159134049449904</v>
      </c>
      <c r="BX141" s="186">
        <f t="shared" si="924"/>
        <v>33.316403176027279</v>
      </c>
      <c r="BY141" s="186">
        <f t="shared" si="924"/>
        <v>35.066857736740985</v>
      </c>
      <c r="BZ141" s="186">
        <f t="shared" si="924"/>
        <v>33.471941603874939</v>
      </c>
      <c r="CA141" s="186">
        <f t="shared" si="924"/>
        <v>36.896051543478961</v>
      </c>
      <c r="CB141" s="186">
        <f t="shared" si="924"/>
        <v>37.049026895676207</v>
      </c>
      <c r="CC141" s="186">
        <f t="shared" si="924"/>
        <v>38.995395070452787</v>
      </c>
      <c r="CD141" s="186">
        <f t="shared" ref="CD141:CR141" si="925">+CD138-CD140</f>
        <v>37.172119589492695</v>
      </c>
      <c r="CE141" s="186">
        <f t="shared" si="925"/>
        <v>41.001055306620401</v>
      </c>
      <c r="CF141" s="186">
        <f t="shared" si="925"/>
        <v>41.143915419294217</v>
      </c>
      <c r="CG141" s="186">
        <f t="shared" si="925"/>
        <v>-344.71000263458541</v>
      </c>
      <c r="CH141" s="186">
        <f t="shared" si="925"/>
        <v>-1150.4252310324002</v>
      </c>
      <c r="CI141" s="186">
        <f t="shared" si="925"/>
        <v>3.1832314562052491E-13</v>
      </c>
      <c r="CJ141" s="186">
        <f t="shared" si="925"/>
        <v>0</v>
      </c>
      <c r="CK141" s="186">
        <f t="shared" si="925"/>
        <v>0</v>
      </c>
      <c r="CL141" s="186">
        <f t="shared" si="925"/>
        <v>0</v>
      </c>
      <c r="CM141" s="186">
        <f t="shared" si="925"/>
        <v>0</v>
      </c>
      <c r="CN141" s="186">
        <f t="shared" si="925"/>
        <v>0</v>
      </c>
      <c r="CO141" s="186">
        <f t="shared" si="925"/>
        <v>0</v>
      </c>
      <c r="CP141" s="186">
        <f t="shared" si="925"/>
        <v>0</v>
      </c>
      <c r="CQ141" s="186">
        <f t="shared" si="925"/>
        <v>0</v>
      </c>
      <c r="CR141" s="186">
        <f t="shared" si="925"/>
        <v>-3.1832314562052491E-13</v>
      </c>
      <c r="CS141" s="186"/>
      <c r="CT141" s="186"/>
      <c r="CU141" s="186"/>
      <c r="CV141" s="186"/>
      <c r="CW141" s="186"/>
      <c r="CX141" s="186"/>
      <c r="CY141" s="186"/>
      <c r="CZ141" s="186"/>
      <c r="DA141" s="186"/>
      <c r="DB141" s="186"/>
      <c r="DC141" s="186"/>
      <c r="DD141" s="186"/>
      <c r="DE141" s="186"/>
      <c r="DF141" s="186"/>
      <c r="DG141" s="186"/>
      <c r="DH141" s="186"/>
      <c r="DI141" s="186"/>
      <c r="DJ141" s="186"/>
      <c r="DK141" s="186"/>
      <c r="DL141" s="186"/>
      <c r="DM141" s="186"/>
      <c r="DN141" s="186"/>
      <c r="DO141" s="186"/>
      <c r="DP141" s="186"/>
      <c r="DQ141" s="186"/>
      <c r="DR141" s="186"/>
      <c r="DS141" s="186"/>
      <c r="DT141" s="186"/>
      <c r="DU141" s="186"/>
      <c r="DV141" s="186"/>
      <c r="DW141" s="186"/>
      <c r="DX141" s="186"/>
      <c r="DY141" s="186"/>
      <c r="DZ141" s="186"/>
      <c r="EA141" s="186"/>
      <c r="EB141" s="186"/>
      <c r="EC141" s="186"/>
      <c r="ED141" s="186"/>
      <c r="EE141" s="186"/>
      <c r="EF141" s="186"/>
      <c r="EG141" s="186"/>
      <c r="EH141" s="186"/>
      <c r="EI141" s="186"/>
      <c r="EJ141" s="186"/>
      <c r="EK141" s="186"/>
      <c r="EL141" s="186"/>
      <c r="EM141" s="186"/>
      <c r="EN141" s="186"/>
      <c r="EO141" s="186"/>
      <c r="EP141" s="186"/>
      <c r="EQ141" s="186"/>
      <c r="ER141" s="186"/>
      <c r="ES141" s="186"/>
      <c r="ET141" s="186"/>
      <c r="EU141" s="186"/>
      <c r="EV141" s="186"/>
      <c r="EW141" s="186"/>
      <c r="EX141" s="186"/>
      <c r="EY141" s="186"/>
      <c r="EZ141" s="186"/>
      <c r="FA141" s="186"/>
      <c r="FB141" s="186"/>
      <c r="FC141" s="186"/>
      <c r="FD141" s="186"/>
      <c r="FE141" s="186"/>
      <c r="FF141" s="186"/>
      <c r="FG141" s="186"/>
      <c r="FH141" s="186"/>
      <c r="FI141" s="186"/>
      <c r="FJ141" s="186"/>
      <c r="FK141" s="186"/>
      <c r="FL141" s="186"/>
      <c r="FM141" s="186"/>
      <c r="FN141" s="186"/>
      <c r="FO141" s="186"/>
      <c r="FP141" s="186"/>
      <c r="FQ141" s="186"/>
      <c r="FR141" s="186"/>
      <c r="FS141" s="186"/>
      <c r="FT141" s="186"/>
      <c r="FU141" s="186"/>
      <c r="FV141" s="186"/>
      <c r="FW141" s="186"/>
      <c r="FX141" s="186"/>
      <c r="FY141" s="186"/>
      <c r="FZ141" s="186"/>
      <c r="GA141" s="186"/>
      <c r="GB141" s="186"/>
      <c r="GC141" s="186"/>
      <c r="GD141" s="186"/>
      <c r="GE141" s="186"/>
      <c r="GF141" s="186"/>
      <c r="GG141" s="186"/>
      <c r="GH141" s="186"/>
      <c r="GI141" s="186"/>
      <c r="GJ141" s="186"/>
    </row>
    <row r="142" spans="2:193" outlineLevel="1">
      <c r="B142" s="282" t="s">
        <v>47</v>
      </c>
      <c r="C142" s="77"/>
      <c r="D142" s="77"/>
      <c r="E142" s="77"/>
      <c r="F142" s="77"/>
      <c r="G142" s="77"/>
      <c r="H142" s="77"/>
      <c r="I142" s="77"/>
      <c r="J142" s="77"/>
      <c r="K142" s="328" t="s">
        <v>200</v>
      </c>
      <c r="L142" s="77"/>
      <c r="M142" s="466"/>
      <c r="N142" s="466"/>
      <c r="O142" s="289">
        <v>414.96323451902612</v>
      </c>
      <c r="P142" s="185">
        <f t="shared" ref="P142:Q142" si="926">+SUM(P140:P141)</f>
        <v>458.16197984031623</v>
      </c>
      <c r="Q142" s="185">
        <f t="shared" si="926"/>
        <v>477.78052793057657</v>
      </c>
      <c r="R142" s="185">
        <f t="shared" ref="R142:CC142" si="927">+SUM(R140:R141)</f>
        <v>493.16291811978709</v>
      </c>
      <c r="S142" s="185">
        <f t="shared" si="927"/>
        <v>498.32764283777232</v>
      </c>
      <c r="T142" s="185">
        <f t="shared" si="927"/>
        <v>526.37385683371213</v>
      </c>
      <c r="U142" s="185">
        <f t="shared" si="927"/>
        <v>554.27708079481079</v>
      </c>
      <c r="V142" s="185">
        <f t="shared" si="927"/>
        <v>569.93382215373754</v>
      </c>
      <c r="W142" s="185">
        <f t="shared" si="927"/>
        <v>604.52732201366246</v>
      </c>
      <c r="X142" s="185">
        <f t="shared" si="927"/>
        <v>635.53757971947721</v>
      </c>
      <c r="Y142" s="185">
        <f t="shared" si="927"/>
        <v>649.15041180860567</v>
      </c>
      <c r="Z142" s="185">
        <f t="shared" si="927"/>
        <v>681.22018649683605</v>
      </c>
      <c r="AA142" s="185">
        <f t="shared" si="927"/>
        <v>682.87608350491416</v>
      </c>
      <c r="AB142" s="185">
        <f t="shared" si="927"/>
        <v>716.20015548873425</v>
      </c>
      <c r="AC142" s="185">
        <f t="shared" si="927"/>
        <v>735.0432909770891</v>
      </c>
      <c r="AD142" s="185">
        <f t="shared" si="927"/>
        <v>757.87959715562749</v>
      </c>
      <c r="AE142" s="185">
        <f t="shared" si="927"/>
        <v>767.69174272929467</v>
      </c>
      <c r="AF142" s="185">
        <f t="shared" si="927"/>
        <v>793.55985739059747</v>
      </c>
      <c r="AG142" s="185">
        <f t="shared" si="927"/>
        <v>807.34665734204737</v>
      </c>
      <c r="AH142" s="185">
        <f t="shared" si="927"/>
        <v>832.42918173966859</v>
      </c>
      <c r="AI142" s="185">
        <f t="shared" si="927"/>
        <v>840.44970702473597</v>
      </c>
      <c r="AJ142" s="185">
        <f t="shared" si="927"/>
        <v>848.56009548207328</v>
      </c>
      <c r="AK142" s="185">
        <f t="shared" si="927"/>
        <v>811.09107363520036</v>
      </c>
      <c r="AL142" s="185">
        <f t="shared" si="927"/>
        <v>817.15035694019639</v>
      </c>
      <c r="AM142" s="185">
        <f t="shared" si="927"/>
        <v>817.87648896039445</v>
      </c>
      <c r="AN142" s="185">
        <f t="shared" si="927"/>
        <v>804.3304889603944</v>
      </c>
      <c r="AO142" s="185">
        <f t="shared" si="927"/>
        <v>816.8304889603944</v>
      </c>
      <c r="AP142" s="185">
        <f t="shared" si="927"/>
        <v>805.52048896039446</v>
      </c>
      <c r="AQ142" s="185">
        <f t="shared" si="927"/>
        <v>813.86048896039449</v>
      </c>
      <c r="AR142" s="185">
        <f t="shared" si="927"/>
        <v>810.68048896039443</v>
      </c>
      <c r="AS142" s="185">
        <f t="shared" si="927"/>
        <v>795.79048896039444</v>
      </c>
      <c r="AT142" s="185">
        <f t="shared" si="927"/>
        <v>815.79048896039444</v>
      </c>
      <c r="AU142" s="185">
        <f t="shared" si="927"/>
        <v>789.76174363910434</v>
      </c>
      <c r="AV142" s="185">
        <f t="shared" si="927"/>
        <v>789.76174363910434</v>
      </c>
      <c r="AW142" s="185">
        <f t="shared" si="927"/>
        <v>799.76174363910434</v>
      </c>
      <c r="AX142" s="185">
        <f t="shared" si="927"/>
        <v>791.80374363910437</v>
      </c>
      <c r="AY142" s="185">
        <f t="shared" si="927"/>
        <v>784.33374363910434</v>
      </c>
      <c r="AZ142" s="185">
        <f t="shared" si="927"/>
        <v>784.33374363910434</v>
      </c>
      <c r="BA142" s="185">
        <f t="shared" si="927"/>
        <v>784.33374363910434</v>
      </c>
      <c r="BB142" s="185">
        <f t="shared" si="927"/>
        <v>784.33374363910434</v>
      </c>
      <c r="BC142" s="185">
        <f t="shared" si="927"/>
        <v>784.33374363910434</v>
      </c>
      <c r="BD142" s="185">
        <f t="shared" si="927"/>
        <v>784.33374363910434</v>
      </c>
      <c r="BE142" s="185">
        <f t="shared" si="927"/>
        <v>971.65348581267517</v>
      </c>
      <c r="BF142" s="185">
        <f t="shared" si="927"/>
        <v>998.17771766660621</v>
      </c>
      <c r="BG142" s="185">
        <f t="shared" si="927"/>
        <v>1027.3684298508238</v>
      </c>
      <c r="BH142" s="185">
        <f t="shared" si="927"/>
        <v>1056.699403023594</v>
      </c>
      <c r="BI142" s="185">
        <f t="shared" si="927"/>
        <v>1087.5565912640818</v>
      </c>
      <c r="BJ142" s="185">
        <f t="shared" si="927"/>
        <v>1117.115107330166</v>
      </c>
      <c r="BK142" s="185">
        <f t="shared" si="927"/>
        <v>824.13742175393679</v>
      </c>
      <c r="BL142" s="185">
        <f t="shared" si="927"/>
        <v>848.19289017140932</v>
      </c>
      <c r="BM142" s="185">
        <f t="shared" si="927"/>
        <v>873.51405620062872</v>
      </c>
      <c r="BN142" s="185">
        <f t="shared" si="927"/>
        <v>897.76233068432362</v>
      </c>
      <c r="BO142" s="185">
        <f t="shared" si="927"/>
        <v>924.45161318097303</v>
      </c>
      <c r="BP142" s="185">
        <f t="shared" si="927"/>
        <v>951.29516048234086</v>
      </c>
      <c r="BQ142" s="185">
        <f t="shared" si="927"/>
        <v>979.55012494230073</v>
      </c>
      <c r="BR142" s="185">
        <f t="shared" si="927"/>
        <v>1006.581561756424</v>
      </c>
      <c r="BS142" s="185">
        <f t="shared" si="927"/>
        <v>1036.3468235562875</v>
      </c>
      <c r="BT142" s="185">
        <f t="shared" si="927"/>
        <v>1066.2693984164866</v>
      </c>
      <c r="BU142" s="185">
        <f t="shared" si="927"/>
        <v>1097.7645485240769</v>
      </c>
      <c r="BV142" s="185">
        <f t="shared" si="927"/>
        <v>1127.8633332758775</v>
      </c>
      <c r="BW142" s="185">
        <f t="shared" si="927"/>
        <v>1161.0224673253274</v>
      </c>
      <c r="BX142" s="185">
        <f t="shared" si="927"/>
        <v>1194.3388705013547</v>
      </c>
      <c r="BY142" s="185">
        <f t="shared" si="927"/>
        <v>1229.4057282380957</v>
      </c>
      <c r="BZ142" s="185">
        <f t="shared" si="927"/>
        <v>1262.8776698419706</v>
      </c>
      <c r="CA142" s="185">
        <f t="shared" si="927"/>
        <v>1299.7737213854496</v>
      </c>
      <c r="CB142" s="185">
        <f t="shared" si="927"/>
        <v>1336.8227482811258</v>
      </c>
      <c r="CC142" s="185">
        <f t="shared" si="927"/>
        <v>1375.8181433515786</v>
      </c>
      <c r="CD142" s="185">
        <f t="shared" ref="CD142:CR142" si="928">+SUM(CD140:CD141)</f>
        <v>1412.9902629410713</v>
      </c>
      <c r="CE142" s="185">
        <f t="shared" si="928"/>
        <v>1453.9913182476917</v>
      </c>
      <c r="CF142" s="185">
        <f t="shared" si="928"/>
        <v>1495.1352336669859</v>
      </c>
      <c r="CG142" s="185">
        <f t="shared" si="928"/>
        <v>1150.4252310324005</v>
      </c>
      <c r="CH142" s="185">
        <f t="shared" si="928"/>
        <v>0</v>
      </c>
      <c r="CI142" s="185">
        <f t="shared" si="928"/>
        <v>3.1832314562052491E-13</v>
      </c>
      <c r="CJ142" s="185">
        <f t="shared" si="928"/>
        <v>3.1832314562052491E-13</v>
      </c>
      <c r="CK142" s="185">
        <f t="shared" si="928"/>
        <v>3.1832314562052491E-13</v>
      </c>
      <c r="CL142" s="185">
        <f t="shared" si="928"/>
        <v>3.1832314562052491E-13</v>
      </c>
      <c r="CM142" s="185">
        <f t="shared" si="928"/>
        <v>3.1832314562052491E-13</v>
      </c>
      <c r="CN142" s="185">
        <f t="shared" si="928"/>
        <v>3.1832314562052491E-13</v>
      </c>
      <c r="CO142" s="185">
        <f t="shared" si="928"/>
        <v>3.1832314562052491E-13</v>
      </c>
      <c r="CP142" s="185">
        <f t="shared" si="928"/>
        <v>3.1832314562052491E-13</v>
      </c>
      <c r="CQ142" s="185">
        <f t="shared" si="928"/>
        <v>3.1832314562052491E-13</v>
      </c>
      <c r="CR142" s="185">
        <f t="shared" si="928"/>
        <v>0</v>
      </c>
      <c r="CS142" s="185"/>
      <c r="CT142" s="185"/>
      <c r="CU142" s="185"/>
      <c r="CV142" s="185"/>
      <c r="CW142" s="185"/>
      <c r="CX142" s="185"/>
      <c r="CY142" s="185"/>
      <c r="CZ142" s="185"/>
      <c r="DA142" s="185"/>
      <c r="DB142" s="185"/>
      <c r="DC142" s="185"/>
      <c r="DD142" s="185"/>
      <c r="DE142" s="185"/>
      <c r="DF142" s="185"/>
      <c r="DG142" s="185"/>
      <c r="DH142" s="185"/>
      <c r="DI142" s="185"/>
      <c r="DJ142" s="185"/>
      <c r="DK142" s="185"/>
      <c r="DL142" s="185"/>
      <c r="DM142" s="185"/>
      <c r="DN142" s="185"/>
      <c r="DO142" s="185"/>
      <c r="DP142" s="185"/>
      <c r="DQ142" s="185"/>
      <c r="DR142" s="185"/>
      <c r="DS142" s="185"/>
      <c r="DT142" s="185"/>
      <c r="DU142" s="185"/>
      <c r="DV142" s="185"/>
      <c r="DW142" s="185"/>
      <c r="DX142" s="185"/>
      <c r="DY142" s="185"/>
      <c r="DZ142" s="185"/>
      <c r="EA142" s="185"/>
      <c r="EB142" s="185"/>
      <c r="EC142" s="185"/>
      <c r="ED142" s="185"/>
      <c r="EE142" s="185"/>
      <c r="EF142" s="185"/>
      <c r="EG142" s="185"/>
      <c r="EH142" s="185"/>
      <c r="EI142" s="185"/>
      <c r="EJ142" s="185"/>
      <c r="EK142" s="185"/>
      <c r="EL142" s="185"/>
      <c r="EM142" s="185"/>
      <c r="EN142" s="185"/>
      <c r="EO142" s="185"/>
      <c r="EP142" s="185"/>
      <c r="EQ142" s="185"/>
      <c r="ER142" s="185"/>
      <c r="ES142" s="185"/>
      <c r="ET142" s="185"/>
      <c r="EU142" s="185"/>
      <c r="EV142" s="185"/>
      <c r="EW142" s="185"/>
      <c r="EX142" s="185"/>
      <c r="EY142" s="185"/>
      <c r="EZ142" s="185"/>
      <c r="FA142" s="185"/>
      <c r="FB142" s="185"/>
      <c r="FC142" s="185"/>
      <c r="FD142" s="185"/>
      <c r="FE142" s="185"/>
      <c r="FF142" s="185"/>
      <c r="FG142" s="185"/>
      <c r="FH142" s="185"/>
      <c r="FI142" s="185"/>
      <c r="FJ142" s="185"/>
      <c r="FK142" s="185"/>
      <c r="FL142" s="185"/>
      <c r="FM142" s="185"/>
      <c r="FN142" s="185"/>
      <c r="FO142" s="185"/>
      <c r="FP142" s="185"/>
      <c r="FQ142" s="185"/>
      <c r="FR142" s="185"/>
      <c r="FS142" s="185"/>
      <c r="FT142" s="185"/>
      <c r="FU142" s="185"/>
      <c r="FV142" s="185"/>
      <c r="FW142" s="185"/>
      <c r="FX142" s="185"/>
      <c r="FY142" s="185"/>
      <c r="FZ142" s="185"/>
      <c r="GA142" s="185"/>
      <c r="GB142" s="185"/>
      <c r="GC142" s="185"/>
      <c r="GD142" s="185"/>
      <c r="GE142" s="185"/>
      <c r="GF142" s="185"/>
      <c r="GG142" s="185"/>
      <c r="GH142" s="185"/>
      <c r="GI142" s="185"/>
      <c r="GJ142" s="185"/>
    </row>
    <row r="143" spans="2:193">
      <c r="C143" s="256"/>
      <c r="D143" s="47"/>
      <c r="E143" s="47"/>
      <c r="F143" s="47"/>
      <c r="G143" s="47"/>
      <c r="H143" s="47"/>
      <c r="I143" s="47"/>
      <c r="J143" s="47"/>
      <c r="K143" s="47"/>
      <c r="L143" s="47"/>
      <c r="M143" s="465"/>
      <c r="N143" s="465"/>
      <c r="O143" s="194"/>
      <c r="P143" s="194"/>
      <c r="Q143" s="194"/>
      <c r="R143" s="194"/>
      <c r="S143" s="194"/>
      <c r="T143" s="194"/>
      <c r="U143" s="194"/>
      <c r="V143" s="194"/>
      <c r="W143" s="194"/>
      <c r="X143" s="194"/>
      <c r="Y143" s="194"/>
      <c r="Z143" s="194"/>
      <c r="AA143" s="194"/>
      <c r="AB143" s="194"/>
      <c r="AC143" s="194"/>
      <c r="AD143" s="194"/>
      <c r="AE143" s="194"/>
      <c r="AF143" s="194"/>
      <c r="AG143" s="194"/>
      <c r="AH143" s="194"/>
      <c r="AI143" s="194"/>
      <c r="AJ143" s="194"/>
      <c r="AK143" s="194"/>
      <c r="AL143" s="194"/>
      <c r="AM143" s="194"/>
      <c r="AN143" s="194"/>
      <c r="AO143" s="194"/>
      <c r="AP143" s="194"/>
      <c r="AQ143" s="194"/>
      <c r="AR143" s="194"/>
      <c r="AS143" s="194"/>
      <c r="AT143" s="194"/>
      <c r="AU143" s="194"/>
      <c r="AV143" s="194"/>
      <c r="AW143" s="194"/>
      <c r="AX143" s="194"/>
      <c r="AY143" s="194"/>
      <c r="AZ143" s="194"/>
      <c r="BA143" s="194"/>
      <c r="BB143" s="194"/>
      <c r="BC143" s="194"/>
      <c r="BD143" s="194"/>
      <c r="BE143" s="194"/>
      <c r="BF143" s="194"/>
      <c r="BG143" s="194"/>
      <c r="BH143" s="194"/>
      <c r="BI143" s="194"/>
      <c r="BJ143" s="194"/>
      <c r="BK143" s="194"/>
      <c r="BL143" s="194"/>
      <c r="BM143" s="194"/>
      <c r="BN143" s="194"/>
      <c r="BO143" s="194"/>
      <c r="BP143" s="194"/>
      <c r="BQ143" s="194"/>
      <c r="BR143" s="194"/>
      <c r="BS143" s="194"/>
      <c r="BT143" s="194"/>
      <c r="BU143" s="194"/>
      <c r="BV143" s="194"/>
      <c r="BW143" s="194"/>
      <c r="BX143" s="194"/>
      <c r="BY143" s="194"/>
      <c r="BZ143" s="194"/>
      <c r="CA143" s="194"/>
      <c r="CB143" s="194"/>
      <c r="CC143" s="194"/>
      <c r="CD143" s="194"/>
      <c r="CE143" s="194"/>
      <c r="CF143" s="194"/>
      <c r="CG143" s="194"/>
      <c r="CH143" s="194"/>
      <c r="CI143" s="194"/>
      <c r="CJ143" s="194"/>
      <c r="CK143" s="194"/>
      <c r="CL143" s="194"/>
      <c r="CM143" s="194"/>
      <c r="CN143" s="194"/>
      <c r="CO143" s="194"/>
      <c r="CP143" s="194"/>
      <c r="CQ143" s="194"/>
      <c r="CR143" s="194"/>
      <c r="CS143" s="194"/>
      <c r="CT143" s="194"/>
      <c r="CU143" s="194"/>
      <c r="CV143" s="194"/>
      <c r="CW143" s="194"/>
      <c r="CX143" s="194"/>
      <c r="CY143" s="194"/>
      <c r="CZ143" s="194"/>
      <c r="DA143" s="194"/>
      <c r="DB143" s="194"/>
      <c r="DC143" s="194"/>
      <c r="DD143" s="194"/>
      <c r="DE143" s="194"/>
      <c r="DF143" s="194"/>
      <c r="DG143" s="194"/>
      <c r="DH143" s="194"/>
      <c r="DI143" s="194"/>
      <c r="DJ143" s="194"/>
      <c r="DK143" s="194"/>
      <c r="DL143" s="194"/>
      <c r="DM143" s="194"/>
      <c r="DN143" s="194"/>
      <c r="DO143" s="194"/>
      <c r="DP143" s="194"/>
      <c r="DQ143" s="194"/>
      <c r="DR143" s="194"/>
      <c r="DS143" s="194"/>
      <c r="DT143" s="194"/>
      <c r="DU143" s="194"/>
      <c r="DV143" s="194"/>
      <c r="DW143" s="194"/>
      <c r="DX143" s="194"/>
      <c r="DY143" s="194"/>
      <c r="DZ143" s="194"/>
      <c r="EA143" s="194"/>
      <c r="EB143" s="194"/>
      <c r="EC143" s="194"/>
      <c r="ED143" s="194"/>
      <c r="EE143" s="194"/>
      <c r="EF143" s="194"/>
      <c r="EG143" s="194"/>
      <c r="EH143" s="194"/>
      <c r="EI143" s="194"/>
      <c r="EJ143" s="194"/>
      <c r="EK143" s="194"/>
      <c r="EL143" s="194"/>
      <c r="EM143" s="194"/>
      <c r="EN143" s="194"/>
      <c r="EO143" s="194"/>
      <c r="EP143" s="194"/>
      <c r="EQ143" s="194"/>
      <c r="ER143" s="194"/>
      <c r="ES143" s="194"/>
      <c r="ET143" s="194"/>
      <c r="EU143" s="194"/>
      <c r="EV143" s="194"/>
      <c r="EW143" s="194"/>
      <c r="EX143" s="194"/>
      <c r="EY143" s="194"/>
      <c r="EZ143" s="194"/>
      <c r="FA143" s="194"/>
      <c r="FB143" s="194"/>
      <c r="FC143" s="194"/>
      <c r="FD143" s="194"/>
      <c r="FE143" s="194"/>
      <c r="FF143" s="194"/>
      <c r="FG143" s="194"/>
      <c r="FH143" s="194"/>
      <c r="FI143" s="194"/>
      <c r="FJ143" s="194"/>
      <c r="FK143" s="194"/>
      <c r="FL143" s="194"/>
      <c r="FM143" s="194"/>
      <c r="FN143" s="194"/>
      <c r="FO143" s="194"/>
      <c r="FP143" s="194"/>
      <c r="FQ143" s="194"/>
      <c r="FR143" s="194"/>
      <c r="FS143" s="194"/>
      <c r="FT143" s="194"/>
      <c r="FU143" s="194"/>
      <c r="FV143" s="194"/>
      <c r="FW143" s="194"/>
      <c r="FX143" s="194"/>
      <c r="FY143" s="194"/>
      <c r="FZ143" s="194"/>
      <c r="GA143" s="194"/>
      <c r="GB143" s="194"/>
      <c r="GC143" s="194"/>
      <c r="GD143" s="194"/>
      <c r="GE143" s="194"/>
      <c r="GF143" s="194"/>
      <c r="GG143" s="194"/>
      <c r="GH143" s="194"/>
      <c r="GI143" s="194"/>
      <c r="GJ143" s="194"/>
    </row>
    <row r="144" spans="2:193" s="283" customFormat="1">
      <c r="B144" s="284" t="s">
        <v>24</v>
      </c>
      <c r="D144" s="55"/>
      <c r="E144" s="55"/>
      <c r="F144" s="55"/>
      <c r="G144" s="55"/>
      <c r="H144" s="55"/>
      <c r="I144" s="55"/>
      <c r="J144" s="55"/>
      <c r="K144" s="55"/>
      <c r="L144" s="55"/>
      <c r="M144" s="490"/>
      <c r="N144" s="490"/>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c r="BT144" s="55"/>
      <c r="BU144" s="55"/>
      <c r="BV144" s="55"/>
      <c r="BW144" s="55"/>
      <c r="BX144" s="55"/>
      <c r="BY144" s="55"/>
      <c r="BZ144" s="55"/>
      <c r="CA144" s="55"/>
      <c r="CB144" s="55"/>
      <c r="CC144" s="55"/>
      <c r="CD144" s="55"/>
      <c r="CE144" s="55"/>
      <c r="CF144" s="55"/>
      <c r="CG144" s="55"/>
      <c r="CH144" s="55"/>
      <c r="CI144" s="55"/>
      <c r="CJ144" s="55"/>
      <c r="CK144" s="55"/>
      <c r="CL144" s="55"/>
      <c r="CM144" s="55"/>
      <c r="CN144" s="55"/>
      <c r="CO144" s="55"/>
      <c r="CP144" s="55"/>
      <c r="CQ144" s="55"/>
      <c r="CR144" s="55"/>
      <c r="CS144" s="55"/>
      <c r="CT144" s="55"/>
      <c r="CU144" s="55"/>
      <c r="CV144" s="55"/>
      <c r="CW144" s="55"/>
      <c r="CX144" s="55"/>
      <c r="CY144" s="55"/>
      <c r="CZ144" s="55"/>
      <c r="DA144" s="55"/>
      <c r="DB144" s="55"/>
      <c r="DC144" s="55"/>
      <c r="DD144" s="55"/>
      <c r="DE144" s="55"/>
      <c r="DF144" s="55"/>
      <c r="DG144" s="55"/>
      <c r="DH144" s="55"/>
      <c r="DI144" s="55"/>
      <c r="DJ144" s="55"/>
      <c r="DK144" s="55"/>
      <c r="DL144" s="55"/>
      <c r="DM144" s="55"/>
      <c r="DN144" s="55"/>
      <c r="DO144" s="55"/>
      <c r="DP144" s="55"/>
      <c r="DQ144" s="55"/>
      <c r="DR144" s="55"/>
      <c r="DS144" s="55"/>
      <c r="DT144" s="55"/>
      <c r="DU144" s="55"/>
      <c r="DV144" s="55"/>
      <c r="DW144" s="55"/>
      <c r="DX144" s="55"/>
      <c r="DY144" s="55"/>
      <c r="DZ144" s="55"/>
      <c r="EA144" s="55"/>
      <c r="EB144" s="55"/>
      <c r="EC144" s="55"/>
      <c r="ED144" s="55"/>
      <c r="EE144" s="55"/>
      <c r="EF144" s="55"/>
      <c r="EG144" s="55"/>
      <c r="EH144" s="55"/>
      <c r="EI144" s="55"/>
      <c r="EJ144" s="55"/>
      <c r="EK144" s="55"/>
      <c r="EL144" s="55"/>
      <c r="EM144" s="55"/>
      <c r="EN144" s="55"/>
      <c r="EO144" s="55"/>
      <c r="EP144" s="55"/>
      <c r="EQ144" s="55"/>
      <c r="ER144" s="55"/>
      <c r="ES144" s="55"/>
      <c r="ET144" s="55"/>
      <c r="EU144" s="55"/>
      <c r="EV144" s="55"/>
      <c r="EW144" s="55"/>
      <c r="EX144" s="55"/>
      <c r="EY144" s="55"/>
      <c r="EZ144" s="55"/>
      <c r="FA144" s="55"/>
      <c r="FB144" s="55"/>
      <c r="FC144" s="55"/>
      <c r="FD144" s="55"/>
      <c r="FE144" s="55"/>
      <c r="FF144" s="55"/>
      <c r="FG144" s="55"/>
      <c r="FH144" s="55"/>
      <c r="FI144" s="55"/>
      <c r="FJ144" s="55"/>
      <c r="FK144" s="55"/>
      <c r="FL144" s="55"/>
      <c r="FM144" s="55"/>
      <c r="FN144" s="55"/>
      <c r="FO144" s="55"/>
      <c r="FP144" s="55"/>
      <c r="FQ144" s="55"/>
      <c r="FR144" s="55"/>
      <c r="FS144" s="55"/>
      <c r="FT144" s="55"/>
      <c r="FU144" s="55"/>
      <c r="FV144" s="55"/>
      <c r="FW144" s="55"/>
      <c r="FX144" s="55"/>
      <c r="FY144" s="55"/>
      <c r="FZ144" s="55"/>
      <c r="GA144" s="55"/>
      <c r="GB144" s="55"/>
      <c r="GC144" s="55"/>
      <c r="GD144" s="55"/>
      <c r="GE144" s="55"/>
      <c r="GF144" s="55"/>
      <c r="GG144" s="55"/>
      <c r="GH144" s="55"/>
      <c r="GI144" s="55"/>
      <c r="GJ144" s="55"/>
    </row>
    <row r="145" spans="1:193" outlineLevel="1">
      <c r="A145" s="47"/>
      <c r="B145" s="47"/>
      <c r="C145" s="47"/>
      <c r="D145" s="47"/>
      <c r="E145" s="47"/>
      <c r="F145" s="47"/>
      <c r="G145" s="47"/>
      <c r="H145" s="47"/>
      <c r="I145" s="47"/>
      <c r="J145" s="47"/>
      <c r="K145" s="47"/>
      <c r="L145" s="47"/>
      <c r="M145" s="465"/>
      <c r="N145" s="465"/>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row>
    <row r="146" spans="1:193" s="47" customFormat="1" ht="14.25" customHeight="1" outlineLevel="1">
      <c r="B146" s="67" t="s">
        <v>256</v>
      </c>
      <c r="H146" s="522">
        <f>+Inputs!L135</f>
        <v>68.95</v>
      </c>
      <c r="K146" s="315" t="s">
        <v>200</v>
      </c>
      <c r="M146" s="465"/>
      <c r="N146" s="465"/>
      <c r="O146" s="667">
        <v>74.900000000000006</v>
      </c>
      <c r="P146" s="667">
        <v>84.3</v>
      </c>
      <c r="Q146" s="366">
        <f t="shared" ref="Q146" si="929">$H$146*(ROUND(Q142,6)&gt;0)</f>
        <v>68.95</v>
      </c>
      <c r="R146" s="366">
        <f t="shared" ref="R146:CC146" si="930">$H$146*(ROUND(R142,6)&gt;0)</f>
        <v>68.95</v>
      </c>
      <c r="S146" s="366">
        <f t="shared" si="930"/>
        <v>68.95</v>
      </c>
      <c r="T146" s="366">
        <f t="shared" si="930"/>
        <v>68.95</v>
      </c>
      <c r="U146" s="366">
        <f t="shared" si="930"/>
        <v>68.95</v>
      </c>
      <c r="V146" s="366">
        <f t="shared" si="930"/>
        <v>68.95</v>
      </c>
      <c r="W146" s="366">
        <f t="shared" si="930"/>
        <v>68.95</v>
      </c>
      <c r="X146" s="366">
        <f t="shared" si="930"/>
        <v>68.95</v>
      </c>
      <c r="Y146" s="366">
        <f t="shared" si="930"/>
        <v>68.95</v>
      </c>
      <c r="Z146" s="366">
        <f t="shared" si="930"/>
        <v>68.95</v>
      </c>
      <c r="AA146" s="366">
        <f t="shared" si="930"/>
        <v>68.95</v>
      </c>
      <c r="AB146" s="366">
        <f t="shared" si="930"/>
        <v>68.95</v>
      </c>
      <c r="AC146" s="366">
        <f t="shared" si="930"/>
        <v>68.95</v>
      </c>
      <c r="AD146" s="366">
        <f t="shared" si="930"/>
        <v>68.95</v>
      </c>
      <c r="AE146" s="366">
        <f t="shared" si="930"/>
        <v>68.95</v>
      </c>
      <c r="AF146" s="366">
        <f t="shared" si="930"/>
        <v>68.95</v>
      </c>
      <c r="AG146" s="366">
        <f t="shared" si="930"/>
        <v>68.95</v>
      </c>
      <c r="AH146" s="366">
        <f t="shared" si="930"/>
        <v>68.95</v>
      </c>
      <c r="AI146" s="366">
        <f t="shared" si="930"/>
        <v>68.95</v>
      </c>
      <c r="AJ146" s="366">
        <f t="shared" si="930"/>
        <v>68.95</v>
      </c>
      <c r="AK146" s="366">
        <f t="shared" si="930"/>
        <v>68.95</v>
      </c>
      <c r="AL146" s="366">
        <f t="shared" si="930"/>
        <v>68.95</v>
      </c>
      <c r="AM146" s="366">
        <f t="shared" si="930"/>
        <v>68.95</v>
      </c>
      <c r="AN146" s="366">
        <f t="shared" si="930"/>
        <v>68.95</v>
      </c>
      <c r="AO146" s="366">
        <f t="shared" si="930"/>
        <v>68.95</v>
      </c>
      <c r="AP146" s="366">
        <f t="shared" si="930"/>
        <v>68.95</v>
      </c>
      <c r="AQ146" s="366">
        <f t="shared" si="930"/>
        <v>68.95</v>
      </c>
      <c r="AR146" s="366">
        <f t="shared" si="930"/>
        <v>68.95</v>
      </c>
      <c r="AS146" s="366">
        <f t="shared" si="930"/>
        <v>68.95</v>
      </c>
      <c r="AT146" s="366">
        <f t="shared" si="930"/>
        <v>68.95</v>
      </c>
      <c r="AU146" s="366">
        <f t="shared" si="930"/>
        <v>68.95</v>
      </c>
      <c r="AV146" s="366">
        <f t="shared" si="930"/>
        <v>68.95</v>
      </c>
      <c r="AW146" s="366">
        <f t="shared" si="930"/>
        <v>68.95</v>
      </c>
      <c r="AX146" s="366">
        <f t="shared" si="930"/>
        <v>68.95</v>
      </c>
      <c r="AY146" s="366">
        <f t="shared" si="930"/>
        <v>68.95</v>
      </c>
      <c r="AZ146" s="366">
        <f t="shared" si="930"/>
        <v>68.95</v>
      </c>
      <c r="BA146" s="366">
        <f t="shared" si="930"/>
        <v>68.95</v>
      </c>
      <c r="BB146" s="366">
        <f t="shared" si="930"/>
        <v>68.95</v>
      </c>
      <c r="BC146" s="366">
        <f t="shared" si="930"/>
        <v>68.95</v>
      </c>
      <c r="BD146" s="366">
        <f t="shared" si="930"/>
        <v>68.95</v>
      </c>
      <c r="BE146" s="366">
        <f t="shared" si="930"/>
        <v>68.95</v>
      </c>
      <c r="BF146" s="366">
        <f t="shared" si="930"/>
        <v>68.95</v>
      </c>
      <c r="BG146" s="366">
        <f t="shared" si="930"/>
        <v>68.95</v>
      </c>
      <c r="BH146" s="366">
        <f t="shared" si="930"/>
        <v>68.95</v>
      </c>
      <c r="BI146" s="366">
        <f t="shared" si="930"/>
        <v>68.95</v>
      </c>
      <c r="BJ146" s="366">
        <f t="shared" si="930"/>
        <v>68.95</v>
      </c>
      <c r="BK146" s="366">
        <f t="shared" si="930"/>
        <v>68.95</v>
      </c>
      <c r="BL146" s="366">
        <f t="shared" si="930"/>
        <v>68.95</v>
      </c>
      <c r="BM146" s="366">
        <f t="shared" si="930"/>
        <v>68.95</v>
      </c>
      <c r="BN146" s="366">
        <f t="shared" si="930"/>
        <v>68.95</v>
      </c>
      <c r="BO146" s="366">
        <f t="shared" si="930"/>
        <v>68.95</v>
      </c>
      <c r="BP146" s="366">
        <f t="shared" si="930"/>
        <v>68.95</v>
      </c>
      <c r="BQ146" s="366">
        <f t="shared" si="930"/>
        <v>68.95</v>
      </c>
      <c r="BR146" s="366">
        <f t="shared" si="930"/>
        <v>68.95</v>
      </c>
      <c r="BS146" s="366">
        <f t="shared" si="930"/>
        <v>68.95</v>
      </c>
      <c r="BT146" s="366">
        <f t="shared" si="930"/>
        <v>68.95</v>
      </c>
      <c r="BU146" s="366">
        <f t="shared" si="930"/>
        <v>68.95</v>
      </c>
      <c r="BV146" s="366">
        <f t="shared" si="930"/>
        <v>68.95</v>
      </c>
      <c r="BW146" s="366">
        <f t="shared" si="930"/>
        <v>68.95</v>
      </c>
      <c r="BX146" s="366">
        <f t="shared" si="930"/>
        <v>68.95</v>
      </c>
      <c r="BY146" s="366">
        <f t="shared" si="930"/>
        <v>68.95</v>
      </c>
      <c r="BZ146" s="366">
        <f t="shared" si="930"/>
        <v>68.95</v>
      </c>
      <c r="CA146" s="366">
        <f t="shared" si="930"/>
        <v>68.95</v>
      </c>
      <c r="CB146" s="366">
        <f t="shared" si="930"/>
        <v>68.95</v>
      </c>
      <c r="CC146" s="366">
        <f t="shared" si="930"/>
        <v>68.95</v>
      </c>
      <c r="CD146" s="366">
        <f t="shared" ref="CD146:CR146" si="931">$H$146*(ROUND(CD142,6)&gt;0)</f>
        <v>68.95</v>
      </c>
      <c r="CE146" s="366">
        <f t="shared" si="931"/>
        <v>68.95</v>
      </c>
      <c r="CF146" s="366">
        <f t="shared" si="931"/>
        <v>68.95</v>
      </c>
      <c r="CG146" s="366">
        <f t="shared" si="931"/>
        <v>68.95</v>
      </c>
      <c r="CH146" s="366">
        <f t="shared" si="931"/>
        <v>0</v>
      </c>
      <c r="CI146" s="366">
        <f t="shared" si="931"/>
        <v>0</v>
      </c>
      <c r="CJ146" s="366">
        <f t="shared" si="931"/>
        <v>0</v>
      </c>
      <c r="CK146" s="366">
        <f t="shared" si="931"/>
        <v>0</v>
      </c>
      <c r="CL146" s="366">
        <f t="shared" si="931"/>
        <v>0</v>
      </c>
      <c r="CM146" s="366">
        <f t="shared" si="931"/>
        <v>0</v>
      </c>
      <c r="CN146" s="366">
        <f t="shared" si="931"/>
        <v>0</v>
      </c>
      <c r="CO146" s="366">
        <f t="shared" si="931"/>
        <v>0</v>
      </c>
      <c r="CP146" s="366">
        <f t="shared" si="931"/>
        <v>0</v>
      </c>
      <c r="CQ146" s="366">
        <f t="shared" si="931"/>
        <v>0</v>
      </c>
      <c r="CR146" s="366">
        <f t="shared" si="931"/>
        <v>0</v>
      </c>
      <c r="CS146" s="366"/>
      <c r="CT146" s="81"/>
      <c r="CU146" s="81"/>
      <c r="CV146" s="81"/>
      <c r="CW146" s="81"/>
      <c r="CX146" s="81"/>
      <c r="CY146" s="81"/>
      <c r="CZ146" s="81"/>
      <c r="DA146" s="81"/>
      <c r="DB146" s="81"/>
      <c r="DC146" s="81"/>
      <c r="DD146" s="81"/>
      <c r="DE146" s="81"/>
      <c r="DF146" s="81"/>
      <c r="DG146" s="81"/>
      <c r="DH146" s="81"/>
      <c r="DI146" s="81"/>
      <c r="DJ146" s="81"/>
      <c r="DK146" s="81"/>
      <c r="DL146" s="81"/>
      <c r="DM146" s="81"/>
      <c r="DN146" s="81"/>
      <c r="DO146" s="81"/>
      <c r="DP146" s="81"/>
      <c r="DQ146" s="81"/>
      <c r="DR146" s="81"/>
      <c r="DS146" s="81"/>
      <c r="DT146" s="81"/>
      <c r="DU146" s="81"/>
      <c r="DV146" s="81"/>
      <c r="DW146" s="81"/>
      <c r="DX146" s="81"/>
      <c r="DY146" s="81"/>
      <c r="DZ146" s="81"/>
      <c r="EA146" s="81"/>
      <c r="EB146" s="81"/>
      <c r="EC146" s="81"/>
      <c r="ED146" s="81"/>
      <c r="EE146" s="81"/>
      <c r="EF146" s="81"/>
      <c r="EG146" s="81"/>
      <c r="EH146" s="81"/>
      <c r="EI146" s="81"/>
      <c r="EJ146" s="81"/>
      <c r="EK146" s="81"/>
      <c r="EL146" s="81"/>
      <c r="EM146" s="81"/>
      <c r="EN146" s="81"/>
      <c r="EO146" s="81"/>
      <c r="EP146" s="81"/>
      <c r="EQ146" s="81"/>
      <c r="ER146" s="81"/>
      <c r="ES146" s="81"/>
      <c r="ET146" s="81"/>
      <c r="EU146" s="81"/>
      <c r="EV146" s="81"/>
      <c r="EW146" s="81"/>
      <c r="EX146" s="81"/>
      <c r="EY146" s="81"/>
      <c r="EZ146" s="81"/>
      <c r="FA146" s="81"/>
      <c r="FB146" s="81"/>
      <c r="FC146" s="81"/>
      <c r="FD146" s="81"/>
      <c r="FE146" s="81"/>
      <c r="FF146" s="81"/>
      <c r="FG146" s="81"/>
      <c r="FH146" s="81"/>
      <c r="FI146" s="81"/>
      <c r="FJ146" s="81"/>
      <c r="FK146" s="81"/>
      <c r="FL146" s="81"/>
      <c r="FM146" s="81"/>
      <c r="FN146" s="81"/>
      <c r="FO146" s="81"/>
      <c r="FP146" s="81"/>
      <c r="FQ146" s="81"/>
      <c r="FR146" s="81"/>
      <c r="FS146" s="81"/>
      <c r="FT146" s="81"/>
      <c r="FU146" s="81"/>
      <c r="FV146" s="81"/>
      <c r="FW146" s="81"/>
      <c r="FX146" s="81"/>
      <c r="FY146" s="81"/>
      <c r="FZ146" s="81"/>
      <c r="GA146" s="81"/>
      <c r="GB146" s="81"/>
      <c r="GC146" s="81"/>
      <c r="GD146" s="81"/>
      <c r="GE146" s="81"/>
      <c r="GF146" s="81"/>
      <c r="GG146" s="81"/>
      <c r="GH146" s="81"/>
      <c r="GI146" s="81"/>
      <c r="GJ146" s="81"/>
    </row>
    <row r="147" spans="1:193">
      <c r="K147" s="316"/>
      <c r="M147" s="470"/>
      <c r="N147" s="470"/>
      <c r="O147" s="367"/>
      <c r="P147" s="367"/>
      <c r="Q147" s="367"/>
      <c r="R147" s="367"/>
      <c r="S147" s="367"/>
      <c r="T147" s="367"/>
      <c r="U147" s="367"/>
      <c r="V147" s="367"/>
      <c r="W147" s="367"/>
      <c r="X147" s="367"/>
      <c r="Y147" s="367"/>
      <c r="Z147" s="367"/>
      <c r="AA147" s="367"/>
      <c r="AB147" s="367"/>
      <c r="AC147" s="367"/>
      <c r="AD147" s="367"/>
      <c r="AE147" s="367"/>
      <c r="AF147" s="367"/>
      <c r="AG147" s="367"/>
      <c r="AH147" s="367"/>
      <c r="AI147" s="367"/>
      <c r="AJ147" s="367"/>
      <c r="AK147" s="367"/>
      <c r="AL147" s="367"/>
      <c r="AM147" s="367"/>
      <c r="AN147" s="367"/>
      <c r="AO147" s="367"/>
      <c r="AP147" s="367"/>
      <c r="AQ147" s="367"/>
      <c r="AR147" s="367"/>
      <c r="AS147" s="367"/>
      <c r="AT147" s="367"/>
      <c r="AU147" s="367"/>
      <c r="AV147" s="367"/>
      <c r="AW147" s="367"/>
      <c r="AX147" s="367"/>
      <c r="AY147" s="367"/>
      <c r="AZ147" s="367"/>
      <c r="BA147" s="367"/>
      <c r="BB147" s="367"/>
      <c r="BC147" s="367"/>
      <c r="BD147" s="367"/>
      <c r="BE147" s="367"/>
      <c r="BF147" s="367"/>
      <c r="BG147" s="367"/>
      <c r="BH147" s="367"/>
      <c r="BI147" s="367"/>
      <c r="BJ147" s="367"/>
      <c r="BK147" s="367"/>
      <c r="BL147" s="367"/>
      <c r="BM147" s="367"/>
      <c r="BN147" s="367"/>
      <c r="BO147" s="367"/>
      <c r="BP147" s="367"/>
      <c r="BQ147" s="367"/>
      <c r="BR147" s="367"/>
      <c r="BS147" s="367"/>
      <c r="BT147" s="367"/>
      <c r="BU147" s="367"/>
      <c r="BV147" s="367"/>
      <c r="BW147" s="367"/>
      <c r="BX147" s="367"/>
      <c r="BY147" s="367"/>
      <c r="BZ147" s="367"/>
      <c r="CA147" s="367"/>
      <c r="CB147" s="367"/>
      <c r="CC147" s="367"/>
      <c r="CD147" s="367"/>
      <c r="CE147" s="367"/>
      <c r="CF147" s="367"/>
      <c r="CG147" s="367"/>
      <c r="CH147" s="367"/>
      <c r="CI147" s="367"/>
      <c r="CJ147" s="367"/>
      <c r="CK147" s="367"/>
      <c r="CL147" s="367"/>
      <c r="CM147" s="367"/>
      <c r="CN147" s="367"/>
      <c r="CO147" s="367"/>
      <c r="CP147" s="367"/>
      <c r="CQ147" s="367"/>
      <c r="CR147" s="367"/>
      <c r="CS147" s="367"/>
    </row>
    <row r="148" spans="1:193" s="55" customFormat="1" ht="14.25" customHeight="1">
      <c r="A148" s="283"/>
      <c r="B148" s="284" t="s">
        <v>26</v>
      </c>
      <c r="C148" s="283"/>
      <c r="K148" s="317"/>
      <c r="M148" s="490"/>
      <c r="N148" s="490"/>
      <c r="O148" s="491"/>
      <c r="P148" s="491"/>
      <c r="Q148" s="491"/>
      <c r="R148" s="491"/>
      <c r="S148" s="491"/>
      <c r="T148" s="491"/>
      <c r="U148" s="491"/>
      <c r="V148" s="491"/>
      <c r="W148" s="491"/>
      <c r="X148" s="491"/>
      <c r="Y148" s="491"/>
      <c r="Z148" s="491"/>
      <c r="AA148" s="491"/>
      <c r="AB148" s="491"/>
      <c r="AC148" s="491"/>
      <c r="AD148" s="491"/>
      <c r="AE148" s="491"/>
      <c r="AF148" s="491"/>
      <c r="AG148" s="491"/>
      <c r="AH148" s="491"/>
      <c r="AI148" s="491"/>
      <c r="AJ148" s="491"/>
      <c r="AK148" s="491"/>
      <c r="AL148" s="491"/>
      <c r="AM148" s="491"/>
      <c r="AN148" s="491"/>
      <c r="AO148" s="491"/>
      <c r="AP148" s="491"/>
      <c r="AQ148" s="491"/>
      <c r="AR148" s="491"/>
      <c r="AS148" s="491"/>
      <c r="AT148" s="491"/>
      <c r="AU148" s="491"/>
      <c r="AV148" s="491"/>
      <c r="AW148" s="491"/>
      <c r="AX148" s="491"/>
      <c r="AY148" s="491"/>
      <c r="AZ148" s="491"/>
      <c r="BA148" s="491"/>
      <c r="BB148" s="491"/>
      <c r="BC148" s="491"/>
      <c r="BD148" s="491"/>
      <c r="BE148" s="491"/>
      <c r="BF148" s="491"/>
      <c r="BG148" s="491"/>
      <c r="BH148" s="491"/>
      <c r="BI148" s="491"/>
      <c r="BJ148" s="491"/>
      <c r="BK148" s="491"/>
      <c r="BL148" s="491"/>
      <c r="BM148" s="491"/>
      <c r="BN148" s="491"/>
      <c r="BO148" s="491"/>
      <c r="BP148" s="491"/>
      <c r="BQ148" s="491"/>
      <c r="BR148" s="491"/>
      <c r="BS148" s="491"/>
      <c r="BT148" s="491"/>
      <c r="BU148" s="491"/>
      <c r="BV148" s="491"/>
      <c r="BW148" s="491"/>
      <c r="BX148" s="491"/>
      <c r="BY148" s="491"/>
      <c r="BZ148" s="491"/>
      <c r="CA148" s="491"/>
      <c r="CB148" s="491"/>
      <c r="CC148" s="491"/>
      <c r="CD148" s="491"/>
      <c r="CE148" s="491"/>
      <c r="CF148" s="491"/>
      <c r="CG148" s="491"/>
      <c r="CH148" s="491"/>
      <c r="CI148" s="491"/>
      <c r="CJ148" s="491"/>
      <c r="CK148" s="491"/>
      <c r="CL148" s="491"/>
      <c r="CM148" s="491"/>
      <c r="CN148" s="491"/>
      <c r="CO148" s="491"/>
      <c r="CP148" s="491"/>
      <c r="CQ148" s="491"/>
      <c r="CR148" s="491"/>
      <c r="CS148" s="491"/>
      <c r="GK148" s="492"/>
    </row>
    <row r="149" spans="1:193" s="47" customFormat="1" ht="14.25" customHeight="1" outlineLevel="1">
      <c r="M149" s="465"/>
      <c r="N149" s="465"/>
      <c r="O149" s="366"/>
      <c r="P149" s="366"/>
      <c r="Q149" s="366"/>
      <c r="R149" s="366"/>
      <c r="S149" s="366"/>
      <c r="T149" s="366"/>
      <c r="U149" s="366"/>
      <c r="V149" s="366"/>
      <c r="W149" s="366"/>
      <c r="X149" s="366"/>
      <c r="Y149" s="366"/>
      <c r="Z149" s="366"/>
      <c r="AA149" s="366"/>
      <c r="AB149" s="366"/>
      <c r="AC149" s="366"/>
      <c r="AD149" s="366"/>
      <c r="AE149" s="366"/>
      <c r="AF149" s="366"/>
      <c r="AG149" s="366"/>
      <c r="AH149" s="366"/>
      <c r="AI149" s="366"/>
      <c r="AJ149" s="366"/>
      <c r="AK149" s="366"/>
      <c r="AL149" s="366"/>
      <c r="AM149" s="366"/>
      <c r="AN149" s="366"/>
      <c r="AO149" s="366"/>
      <c r="AP149" s="366"/>
      <c r="AQ149" s="366"/>
      <c r="AR149" s="366"/>
      <c r="AS149" s="366"/>
      <c r="AT149" s="366"/>
      <c r="AU149" s="366"/>
      <c r="AV149" s="366"/>
      <c r="AW149" s="366"/>
      <c r="AX149" s="366"/>
      <c r="AY149" s="366"/>
      <c r="AZ149" s="366"/>
      <c r="BA149" s="366"/>
      <c r="BB149" s="366"/>
      <c r="BC149" s="366"/>
      <c r="BD149" s="366"/>
      <c r="BE149" s="366"/>
      <c r="BF149" s="366"/>
      <c r="BG149" s="366"/>
      <c r="BH149" s="366"/>
      <c r="BI149" s="366"/>
      <c r="BJ149" s="366"/>
      <c r="BK149" s="366"/>
      <c r="BL149" s="366"/>
      <c r="BM149" s="366"/>
      <c r="BN149" s="366"/>
      <c r="BO149" s="366"/>
      <c r="BP149" s="366"/>
      <c r="BQ149" s="366"/>
      <c r="BR149" s="366"/>
      <c r="BS149" s="366"/>
      <c r="BT149" s="366"/>
      <c r="BU149" s="366"/>
      <c r="BV149" s="366"/>
      <c r="BW149" s="366"/>
      <c r="BX149" s="366"/>
      <c r="BY149" s="366"/>
      <c r="BZ149" s="366"/>
      <c r="CA149" s="366"/>
      <c r="CB149" s="366"/>
      <c r="CC149" s="366"/>
      <c r="CD149" s="366"/>
      <c r="CE149" s="366"/>
      <c r="CF149" s="366"/>
      <c r="CG149" s="366"/>
      <c r="CH149" s="366"/>
      <c r="CI149" s="366"/>
      <c r="CJ149" s="366"/>
      <c r="CK149" s="366"/>
      <c r="CL149" s="366"/>
      <c r="CM149" s="366"/>
      <c r="CN149" s="366"/>
      <c r="CO149" s="366"/>
      <c r="CP149" s="366"/>
      <c r="CQ149" s="366"/>
      <c r="CR149" s="366"/>
      <c r="CS149" s="366"/>
      <c r="GK149" s="74"/>
    </row>
    <row r="150" spans="1:193" s="47" customFormat="1" ht="14.25" customHeight="1" outlineLevel="1">
      <c r="B150" s="47" t="s">
        <v>26</v>
      </c>
      <c r="H150" s="522">
        <f>+Inputs!L136</f>
        <v>10</v>
      </c>
      <c r="K150" s="321" t="s">
        <v>200</v>
      </c>
      <c r="M150" s="465"/>
      <c r="N150" s="465"/>
      <c r="O150" s="369">
        <f>$H$150*(O8&lt;YEAR(Inputs!$L$16))</f>
        <v>10</v>
      </c>
      <c r="P150" s="369">
        <f>$H$150*(P8&lt;YEAR(Inputs!$L$16))</f>
        <v>10</v>
      </c>
      <c r="Q150" s="369">
        <f>$H$150*(Q8&lt;YEAR(Inputs!$L$16))</f>
        <v>10</v>
      </c>
      <c r="R150" s="369">
        <f>$H$150*(R8&lt;YEAR(Inputs!$L$16))</f>
        <v>10</v>
      </c>
      <c r="S150" s="369">
        <f>$H$150*(S8&lt;YEAR(Inputs!$L$16))</f>
        <v>10</v>
      </c>
      <c r="T150" s="369">
        <f>$H$150*(T8&lt;YEAR(Inputs!$L$16))</f>
        <v>10</v>
      </c>
      <c r="U150" s="369">
        <f>$H$150*(U8&lt;YEAR(Inputs!$L$16))</f>
        <v>10</v>
      </c>
      <c r="V150" s="369">
        <f>$H$150*(V8&lt;YEAR(Inputs!$L$16))</f>
        <v>10</v>
      </c>
      <c r="W150" s="369">
        <f>$H$150*(W8&lt;YEAR(Inputs!$L$16))</f>
        <v>10</v>
      </c>
      <c r="X150" s="369">
        <f>$H$150*(X8&lt;YEAR(Inputs!$L$16))</f>
        <v>10</v>
      </c>
      <c r="Y150" s="369">
        <f>$H$150*(Y8&lt;YEAR(Inputs!$L$16))</f>
        <v>10</v>
      </c>
      <c r="Z150" s="369">
        <f>$H$150*(Z8&lt;YEAR(Inputs!$L$16))</f>
        <v>10</v>
      </c>
      <c r="AA150" s="369">
        <f>$H$150*(AA8&lt;YEAR(Inputs!$L$16))</f>
        <v>10</v>
      </c>
      <c r="AB150" s="369">
        <f>$H$150*(AB8&lt;YEAR(Inputs!$L$16))</f>
        <v>10</v>
      </c>
      <c r="AC150" s="369">
        <f>$H$150*(AC8&lt;YEAR(Inputs!$L$16))</f>
        <v>10</v>
      </c>
      <c r="AD150" s="369">
        <f>$H$150*(AD8&lt;YEAR(Inputs!$L$16))</f>
        <v>10</v>
      </c>
      <c r="AE150" s="369">
        <f>$H$150*(AE8&lt;YEAR(Inputs!$L$16))</f>
        <v>10</v>
      </c>
      <c r="AF150" s="369">
        <f>$H$150*(AF8&lt;YEAR(Inputs!$L$16))</f>
        <v>10</v>
      </c>
      <c r="AG150" s="369">
        <f>$H$150*(AG8&lt;YEAR(Inputs!$L$16))</f>
        <v>10</v>
      </c>
      <c r="AH150" s="369">
        <f>$H$150*(AH8&lt;YEAR(Inputs!$L$16))</f>
        <v>10</v>
      </c>
      <c r="AI150" s="369">
        <f>$H$150*(AI8&lt;YEAR(Inputs!$L$16))</f>
        <v>10</v>
      </c>
      <c r="AJ150" s="369">
        <f>$H$150*(AJ8&lt;YEAR(Inputs!$L$16))</f>
        <v>10</v>
      </c>
      <c r="AK150" s="369">
        <f>$H$150*(AK8&lt;YEAR(Inputs!$L$16))</f>
        <v>10</v>
      </c>
      <c r="AL150" s="369">
        <f>$H$150*(AL8&lt;YEAR(Inputs!$L$16))</f>
        <v>10</v>
      </c>
      <c r="AM150" s="369">
        <f>$H$150*(AM8&lt;YEAR(Inputs!$L$16))</f>
        <v>10</v>
      </c>
      <c r="AN150" s="369">
        <f>$H$150*(AN8&lt;YEAR(Inputs!$L$16))</f>
        <v>10</v>
      </c>
      <c r="AO150" s="369">
        <f>$H$150*(AO8&lt;YEAR(Inputs!$L$16))</f>
        <v>10</v>
      </c>
      <c r="AP150" s="369">
        <f>$H$150*(AP8&lt;YEAR(Inputs!$L$16))</f>
        <v>10</v>
      </c>
      <c r="AQ150" s="369">
        <f>$H$150*(AQ8&lt;YEAR(Inputs!$L$16))</f>
        <v>10</v>
      </c>
      <c r="AR150" s="369">
        <f>$H$150*(AR8&lt;YEAR(Inputs!$L$16))</f>
        <v>10</v>
      </c>
      <c r="AS150" s="369">
        <f>$H$150*(AS8&lt;YEAR(Inputs!$L$16))</f>
        <v>10</v>
      </c>
      <c r="AT150" s="369">
        <f>$H$150*(AT8&lt;YEAR(Inputs!$L$16))</f>
        <v>10</v>
      </c>
      <c r="AU150" s="369">
        <f>$H$150*(AU8&lt;YEAR(Inputs!$L$16))</f>
        <v>10</v>
      </c>
      <c r="AV150" s="369">
        <f>$H$150*(AV8&lt;YEAR(Inputs!$L$16))</f>
        <v>10</v>
      </c>
      <c r="AW150" s="369">
        <f>$H$150*(AW8&lt;YEAR(Inputs!$L$16))</f>
        <v>10</v>
      </c>
      <c r="AX150" s="369">
        <f>$H$150*(AX8&lt;YEAR(Inputs!$L$16))</f>
        <v>10</v>
      </c>
      <c r="AY150" s="369">
        <f>$H$150*(AY8&lt;YEAR(Inputs!$L$16))</f>
        <v>10</v>
      </c>
      <c r="AZ150" s="369">
        <f>$H$150*(AZ8&lt;YEAR(Inputs!$L$16))</f>
        <v>10</v>
      </c>
      <c r="BA150" s="369">
        <f>$H$150*(BA8&lt;YEAR(Inputs!$L$16))</f>
        <v>10</v>
      </c>
      <c r="BB150" s="369">
        <f>$H$150*(BB8&lt;YEAR(Inputs!$L$16))</f>
        <v>10</v>
      </c>
      <c r="BC150" s="369">
        <f>$H$150*(BC8&lt;YEAR(Inputs!$L$16))</f>
        <v>10</v>
      </c>
      <c r="BD150" s="369">
        <f>$H$150*(BD8&lt;YEAR(Inputs!$L$16))</f>
        <v>10</v>
      </c>
      <c r="BE150" s="369">
        <f>$H$150*(BE8&lt;YEAR(Inputs!$L$16))</f>
        <v>10</v>
      </c>
      <c r="BF150" s="369">
        <f>$H$150*(BF8&lt;YEAR(Inputs!$L$16))</f>
        <v>10</v>
      </c>
      <c r="BG150" s="369">
        <f>$H$150*(BG8&lt;YEAR(Inputs!$L$16))</f>
        <v>10</v>
      </c>
      <c r="BH150" s="369">
        <f>$H$150*(BH8&lt;YEAR(Inputs!$L$16))</f>
        <v>10</v>
      </c>
      <c r="BI150" s="369">
        <f>$H$150*(BI8&lt;YEAR(Inputs!$L$16))</f>
        <v>10</v>
      </c>
      <c r="BJ150" s="369">
        <f>$H$150*(BJ8&lt;YEAR(Inputs!$L$16))</f>
        <v>10</v>
      </c>
      <c r="BK150" s="369">
        <f>$H$150*(BK8&lt;YEAR(Inputs!$L$16))</f>
        <v>10</v>
      </c>
      <c r="BL150" s="369">
        <f>$H$150*(BL8&lt;YEAR(Inputs!$L$16))</f>
        <v>10</v>
      </c>
      <c r="BM150" s="369">
        <f>$H$150*(BM8&lt;YEAR(Inputs!$L$16))</f>
        <v>10</v>
      </c>
      <c r="BN150" s="369">
        <f>$H$150*(BN8&lt;YEAR(Inputs!$L$16))</f>
        <v>10</v>
      </c>
      <c r="BO150" s="369">
        <f>$H$150*(BO8&lt;YEAR(Inputs!$L$16))</f>
        <v>10</v>
      </c>
      <c r="BP150" s="369">
        <f>$H$150*(BP8&lt;YEAR(Inputs!$L$16))</f>
        <v>10</v>
      </c>
      <c r="BQ150" s="369">
        <f>$H$150*(BQ8&lt;YEAR(Inputs!$L$16))</f>
        <v>10</v>
      </c>
      <c r="BR150" s="369">
        <f>$H$150*(BR8&lt;YEAR(Inputs!$L$16))</f>
        <v>10</v>
      </c>
      <c r="BS150" s="369">
        <f>$H$150*(BS8&lt;YEAR(Inputs!$L$16))</f>
        <v>10</v>
      </c>
      <c r="BT150" s="369">
        <f>$H$150*(BT8&lt;YEAR(Inputs!$L$16))</f>
        <v>10</v>
      </c>
      <c r="BU150" s="369">
        <f>$H$150*(BU8&lt;YEAR(Inputs!$L$16))</f>
        <v>10</v>
      </c>
      <c r="BV150" s="369">
        <f>$H$150*(BV8&lt;YEAR(Inputs!$L$16))</f>
        <v>10</v>
      </c>
      <c r="BW150" s="369">
        <f>$H$150*(BW8&lt;YEAR(Inputs!$L$16))</f>
        <v>10</v>
      </c>
      <c r="BX150" s="369">
        <f>$H$150*(BX8&lt;YEAR(Inputs!$L$16))</f>
        <v>10</v>
      </c>
      <c r="BY150" s="369">
        <f>$H$150*(BY8&lt;YEAR(Inputs!$L$16))</f>
        <v>10</v>
      </c>
      <c r="BZ150" s="369">
        <f>$H$150*(BZ8&lt;YEAR(Inputs!$L$16))</f>
        <v>10</v>
      </c>
      <c r="CA150" s="369">
        <f>$H$150*(CA8&lt;YEAR(Inputs!$L$16))</f>
        <v>10</v>
      </c>
      <c r="CB150" s="369">
        <f>$H$150*(CB8&lt;YEAR(Inputs!$L$16))</f>
        <v>10</v>
      </c>
      <c r="CC150" s="369">
        <f>$H$150*(CC8&lt;YEAR(Inputs!$L$16))</f>
        <v>10</v>
      </c>
      <c r="CD150" s="369">
        <f>$H$150*(CD8&lt;YEAR(Inputs!$L$16))</f>
        <v>10</v>
      </c>
      <c r="CE150" s="369">
        <f>$H$150*(CE8&lt;YEAR(Inputs!$L$16))</f>
        <v>10</v>
      </c>
      <c r="CF150" s="369">
        <f>$H$150*(CF8&lt;YEAR(Inputs!$L$16))</f>
        <v>10</v>
      </c>
      <c r="CG150" s="369">
        <f>$H$150*(CG8&lt;YEAR(Inputs!$L$16))</f>
        <v>10</v>
      </c>
      <c r="CH150" s="369">
        <f>$H$150*(CH8&lt;YEAR(Inputs!$L$16))</f>
        <v>10</v>
      </c>
      <c r="CI150" s="369">
        <f>$H$150*(CI8&lt;YEAR(Inputs!$L$16))</f>
        <v>10</v>
      </c>
      <c r="CJ150" s="369">
        <f>$H$150*(CJ8&lt;YEAR(Inputs!$L$16))</f>
        <v>10</v>
      </c>
      <c r="CK150" s="369">
        <f>$H$150*(CK8&lt;YEAR(Inputs!$L$16))</f>
        <v>10</v>
      </c>
      <c r="CL150" s="369">
        <f>$H$150*(CL8&lt;YEAR(Inputs!$L$16))</f>
        <v>10</v>
      </c>
      <c r="CM150" s="369">
        <f>$H$150*(CM8&lt;YEAR(Inputs!$L$16))</f>
        <v>10</v>
      </c>
      <c r="CN150" s="369">
        <f>$H$150*(CN8&lt;YEAR(Inputs!$L$16))</f>
        <v>10</v>
      </c>
      <c r="CO150" s="369">
        <f>$H$150*(CO8&lt;YEAR(Inputs!$L$16))</f>
        <v>10</v>
      </c>
      <c r="CP150" s="369">
        <f>$H$150*(CP8&lt;YEAR(Inputs!$L$16))</f>
        <v>10</v>
      </c>
      <c r="CQ150" s="369">
        <f>$H$150*(CQ8&lt;YEAR(Inputs!$L$16))</f>
        <v>10</v>
      </c>
      <c r="CR150" s="369">
        <f>$H$150*(CR8&lt;YEAR(Inputs!$L$16))</f>
        <v>0</v>
      </c>
      <c r="CS150" s="369"/>
      <c r="CT150" s="80"/>
      <c r="CU150" s="80"/>
      <c r="CV150" s="80"/>
      <c r="CW150" s="80"/>
      <c r="CX150" s="80"/>
      <c r="CY150" s="80"/>
      <c r="CZ150" s="80"/>
      <c r="DA150" s="80"/>
      <c r="DB150" s="80"/>
      <c r="DC150" s="80"/>
      <c r="DD150" s="80"/>
      <c r="DE150" s="80"/>
      <c r="DF150" s="80"/>
      <c r="DG150" s="80"/>
      <c r="DH150" s="80"/>
      <c r="DI150" s="80"/>
      <c r="DJ150" s="80"/>
      <c r="DK150" s="80"/>
      <c r="DL150" s="80"/>
      <c r="DM150" s="80"/>
      <c r="DN150" s="80"/>
      <c r="DO150" s="80"/>
      <c r="DP150" s="80"/>
      <c r="DQ150" s="80"/>
      <c r="DR150" s="80"/>
      <c r="DS150" s="80"/>
      <c r="DT150" s="80"/>
      <c r="DU150" s="80"/>
      <c r="DV150" s="80"/>
      <c r="DW150" s="80"/>
      <c r="DX150" s="80"/>
      <c r="DY150" s="80"/>
      <c r="DZ150" s="80"/>
      <c r="EA150" s="80"/>
      <c r="EB150" s="80"/>
      <c r="EC150" s="80"/>
      <c r="ED150" s="80"/>
      <c r="EE150" s="80"/>
      <c r="EF150" s="80"/>
      <c r="EG150" s="80"/>
      <c r="EH150" s="80"/>
      <c r="EI150" s="80"/>
      <c r="EJ150" s="80"/>
      <c r="EK150" s="80"/>
      <c r="EL150" s="80"/>
      <c r="EM150" s="80"/>
      <c r="EN150" s="80"/>
      <c r="EO150" s="80"/>
      <c r="EP150" s="80"/>
      <c r="EQ150" s="80"/>
      <c r="ER150" s="80"/>
      <c r="ES150" s="80"/>
      <c r="ET150" s="80"/>
      <c r="EU150" s="80"/>
      <c r="EV150" s="80"/>
      <c r="EW150" s="80"/>
      <c r="EX150" s="80"/>
      <c r="EY150" s="80"/>
      <c r="EZ150" s="80"/>
      <c r="FA150" s="80"/>
      <c r="FB150" s="80"/>
      <c r="FC150" s="80"/>
      <c r="FD150" s="80"/>
      <c r="FE150" s="80"/>
      <c r="FF150" s="80"/>
      <c r="FG150" s="80"/>
      <c r="FH150" s="80"/>
      <c r="FI150" s="80"/>
      <c r="FJ150" s="80"/>
      <c r="FK150" s="80"/>
      <c r="FL150" s="80"/>
      <c r="FM150" s="80"/>
      <c r="FN150" s="80"/>
      <c r="FO150" s="80"/>
      <c r="FP150" s="80"/>
      <c r="FQ150" s="80"/>
      <c r="FR150" s="80"/>
      <c r="FS150" s="80"/>
      <c r="FT150" s="80"/>
      <c r="FU150" s="80"/>
      <c r="FV150" s="80"/>
      <c r="FW150" s="80"/>
      <c r="FX150" s="80"/>
      <c r="FY150" s="80"/>
      <c r="FZ150" s="80"/>
      <c r="GA150" s="80"/>
      <c r="GB150" s="80"/>
      <c r="GC150" s="80"/>
      <c r="GD150" s="80"/>
      <c r="GE150" s="80"/>
      <c r="GF150" s="80"/>
      <c r="GG150" s="80"/>
      <c r="GH150" s="80"/>
      <c r="GI150" s="80"/>
      <c r="GJ150" s="80"/>
      <c r="GK150" s="74"/>
    </row>
    <row r="151" spans="1:193" s="47" customFormat="1" ht="14.25" customHeight="1">
      <c r="K151" s="318"/>
      <c r="M151" s="465"/>
      <c r="N151" s="465"/>
      <c r="GK151" s="74"/>
    </row>
    <row r="152" spans="1:193" s="482" customFormat="1">
      <c r="A152" s="235"/>
      <c r="B152" s="298" t="s">
        <v>3</v>
      </c>
      <c r="C152" s="237"/>
      <c r="D152" s="238"/>
      <c r="E152" s="238"/>
      <c r="F152" s="238"/>
      <c r="G152" s="238"/>
      <c r="H152" s="238"/>
      <c r="I152" s="238"/>
      <c r="J152" s="238"/>
      <c r="K152" s="323"/>
      <c r="L152" s="239"/>
      <c r="M152" s="467"/>
      <c r="N152" s="467"/>
      <c r="O152" s="480"/>
      <c r="P152" s="480"/>
      <c r="Q152" s="480"/>
      <c r="R152" s="480"/>
      <c r="S152" s="480"/>
      <c r="T152" s="480"/>
      <c r="U152" s="480"/>
      <c r="V152" s="480"/>
      <c r="W152" s="480"/>
      <c r="X152" s="480"/>
      <c r="Y152" s="480"/>
      <c r="Z152" s="480"/>
      <c r="AA152" s="480"/>
      <c r="AB152" s="480"/>
      <c r="AC152" s="480"/>
      <c r="AD152" s="480"/>
      <c r="AE152" s="480"/>
      <c r="AF152" s="480"/>
      <c r="AG152" s="480"/>
      <c r="AH152" s="480"/>
      <c r="AI152" s="480"/>
      <c r="AJ152" s="480"/>
      <c r="AK152" s="480"/>
      <c r="AL152" s="480"/>
      <c r="AM152" s="480"/>
      <c r="AN152" s="480"/>
      <c r="AO152" s="480"/>
      <c r="AP152" s="480"/>
      <c r="AQ152" s="480"/>
      <c r="AR152" s="480"/>
      <c r="AS152" s="480"/>
      <c r="AT152" s="480"/>
      <c r="AU152" s="480"/>
      <c r="AV152" s="480"/>
      <c r="AW152" s="480"/>
      <c r="AX152" s="480"/>
      <c r="AY152" s="480"/>
      <c r="AZ152" s="480"/>
      <c r="BA152" s="480"/>
      <c r="BB152" s="480"/>
      <c r="BC152" s="480"/>
      <c r="BD152" s="480"/>
      <c r="BE152" s="480"/>
      <c r="BF152" s="480"/>
      <c r="BG152" s="480"/>
      <c r="BH152" s="480"/>
      <c r="BI152" s="480"/>
      <c r="BJ152" s="480"/>
      <c r="BK152" s="480"/>
      <c r="BL152" s="480"/>
      <c r="BM152" s="480"/>
      <c r="BN152" s="480"/>
      <c r="BO152" s="480"/>
      <c r="BP152" s="480"/>
      <c r="BQ152" s="480"/>
      <c r="BR152" s="480"/>
      <c r="BS152" s="480"/>
      <c r="BT152" s="480"/>
      <c r="BU152" s="480"/>
      <c r="BV152" s="480"/>
      <c r="BW152" s="480"/>
      <c r="BX152" s="480"/>
      <c r="BY152" s="480"/>
      <c r="BZ152" s="480"/>
      <c r="CA152" s="480"/>
      <c r="CB152" s="480"/>
      <c r="CC152" s="480"/>
      <c r="CD152" s="480"/>
      <c r="CE152" s="480"/>
      <c r="CF152" s="480"/>
      <c r="CG152" s="480"/>
      <c r="CH152" s="480"/>
      <c r="CI152" s="480"/>
      <c r="CJ152" s="480"/>
      <c r="CK152" s="480"/>
      <c r="CL152" s="480"/>
      <c r="CM152" s="480"/>
      <c r="CN152" s="480"/>
      <c r="CO152" s="480"/>
      <c r="CP152" s="480"/>
      <c r="CQ152" s="480"/>
      <c r="CR152" s="480"/>
      <c r="CS152" s="480"/>
      <c r="CT152" s="480"/>
    </row>
    <row r="153" spans="1:193" s="47" customFormat="1" ht="14.25" customHeight="1" outlineLevel="1">
      <c r="K153" s="318"/>
      <c r="M153" s="465"/>
      <c r="N153" s="465"/>
      <c r="GK153" s="74"/>
    </row>
    <row r="154" spans="1:193" s="47" customFormat="1" ht="14.25" customHeight="1" outlineLevel="1">
      <c r="B154" s="62" t="s">
        <v>62</v>
      </c>
      <c r="K154" s="321" t="s">
        <v>15</v>
      </c>
      <c r="M154" s="465"/>
      <c r="N154" s="465"/>
      <c r="O154" s="249"/>
      <c r="P154" s="75">
        <f>+Inputs!$L$138</f>
        <v>0.02</v>
      </c>
      <c r="Q154" s="75">
        <f>+Inputs!$L$138</f>
        <v>0.02</v>
      </c>
      <c r="R154" s="75">
        <f>+Inputs!$L$138</f>
        <v>0.02</v>
      </c>
      <c r="S154" s="75">
        <f>+Inputs!$L$138</f>
        <v>0.02</v>
      </c>
      <c r="T154" s="75">
        <f>+Inputs!$L$138</f>
        <v>0.02</v>
      </c>
      <c r="U154" s="75">
        <f>+Inputs!$L$138</f>
        <v>0.02</v>
      </c>
      <c r="V154" s="75">
        <f>+Inputs!$L$138</f>
        <v>0.02</v>
      </c>
      <c r="W154" s="75">
        <f>+Inputs!$L$138</f>
        <v>0.02</v>
      </c>
      <c r="X154" s="75">
        <f>+Inputs!$L$138</f>
        <v>0.02</v>
      </c>
      <c r="Y154" s="75">
        <f>+Inputs!$L$138</f>
        <v>0.02</v>
      </c>
      <c r="Z154" s="75">
        <f>+Inputs!$L$138</f>
        <v>0.02</v>
      </c>
      <c r="AA154" s="75">
        <f>+Inputs!$L$138</f>
        <v>0.02</v>
      </c>
      <c r="AB154" s="75">
        <f>+Inputs!$L$138</f>
        <v>0.02</v>
      </c>
      <c r="AC154" s="75">
        <f>+Inputs!$L$138</f>
        <v>0.02</v>
      </c>
      <c r="AD154" s="75">
        <f>+Inputs!$L$138</f>
        <v>0.02</v>
      </c>
      <c r="AE154" s="75">
        <f>+Inputs!$L$138</f>
        <v>0.02</v>
      </c>
      <c r="AF154" s="75">
        <f>+Inputs!$L$138</f>
        <v>0.02</v>
      </c>
      <c r="AG154" s="75">
        <f>+Inputs!$L$138</f>
        <v>0.02</v>
      </c>
      <c r="AH154" s="75">
        <f>+Inputs!$L$138</f>
        <v>0.02</v>
      </c>
      <c r="AI154" s="75">
        <f>+Inputs!$L$138</f>
        <v>0.02</v>
      </c>
      <c r="AJ154" s="75">
        <f>+Inputs!$L$138</f>
        <v>0.02</v>
      </c>
      <c r="AK154" s="75">
        <f>+Inputs!$L$138</f>
        <v>0.02</v>
      </c>
      <c r="AL154" s="75">
        <f>+Inputs!$L$138</f>
        <v>0.02</v>
      </c>
      <c r="AM154" s="75">
        <f>+Inputs!$L$138</f>
        <v>0.02</v>
      </c>
      <c r="AN154" s="75">
        <f>+Inputs!$L$138</f>
        <v>0.02</v>
      </c>
      <c r="AO154" s="75">
        <f>+Inputs!$L$138</f>
        <v>0.02</v>
      </c>
      <c r="AP154" s="75">
        <f>+Inputs!$L$138</f>
        <v>0.02</v>
      </c>
      <c r="AQ154" s="75">
        <f>+Inputs!$L$138</f>
        <v>0.02</v>
      </c>
      <c r="AR154" s="75">
        <f>+Inputs!$L$138</f>
        <v>0.02</v>
      </c>
      <c r="AS154" s="75">
        <f>+Inputs!$L$138</f>
        <v>0.02</v>
      </c>
      <c r="AT154" s="75">
        <f>+Inputs!$L$138</f>
        <v>0.02</v>
      </c>
      <c r="AU154" s="75">
        <f>+Inputs!$L$138</f>
        <v>0.02</v>
      </c>
      <c r="AV154" s="75">
        <f>+Inputs!$L$138</f>
        <v>0.02</v>
      </c>
      <c r="AW154" s="75">
        <f>+Inputs!$L$138</f>
        <v>0.02</v>
      </c>
      <c r="AX154" s="75">
        <f>+Inputs!$L$138</f>
        <v>0.02</v>
      </c>
      <c r="AY154" s="75">
        <f>+Inputs!$L$138</f>
        <v>0.02</v>
      </c>
      <c r="AZ154" s="75">
        <f>+Inputs!$L$138</f>
        <v>0.02</v>
      </c>
      <c r="BA154" s="75">
        <f>+Inputs!$L$138</f>
        <v>0.02</v>
      </c>
      <c r="BB154" s="75">
        <f>+Inputs!$L$138</f>
        <v>0.02</v>
      </c>
      <c r="BC154" s="75">
        <f>+Inputs!$L$138</f>
        <v>0.02</v>
      </c>
      <c r="BD154" s="75">
        <f>+Inputs!$L$138</f>
        <v>0.02</v>
      </c>
      <c r="BE154" s="75">
        <f>+Inputs!$L$138</f>
        <v>0.02</v>
      </c>
      <c r="BF154" s="75">
        <f>+Inputs!$L$138</f>
        <v>0.02</v>
      </c>
      <c r="BG154" s="75">
        <f>+Inputs!$L$138</f>
        <v>0.02</v>
      </c>
      <c r="BH154" s="75">
        <f>+Inputs!$L$138</f>
        <v>0.02</v>
      </c>
      <c r="BI154" s="75">
        <f>+Inputs!$L$138</f>
        <v>0.02</v>
      </c>
      <c r="BJ154" s="75">
        <f>+Inputs!$L$138</f>
        <v>0.02</v>
      </c>
      <c r="BK154" s="75">
        <f>+Inputs!$L$138</f>
        <v>0.02</v>
      </c>
      <c r="BL154" s="75">
        <f>+Inputs!$L$138</f>
        <v>0.02</v>
      </c>
      <c r="BM154" s="75">
        <f>+Inputs!$L$138</f>
        <v>0.02</v>
      </c>
      <c r="BN154" s="75">
        <f>+Inputs!$L$138</f>
        <v>0.02</v>
      </c>
      <c r="BO154" s="75">
        <f>+Inputs!$L$138</f>
        <v>0.02</v>
      </c>
      <c r="BP154" s="75">
        <f>+Inputs!$L$138</f>
        <v>0.02</v>
      </c>
      <c r="BQ154" s="75">
        <f>+Inputs!$L$138</f>
        <v>0.02</v>
      </c>
      <c r="BR154" s="75">
        <f>+Inputs!$L$138</f>
        <v>0.02</v>
      </c>
      <c r="BS154" s="75">
        <f>+Inputs!$L$138</f>
        <v>0.02</v>
      </c>
      <c r="BT154" s="75">
        <f>+Inputs!$L$138</f>
        <v>0.02</v>
      </c>
      <c r="BU154" s="75">
        <f>+Inputs!$L$138</f>
        <v>0.02</v>
      </c>
      <c r="BV154" s="75">
        <f>+Inputs!$L$138</f>
        <v>0.02</v>
      </c>
      <c r="BW154" s="75">
        <f>+Inputs!$L$138</f>
        <v>0.02</v>
      </c>
      <c r="BX154" s="75">
        <f>+Inputs!$L$138</f>
        <v>0.02</v>
      </c>
      <c r="BY154" s="75">
        <f>+Inputs!$L$138</f>
        <v>0.02</v>
      </c>
      <c r="BZ154" s="75">
        <f>+Inputs!$L$138</f>
        <v>0.02</v>
      </c>
      <c r="CA154" s="75">
        <f>+Inputs!$L$138</f>
        <v>0.02</v>
      </c>
      <c r="CB154" s="75">
        <f>+Inputs!$L$138</f>
        <v>0.02</v>
      </c>
      <c r="CC154" s="75">
        <f>+Inputs!$L$138</f>
        <v>0.02</v>
      </c>
      <c r="CD154" s="75">
        <f>+Inputs!$L$138</f>
        <v>0.02</v>
      </c>
      <c r="CE154" s="75">
        <f>+Inputs!$L$138</f>
        <v>0.02</v>
      </c>
      <c r="CF154" s="75">
        <f>+Inputs!$L$138</f>
        <v>0.02</v>
      </c>
      <c r="CG154" s="75">
        <f>+Inputs!$L$138</f>
        <v>0.02</v>
      </c>
      <c r="CH154" s="75">
        <f>+Inputs!$L$138</f>
        <v>0.02</v>
      </c>
      <c r="CI154" s="75">
        <f>+Inputs!$L$138</f>
        <v>0.02</v>
      </c>
      <c r="CJ154" s="75">
        <f>+Inputs!$L$138</f>
        <v>0.02</v>
      </c>
      <c r="CK154" s="75">
        <f>+Inputs!$L$138</f>
        <v>0.02</v>
      </c>
      <c r="CL154" s="75">
        <f>+Inputs!$L$138</f>
        <v>0.02</v>
      </c>
      <c r="CM154" s="75">
        <f>+Inputs!$L$138</f>
        <v>0.02</v>
      </c>
      <c r="CN154" s="75">
        <f>+Inputs!$L$138</f>
        <v>0.02</v>
      </c>
      <c r="CO154" s="75">
        <f>+Inputs!$L$138</f>
        <v>0.02</v>
      </c>
      <c r="CP154" s="75">
        <f>+Inputs!$L$138</f>
        <v>0.02</v>
      </c>
      <c r="CQ154" s="75">
        <f>+Inputs!$L$138</f>
        <v>0.02</v>
      </c>
      <c r="CR154" s="75">
        <f>+Inputs!$L$138</f>
        <v>0.02</v>
      </c>
      <c r="CS154" s="75"/>
      <c r="CT154" s="249"/>
      <c r="CU154" s="249"/>
      <c r="CV154" s="249"/>
      <c r="CW154" s="249"/>
      <c r="CX154" s="249"/>
      <c r="CY154" s="249"/>
      <c r="CZ154" s="249"/>
      <c r="DA154" s="249"/>
      <c r="DB154" s="249"/>
      <c r="DC154" s="249"/>
      <c r="DD154" s="249"/>
      <c r="DE154" s="249"/>
      <c r="DF154" s="249"/>
      <c r="DG154" s="249"/>
      <c r="DH154" s="249"/>
      <c r="DI154" s="249"/>
      <c r="DJ154" s="249"/>
      <c r="DK154" s="249"/>
      <c r="DL154" s="249"/>
      <c r="DM154" s="249"/>
      <c r="DN154" s="249"/>
      <c r="DO154" s="249"/>
      <c r="DP154" s="249"/>
      <c r="DQ154" s="249"/>
      <c r="DR154" s="249"/>
      <c r="DS154" s="249"/>
      <c r="DT154" s="249"/>
      <c r="DU154" s="249"/>
      <c r="DV154" s="249"/>
      <c r="DW154" s="249"/>
      <c r="DX154" s="249"/>
      <c r="DY154" s="249"/>
      <c r="DZ154" s="249"/>
      <c r="EA154" s="249"/>
      <c r="EB154" s="249"/>
      <c r="EC154" s="249"/>
      <c r="ED154" s="249"/>
      <c r="EE154" s="249"/>
      <c r="EF154" s="249"/>
      <c r="EG154" s="249"/>
      <c r="EH154" s="249"/>
      <c r="EI154" s="249"/>
      <c r="EJ154" s="249"/>
      <c r="EK154" s="249"/>
      <c r="EL154" s="249"/>
      <c r="EM154" s="249"/>
      <c r="EN154" s="249"/>
      <c r="EO154" s="249"/>
      <c r="EP154" s="249"/>
      <c r="EQ154" s="249"/>
      <c r="ER154" s="249"/>
      <c r="ES154" s="249"/>
      <c r="ET154" s="249"/>
      <c r="EU154" s="249"/>
      <c r="EV154" s="249"/>
      <c r="EW154" s="249"/>
      <c r="EX154" s="249"/>
      <c r="EY154" s="249"/>
      <c r="EZ154" s="249"/>
      <c r="FA154" s="249"/>
      <c r="FB154" s="249"/>
      <c r="FC154" s="249"/>
      <c r="FD154" s="249"/>
      <c r="FE154" s="249"/>
      <c r="FF154" s="249"/>
      <c r="FG154" s="249"/>
      <c r="FH154" s="249"/>
      <c r="FI154" s="249"/>
      <c r="FJ154" s="249"/>
      <c r="FK154" s="249"/>
      <c r="FL154" s="249"/>
      <c r="FM154" s="249"/>
      <c r="FN154" s="249"/>
      <c r="FO154" s="249"/>
      <c r="FP154" s="249"/>
      <c r="FQ154" s="249"/>
      <c r="FR154" s="249"/>
      <c r="FS154" s="249"/>
      <c r="FT154" s="249"/>
      <c r="FU154" s="249"/>
      <c r="FV154" s="249"/>
      <c r="FW154" s="249"/>
      <c r="FX154" s="249"/>
      <c r="FY154" s="249"/>
      <c r="FZ154" s="249"/>
      <c r="GA154" s="249"/>
      <c r="GB154" s="249"/>
      <c r="GC154" s="249"/>
      <c r="GD154" s="249"/>
      <c r="GE154" s="249"/>
      <c r="GF154" s="249"/>
      <c r="GG154" s="249"/>
      <c r="GH154" s="249"/>
      <c r="GI154" s="249"/>
      <c r="GJ154" s="249"/>
      <c r="GK154" s="65"/>
    </row>
    <row r="155" spans="1:193" s="47" customFormat="1" ht="14.25" customHeight="1" outlineLevel="1">
      <c r="K155" s="318"/>
      <c r="M155" s="465"/>
      <c r="N155" s="465"/>
      <c r="GK155" s="74"/>
    </row>
    <row r="156" spans="1:193" s="47" customFormat="1" ht="14.25" customHeight="1" outlineLevel="1">
      <c r="B156" s="47" t="s">
        <v>73</v>
      </c>
      <c r="K156" s="321" t="s">
        <v>200</v>
      </c>
      <c r="M156" s="465"/>
      <c r="N156" s="465"/>
      <c r="O156" s="89"/>
      <c r="P156" s="362">
        <f>+CF!O55</f>
        <v>764.10191108409549</v>
      </c>
      <c r="Q156" s="362">
        <f>+CF!P55</f>
        <v>549.08508781390992</v>
      </c>
      <c r="R156" s="362">
        <f>+CF!Q55</f>
        <v>372.26775175643263</v>
      </c>
      <c r="S156" s="362">
        <f>+CF!R55</f>
        <v>220.05237990912553</v>
      </c>
      <c r="T156" s="362">
        <f>+CF!S55</f>
        <v>61.061368476758048</v>
      </c>
      <c r="U156" s="362">
        <f>+CF!T55</f>
        <v>60.000000000000114</v>
      </c>
      <c r="V156" s="362">
        <f>+CF!U55</f>
        <v>80.565228962768856</v>
      </c>
      <c r="W156" s="362">
        <f>+CF!V55</f>
        <v>133.3983589599128</v>
      </c>
      <c r="X156" s="362">
        <f>+CF!W55</f>
        <v>190.72766476336653</v>
      </c>
      <c r="Y156" s="362">
        <f>+CF!X55</f>
        <v>236.46473624421185</v>
      </c>
      <c r="Z156" s="362">
        <f>+CF!Y55</f>
        <v>188.29989472052864</v>
      </c>
      <c r="AA156" s="362">
        <f>+CF!Z55</f>
        <v>151.33286671909366</v>
      </c>
      <c r="AB156" s="362">
        <f>+CF!AA55</f>
        <v>174.20158324972238</v>
      </c>
      <c r="AC156" s="362">
        <f>+CF!AB55</f>
        <v>208.26805880320592</v>
      </c>
      <c r="AD156" s="362">
        <f>+CF!AC55</f>
        <v>301.49282595217585</v>
      </c>
      <c r="AE156" s="362">
        <f>+CF!AD55</f>
        <v>269.37523822599962</v>
      </c>
      <c r="AF156" s="362">
        <f>+CF!AE55</f>
        <v>273.50934270067398</v>
      </c>
      <c r="AG156" s="362">
        <f>+CF!AF55</f>
        <v>287.68261633933218</v>
      </c>
      <c r="AH156" s="362">
        <f>+CF!AG55</f>
        <v>335.494796369548</v>
      </c>
      <c r="AI156" s="362">
        <f>+CF!AH55</f>
        <v>415.38118289849865</v>
      </c>
      <c r="AJ156" s="362">
        <f>+CF!AI55</f>
        <v>349.11585264750681</v>
      </c>
      <c r="AK156" s="362">
        <f>+CF!AJ55</f>
        <v>312.02371955708088</v>
      </c>
      <c r="AL156" s="362">
        <f>+CF!AK55</f>
        <v>363.68559760574419</v>
      </c>
      <c r="AM156" s="362">
        <f>+CF!AL55</f>
        <v>455.0667334033634</v>
      </c>
      <c r="AN156" s="362">
        <f>+CF!AM55</f>
        <v>599.91921806701305</v>
      </c>
      <c r="AO156" s="362">
        <f>+CF!AN55</f>
        <v>643.73304722435216</v>
      </c>
      <c r="AP156" s="362">
        <f>+CF!AO55</f>
        <v>667.17221595465946</v>
      </c>
      <c r="AQ156" s="362">
        <f>+CF!AP55</f>
        <v>707.60698120639074</v>
      </c>
      <c r="AR156" s="362">
        <f>+CF!AQ55</f>
        <v>746.70818927930816</v>
      </c>
      <c r="AS156" s="362">
        <f>+CF!AR55</f>
        <v>788.63281422020339</v>
      </c>
      <c r="AT156" s="362">
        <f>+CF!AS55</f>
        <v>840.02752809826063</v>
      </c>
      <c r="AU156" s="362">
        <f>+CF!AT55</f>
        <v>859.16900412315829</v>
      </c>
      <c r="AV156" s="362">
        <f>+CF!AU55</f>
        <v>910.08991605306085</v>
      </c>
      <c r="AW156" s="362">
        <f>+CF!AV55</f>
        <v>946.27531424564415</v>
      </c>
      <c r="AX156" s="362">
        <f>+CF!AW55</f>
        <v>976.76147805257654</v>
      </c>
      <c r="AY156" s="362">
        <f>+CF!AX55</f>
        <v>1025.089003312416</v>
      </c>
      <c r="AZ156" s="362">
        <f>+CF!AY55</f>
        <v>987.58730456105013</v>
      </c>
      <c r="BA156" s="362">
        <f>+CF!AZ55</f>
        <v>1029.4723453779843</v>
      </c>
      <c r="BB156" s="362">
        <f>+CF!BA55</f>
        <v>1055.0589004828298</v>
      </c>
      <c r="BC156" s="362">
        <f>+CF!BB55</f>
        <v>1074.6360244074181</v>
      </c>
      <c r="BD156" s="362">
        <f>+CF!BC55</f>
        <v>1148.7626302532508</v>
      </c>
      <c r="BE156" s="362">
        <f>+CF!BD55</f>
        <v>1280.7521730199733</v>
      </c>
      <c r="BF156" s="362">
        <f>+CF!BE55</f>
        <v>1288.1561656608437</v>
      </c>
      <c r="BG156" s="362">
        <f>+CF!BF55</f>
        <v>1338.205652224553</v>
      </c>
      <c r="BH156" s="362">
        <f>+CF!BG55</f>
        <v>1422.1417170958284</v>
      </c>
      <c r="BI156" s="362">
        <f>+CF!BH55</f>
        <v>1447.8603889070455</v>
      </c>
      <c r="BJ156" s="362">
        <f>+CF!BI55</f>
        <v>1409.2614042597197</v>
      </c>
      <c r="BK156" s="362">
        <f>+CF!BJ55</f>
        <v>1303.1054185522717</v>
      </c>
      <c r="BL156" s="362">
        <f>+CF!BK55</f>
        <v>1446.6567782439342</v>
      </c>
      <c r="BM156" s="362">
        <f>+CF!BL55</f>
        <v>1519.2254557144861</v>
      </c>
      <c r="BN156" s="362">
        <f>+CF!BM55</f>
        <v>1595.189929873216</v>
      </c>
      <c r="BO156" s="362">
        <f>+CF!BN55</f>
        <v>1676.7825316300587</v>
      </c>
      <c r="BP156" s="362">
        <f>+CF!BO55</f>
        <v>1761.6647668438227</v>
      </c>
      <c r="BQ156" s="362">
        <f>+CF!BP55</f>
        <v>1850.5841834331586</v>
      </c>
      <c r="BR156" s="362">
        <f>+CF!BQ55</f>
        <v>1942.9166765009668</v>
      </c>
      <c r="BS156" s="362">
        <f>+CF!BR55</f>
        <v>2040.4998100140647</v>
      </c>
      <c r="BT156" s="362">
        <f>+CF!BS55</f>
        <v>2140.6004079460927</v>
      </c>
      <c r="BU156" s="362">
        <f>+CF!BT55</f>
        <v>2243.9555104382207</v>
      </c>
      <c r="BV156" s="362">
        <f>+CF!BU55</f>
        <v>2349.7509744577992</v>
      </c>
      <c r="BW156" s="362">
        <f>+CF!BV55</f>
        <v>2460.6457892782246</v>
      </c>
      <c r="BX156" s="362">
        <f>+CF!BW55</f>
        <v>2578.7306322755594</v>
      </c>
      <c r="BY156" s="362">
        <f>+CF!BX55</f>
        <v>2705.1413669815865</v>
      </c>
      <c r="BZ156" s="362">
        <f>+CF!BY55</f>
        <v>2839.2808043149271</v>
      </c>
      <c r="CA156" s="362">
        <f>+CF!BZ55</f>
        <v>2984.4787602469714</v>
      </c>
      <c r="CB156" s="362">
        <f>+CF!CA55</f>
        <v>3137.5360010367785</v>
      </c>
      <c r="CC156" s="362">
        <f>+CF!CB55</f>
        <v>3297.0456865046053</v>
      </c>
      <c r="CD156" s="362">
        <f>+CF!CC55</f>
        <v>3462.0749772976433</v>
      </c>
      <c r="CE156" s="362">
        <f>+CF!CD55</f>
        <v>3636.1000005623628</v>
      </c>
      <c r="CF156" s="362">
        <f>+CF!CE55</f>
        <v>3815.2272281078203</v>
      </c>
      <c r="CG156" s="362">
        <f>+CF!CF55</f>
        <v>4000.5187195371327</v>
      </c>
      <c r="CH156" s="362">
        <f>+CF!CG55</f>
        <v>4265.5835963784011</v>
      </c>
      <c r="CI156" s="362">
        <f>+CF!CH55</f>
        <v>5457.6443358134238</v>
      </c>
      <c r="CJ156" s="362">
        <f>+CF!CI55</f>
        <v>6267.3468564452633</v>
      </c>
      <c r="CK156" s="362">
        <f>+CF!CJ55</f>
        <v>6752.7812604387182</v>
      </c>
      <c r="CL156" s="362">
        <f>+CF!CK55</f>
        <v>6876.5399066961454</v>
      </c>
      <c r="CM156" s="362">
        <f>+CF!CL55</f>
        <v>6388.2026698741993</v>
      </c>
      <c r="CN156" s="362">
        <f>+CF!CM55</f>
        <v>5209.9798947249019</v>
      </c>
      <c r="CO156" s="362">
        <f>+CF!CN55</f>
        <v>3258.6076579238961</v>
      </c>
      <c r="CP156" s="362">
        <f>+CF!CO55</f>
        <v>520.58257854514159</v>
      </c>
      <c r="CQ156" s="362">
        <f>+CF!CP55</f>
        <v>60</v>
      </c>
      <c r="CR156" s="362">
        <f>+CF!CQ55</f>
        <v>60</v>
      </c>
      <c r="CS156" s="362"/>
      <c r="CT156" s="89"/>
      <c r="CU156" s="89"/>
      <c r="CV156" s="89"/>
      <c r="CW156" s="89"/>
      <c r="CX156" s="89"/>
      <c r="CY156" s="89"/>
      <c r="CZ156" s="89"/>
      <c r="DA156" s="89"/>
      <c r="DB156" s="89"/>
      <c r="DC156" s="89"/>
      <c r="DD156" s="89"/>
      <c r="DE156" s="89"/>
      <c r="DF156" s="89"/>
      <c r="DG156" s="89"/>
      <c r="DH156" s="89"/>
      <c r="DI156" s="89"/>
      <c r="DJ156" s="89"/>
      <c r="DK156" s="89"/>
      <c r="DL156" s="89"/>
      <c r="DM156" s="89"/>
      <c r="DN156" s="89"/>
      <c r="DO156" s="89"/>
      <c r="DP156" s="89"/>
      <c r="DQ156" s="89"/>
      <c r="DR156" s="89"/>
      <c r="DS156" s="89"/>
      <c r="DT156" s="89"/>
      <c r="DU156" s="89"/>
      <c r="DV156" s="89"/>
      <c r="DW156" s="89"/>
      <c r="DX156" s="89"/>
      <c r="DY156" s="89"/>
      <c r="DZ156" s="89"/>
      <c r="EA156" s="89"/>
      <c r="EB156" s="89"/>
      <c r="EC156" s="89"/>
      <c r="ED156" s="89"/>
      <c r="EE156" s="89"/>
      <c r="EF156" s="89"/>
      <c r="EG156" s="89"/>
      <c r="EH156" s="89"/>
      <c r="EI156" s="89"/>
      <c r="EJ156" s="89"/>
      <c r="EK156" s="89"/>
      <c r="EL156" s="89"/>
      <c r="EM156" s="89"/>
      <c r="EN156" s="89"/>
      <c r="EO156" s="89"/>
      <c r="EP156" s="89"/>
      <c r="EQ156" s="89"/>
      <c r="ER156" s="89"/>
      <c r="ES156" s="89"/>
      <c r="ET156" s="89"/>
      <c r="EU156" s="89"/>
      <c r="EV156" s="89"/>
      <c r="EW156" s="89"/>
      <c r="EX156" s="89"/>
      <c r="EY156" s="89"/>
      <c r="EZ156" s="89"/>
      <c r="FA156" s="89"/>
      <c r="FB156" s="89"/>
      <c r="FC156" s="89"/>
      <c r="FD156" s="89"/>
      <c r="FE156" s="89"/>
      <c r="FF156" s="89"/>
      <c r="FG156" s="89"/>
      <c r="FH156" s="89"/>
      <c r="FI156" s="89"/>
      <c r="FJ156" s="89"/>
      <c r="FK156" s="89"/>
      <c r="FL156" s="89"/>
      <c r="FM156" s="89"/>
      <c r="FN156" s="89"/>
      <c r="FO156" s="89"/>
      <c r="FP156" s="89"/>
      <c r="FQ156" s="89"/>
      <c r="FR156" s="89"/>
      <c r="FS156" s="89"/>
      <c r="FT156" s="89"/>
      <c r="FU156" s="89"/>
      <c r="FV156" s="89"/>
      <c r="FW156" s="89"/>
      <c r="FX156" s="89"/>
      <c r="FY156" s="89"/>
      <c r="FZ156" s="89"/>
      <c r="GA156" s="89"/>
      <c r="GB156" s="89"/>
      <c r="GC156" s="89"/>
      <c r="GD156" s="89"/>
      <c r="GE156" s="89"/>
      <c r="GF156" s="89"/>
      <c r="GG156" s="89"/>
      <c r="GH156" s="89"/>
      <c r="GI156" s="89"/>
      <c r="GJ156" s="89"/>
      <c r="GK156" s="74"/>
    </row>
    <row r="157" spans="1:193" s="47" customFormat="1" ht="14.25" customHeight="1" outlineLevel="1">
      <c r="B157" s="47" t="s">
        <v>26</v>
      </c>
      <c r="K157" s="321" t="s">
        <v>200</v>
      </c>
      <c r="M157" s="465"/>
      <c r="N157" s="465"/>
      <c r="O157" s="293"/>
      <c r="P157" s="362">
        <f>+O150</f>
        <v>10</v>
      </c>
      <c r="Q157" s="362">
        <f t="shared" ref="Q157" si="932">+P150</f>
        <v>10</v>
      </c>
      <c r="R157" s="362">
        <f t="shared" ref="R157" si="933">+Q150</f>
        <v>10</v>
      </c>
      <c r="S157" s="362">
        <f t="shared" ref="S157" si="934">+R150</f>
        <v>10</v>
      </c>
      <c r="T157" s="362">
        <f t="shared" ref="T157" si="935">+S150</f>
        <v>10</v>
      </c>
      <c r="U157" s="362">
        <f t="shared" ref="U157" si="936">+T150</f>
        <v>10</v>
      </c>
      <c r="V157" s="362">
        <f t="shared" ref="V157" si="937">+U150</f>
        <v>10</v>
      </c>
      <c r="W157" s="362">
        <f t="shared" ref="W157" si="938">+V150</f>
        <v>10</v>
      </c>
      <c r="X157" s="362">
        <f t="shared" ref="X157" si="939">+W150</f>
        <v>10</v>
      </c>
      <c r="Y157" s="362">
        <f t="shared" ref="Y157" si="940">+X150</f>
        <v>10</v>
      </c>
      <c r="Z157" s="362">
        <f t="shared" ref="Z157" si="941">+Y150</f>
        <v>10</v>
      </c>
      <c r="AA157" s="362">
        <f t="shared" ref="AA157" si="942">+Z150</f>
        <v>10</v>
      </c>
      <c r="AB157" s="362">
        <f t="shared" ref="AB157" si="943">+AA150</f>
        <v>10</v>
      </c>
      <c r="AC157" s="362">
        <f t="shared" ref="AC157" si="944">+AB150</f>
        <v>10</v>
      </c>
      <c r="AD157" s="362">
        <f t="shared" ref="AD157" si="945">+AC150</f>
        <v>10</v>
      </c>
      <c r="AE157" s="362">
        <f t="shared" ref="AE157" si="946">+AD150</f>
        <v>10</v>
      </c>
      <c r="AF157" s="362">
        <f t="shared" ref="AF157" si="947">+AE150</f>
        <v>10</v>
      </c>
      <c r="AG157" s="362">
        <f t="shared" ref="AG157" si="948">+AF150</f>
        <v>10</v>
      </c>
      <c r="AH157" s="362">
        <f t="shared" ref="AH157" si="949">+AG150</f>
        <v>10</v>
      </c>
      <c r="AI157" s="362">
        <f t="shared" ref="AI157" si="950">+AH150</f>
        <v>10</v>
      </c>
      <c r="AJ157" s="362">
        <f t="shared" ref="AJ157" si="951">+AI150</f>
        <v>10</v>
      </c>
      <c r="AK157" s="362">
        <f t="shared" ref="AK157" si="952">+AJ150</f>
        <v>10</v>
      </c>
      <c r="AL157" s="362">
        <f t="shared" ref="AL157" si="953">+AK150</f>
        <v>10</v>
      </c>
      <c r="AM157" s="362">
        <f t="shared" ref="AM157" si="954">+AL150</f>
        <v>10</v>
      </c>
      <c r="AN157" s="362">
        <f t="shared" ref="AN157" si="955">+AM150</f>
        <v>10</v>
      </c>
      <c r="AO157" s="362">
        <f t="shared" ref="AO157" si="956">+AN150</f>
        <v>10</v>
      </c>
      <c r="AP157" s="362">
        <f t="shared" ref="AP157" si="957">+AO150</f>
        <v>10</v>
      </c>
      <c r="AQ157" s="362">
        <f t="shared" ref="AQ157" si="958">+AP150</f>
        <v>10</v>
      </c>
      <c r="AR157" s="362">
        <f t="shared" ref="AR157" si="959">+AQ150</f>
        <v>10</v>
      </c>
      <c r="AS157" s="362">
        <f t="shared" ref="AS157" si="960">+AR150</f>
        <v>10</v>
      </c>
      <c r="AT157" s="362">
        <f t="shared" ref="AT157" si="961">+AS150</f>
        <v>10</v>
      </c>
      <c r="AU157" s="362">
        <f t="shared" ref="AU157" si="962">+AT150</f>
        <v>10</v>
      </c>
      <c r="AV157" s="362">
        <f t="shared" ref="AV157" si="963">+AU150</f>
        <v>10</v>
      </c>
      <c r="AW157" s="362">
        <f t="shared" ref="AW157" si="964">+AV150</f>
        <v>10</v>
      </c>
      <c r="AX157" s="362">
        <f t="shared" ref="AX157" si="965">+AW150</f>
        <v>10</v>
      </c>
      <c r="AY157" s="362">
        <f t="shared" ref="AY157" si="966">+AX150</f>
        <v>10</v>
      </c>
      <c r="AZ157" s="362">
        <f t="shared" ref="AZ157" si="967">+AY150</f>
        <v>10</v>
      </c>
      <c r="BA157" s="362">
        <f t="shared" ref="BA157" si="968">+AZ150</f>
        <v>10</v>
      </c>
      <c r="BB157" s="362">
        <f t="shared" ref="BB157" si="969">+BA150</f>
        <v>10</v>
      </c>
      <c r="BC157" s="362">
        <f t="shared" ref="BC157" si="970">+BB150</f>
        <v>10</v>
      </c>
      <c r="BD157" s="362">
        <f t="shared" ref="BD157" si="971">+BC150</f>
        <v>10</v>
      </c>
      <c r="BE157" s="362">
        <f t="shared" ref="BE157" si="972">+BD150</f>
        <v>10</v>
      </c>
      <c r="BF157" s="362">
        <f t="shared" ref="BF157" si="973">+BE150</f>
        <v>10</v>
      </c>
      <c r="BG157" s="362">
        <f t="shared" ref="BG157" si="974">+BF150</f>
        <v>10</v>
      </c>
      <c r="BH157" s="362">
        <f t="shared" ref="BH157" si="975">+BG150</f>
        <v>10</v>
      </c>
      <c r="BI157" s="362">
        <f t="shared" ref="BI157" si="976">+BH150</f>
        <v>10</v>
      </c>
      <c r="BJ157" s="362">
        <f t="shared" ref="BJ157" si="977">+BI150</f>
        <v>10</v>
      </c>
      <c r="BK157" s="362">
        <f t="shared" ref="BK157" si="978">+BJ150</f>
        <v>10</v>
      </c>
      <c r="BL157" s="362">
        <f t="shared" ref="BL157" si="979">+BK150</f>
        <v>10</v>
      </c>
      <c r="BM157" s="362">
        <f t="shared" ref="BM157" si="980">+BL150</f>
        <v>10</v>
      </c>
      <c r="BN157" s="362">
        <f t="shared" ref="BN157" si="981">+BM150</f>
        <v>10</v>
      </c>
      <c r="BO157" s="362">
        <f t="shared" ref="BO157" si="982">+BN150</f>
        <v>10</v>
      </c>
      <c r="BP157" s="362">
        <f t="shared" ref="BP157" si="983">+BO150</f>
        <v>10</v>
      </c>
      <c r="BQ157" s="362">
        <f t="shared" ref="BQ157" si="984">+BP150</f>
        <v>10</v>
      </c>
      <c r="BR157" s="362">
        <f t="shared" ref="BR157" si="985">+BQ150</f>
        <v>10</v>
      </c>
      <c r="BS157" s="362">
        <f t="shared" ref="BS157" si="986">+BR150</f>
        <v>10</v>
      </c>
      <c r="BT157" s="362">
        <f t="shared" ref="BT157" si="987">+BS150</f>
        <v>10</v>
      </c>
      <c r="BU157" s="362">
        <f t="shared" ref="BU157" si="988">+BT150</f>
        <v>10</v>
      </c>
      <c r="BV157" s="362">
        <f t="shared" ref="BV157" si="989">+BU150</f>
        <v>10</v>
      </c>
      <c r="BW157" s="362">
        <f t="shared" ref="BW157" si="990">+BV150</f>
        <v>10</v>
      </c>
      <c r="BX157" s="362">
        <f t="shared" ref="BX157" si="991">+BW150</f>
        <v>10</v>
      </c>
      <c r="BY157" s="362">
        <f t="shared" ref="BY157" si="992">+BX150</f>
        <v>10</v>
      </c>
      <c r="BZ157" s="362">
        <f t="shared" ref="BZ157" si="993">+BY150</f>
        <v>10</v>
      </c>
      <c r="CA157" s="362">
        <f t="shared" ref="CA157" si="994">+BZ150</f>
        <v>10</v>
      </c>
      <c r="CB157" s="362">
        <f t="shared" ref="CB157" si="995">+CA150</f>
        <v>10</v>
      </c>
      <c r="CC157" s="362">
        <f t="shared" ref="CC157" si="996">+CB150</f>
        <v>10</v>
      </c>
      <c r="CD157" s="362">
        <f t="shared" ref="CD157" si="997">+CC150</f>
        <v>10</v>
      </c>
      <c r="CE157" s="362">
        <f t="shared" ref="CE157" si="998">+CD150</f>
        <v>10</v>
      </c>
      <c r="CF157" s="362">
        <f t="shared" ref="CF157" si="999">+CE150</f>
        <v>10</v>
      </c>
      <c r="CG157" s="362">
        <f t="shared" ref="CG157" si="1000">+CF150</f>
        <v>10</v>
      </c>
      <c r="CH157" s="362">
        <f t="shared" ref="CH157" si="1001">+CG150</f>
        <v>10</v>
      </c>
      <c r="CI157" s="362">
        <f t="shared" ref="CI157" si="1002">+CH150</f>
        <v>10</v>
      </c>
      <c r="CJ157" s="362">
        <f t="shared" ref="CJ157" si="1003">+CI150</f>
        <v>10</v>
      </c>
      <c r="CK157" s="362">
        <f t="shared" ref="CK157" si="1004">+CJ150</f>
        <v>10</v>
      </c>
      <c r="CL157" s="362">
        <f t="shared" ref="CL157" si="1005">+CK150</f>
        <v>10</v>
      </c>
      <c r="CM157" s="362">
        <f t="shared" ref="CM157" si="1006">+CL150</f>
        <v>10</v>
      </c>
      <c r="CN157" s="362">
        <f t="shared" ref="CN157" si="1007">+CM150</f>
        <v>10</v>
      </c>
      <c r="CO157" s="362">
        <f t="shared" ref="CO157" si="1008">+CN150</f>
        <v>10</v>
      </c>
      <c r="CP157" s="362">
        <f t="shared" ref="CP157" si="1009">+CO150</f>
        <v>10</v>
      </c>
      <c r="CQ157" s="362">
        <f t="shared" ref="CQ157" si="1010">+CP150</f>
        <v>10</v>
      </c>
      <c r="CR157" s="362">
        <f t="shared" ref="CR157" si="1011">+CQ150</f>
        <v>10</v>
      </c>
      <c r="CS157" s="362"/>
      <c r="CT157" s="80"/>
      <c r="CU157" s="80"/>
      <c r="CV157" s="80"/>
      <c r="CW157" s="80"/>
      <c r="CX157" s="80"/>
      <c r="CY157" s="80"/>
      <c r="CZ157" s="80"/>
      <c r="DA157" s="80"/>
      <c r="DB157" s="80"/>
      <c r="DC157" s="80"/>
      <c r="DD157" s="80"/>
      <c r="DE157" s="80"/>
      <c r="DF157" s="80"/>
      <c r="DG157" s="80"/>
      <c r="DH157" s="80"/>
      <c r="DI157" s="80"/>
      <c r="DJ157" s="80"/>
      <c r="DK157" s="80"/>
      <c r="DL157" s="80"/>
      <c r="DM157" s="80"/>
      <c r="DN157" s="80"/>
      <c r="DO157" s="80"/>
      <c r="DP157" s="80"/>
      <c r="DQ157" s="80"/>
      <c r="DR157" s="80"/>
      <c r="DS157" s="80"/>
      <c r="DT157" s="80"/>
      <c r="DU157" s="80"/>
      <c r="DV157" s="80"/>
      <c r="DW157" s="80"/>
      <c r="DX157" s="80"/>
      <c r="DY157" s="80"/>
      <c r="DZ157" s="80"/>
      <c r="EA157" s="80"/>
      <c r="EB157" s="80"/>
      <c r="EC157" s="80"/>
      <c r="ED157" s="80"/>
      <c r="EE157" s="80"/>
      <c r="EF157" s="80"/>
      <c r="EG157" s="80"/>
      <c r="EH157" s="80"/>
      <c r="EI157" s="80"/>
      <c r="EJ157" s="80"/>
      <c r="EK157" s="80"/>
      <c r="EL157" s="80"/>
      <c r="EM157" s="80"/>
      <c r="EN157" s="80"/>
      <c r="EO157" s="80"/>
      <c r="EP157" s="80"/>
      <c r="EQ157" s="80"/>
      <c r="ER157" s="80"/>
      <c r="ES157" s="80"/>
      <c r="ET157" s="80"/>
      <c r="EU157" s="80"/>
      <c r="EV157" s="80"/>
      <c r="EW157" s="80"/>
      <c r="EX157" s="80"/>
      <c r="EY157" s="80"/>
      <c r="EZ157" s="80"/>
      <c r="FA157" s="80"/>
      <c r="FB157" s="80"/>
      <c r="FC157" s="80"/>
      <c r="FD157" s="80"/>
      <c r="FE157" s="80"/>
      <c r="FF157" s="80"/>
      <c r="FG157" s="80"/>
      <c r="FH157" s="80"/>
      <c r="FI157" s="80"/>
      <c r="FJ157" s="80"/>
      <c r="FK157" s="80"/>
      <c r="FL157" s="80"/>
      <c r="FM157" s="80"/>
      <c r="FN157" s="80"/>
      <c r="FO157" s="80"/>
      <c r="FP157" s="80"/>
      <c r="FQ157" s="80"/>
      <c r="FR157" s="80"/>
      <c r="FS157" s="80"/>
      <c r="FT157" s="80"/>
      <c r="FU157" s="80"/>
      <c r="FV157" s="80"/>
      <c r="FW157" s="80"/>
      <c r="FX157" s="80"/>
      <c r="FY157" s="80"/>
      <c r="FZ157" s="80"/>
      <c r="GA157" s="80"/>
      <c r="GB157" s="80"/>
      <c r="GC157" s="80"/>
      <c r="GD157" s="80"/>
      <c r="GE157" s="80"/>
      <c r="GF157" s="80"/>
      <c r="GG157" s="80"/>
      <c r="GH157" s="80"/>
      <c r="GI157" s="80"/>
      <c r="GJ157" s="80"/>
      <c r="GK157" s="74"/>
    </row>
    <row r="158" spans="1:193" s="47" customFormat="1" ht="14.25" customHeight="1" outlineLevel="1">
      <c r="B158" s="47" t="s">
        <v>74</v>
      </c>
      <c r="K158" s="321" t="s">
        <v>200</v>
      </c>
      <c r="M158" s="465"/>
      <c r="N158" s="465"/>
      <c r="O158" s="80"/>
      <c r="P158" s="362">
        <f>Fin!O146</f>
        <v>74.900000000000006</v>
      </c>
      <c r="Q158" s="362">
        <f>Fin!P146</f>
        <v>84.3</v>
      </c>
      <c r="R158" s="362">
        <f>Fin!Q146</f>
        <v>68.95</v>
      </c>
      <c r="S158" s="362">
        <f>Fin!R146</f>
        <v>68.95</v>
      </c>
      <c r="T158" s="362">
        <f>Fin!S146</f>
        <v>68.95</v>
      </c>
      <c r="U158" s="362">
        <f>Fin!T146</f>
        <v>68.95</v>
      </c>
      <c r="V158" s="362">
        <f>Fin!U146</f>
        <v>68.95</v>
      </c>
      <c r="W158" s="362">
        <f>Fin!V146</f>
        <v>68.95</v>
      </c>
      <c r="X158" s="362">
        <f>Fin!W146</f>
        <v>68.95</v>
      </c>
      <c r="Y158" s="362">
        <f>Fin!X146</f>
        <v>68.95</v>
      </c>
      <c r="Z158" s="362">
        <f>Fin!Y146</f>
        <v>68.95</v>
      </c>
      <c r="AA158" s="362">
        <f>Fin!Z146</f>
        <v>68.95</v>
      </c>
      <c r="AB158" s="362">
        <f>Fin!AA146</f>
        <v>68.95</v>
      </c>
      <c r="AC158" s="362">
        <f>Fin!AB146</f>
        <v>68.95</v>
      </c>
      <c r="AD158" s="362">
        <f>Fin!AC146</f>
        <v>68.95</v>
      </c>
      <c r="AE158" s="362">
        <f>Fin!AD146</f>
        <v>68.95</v>
      </c>
      <c r="AF158" s="362">
        <f>Fin!AE146</f>
        <v>68.95</v>
      </c>
      <c r="AG158" s="362">
        <f>Fin!AF146</f>
        <v>68.95</v>
      </c>
      <c r="AH158" s="362">
        <f>Fin!AG146</f>
        <v>68.95</v>
      </c>
      <c r="AI158" s="362">
        <f>Fin!AH146</f>
        <v>68.95</v>
      </c>
      <c r="AJ158" s="362">
        <f>Fin!AI146</f>
        <v>68.95</v>
      </c>
      <c r="AK158" s="362">
        <f>Fin!AJ146</f>
        <v>68.95</v>
      </c>
      <c r="AL158" s="362">
        <f>Fin!AK146</f>
        <v>68.95</v>
      </c>
      <c r="AM158" s="362">
        <f>Fin!AL146</f>
        <v>68.95</v>
      </c>
      <c r="AN158" s="362">
        <f>Fin!AM146</f>
        <v>68.95</v>
      </c>
      <c r="AO158" s="362">
        <f>Fin!AN146</f>
        <v>68.95</v>
      </c>
      <c r="AP158" s="362">
        <f>Fin!AO146</f>
        <v>68.95</v>
      </c>
      <c r="AQ158" s="362">
        <f>Fin!AP146</f>
        <v>68.95</v>
      </c>
      <c r="AR158" s="362">
        <f>Fin!AQ146</f>
        <v>68.95</v>
      </c>
      <c r="AS158" s="362">
        <f>Fin!AR146</f>
        <v>68.95</v>
      </c>
      <c r="AT158" s="362">
        <f>Fin!AS146</f>
        <v>68.95</v>
      </c>
      <c r="AU158" s="362">
        <f>Fin!AT146</f>
        <v>68.95</v>
      </c>
      <c r="AV158" s="362">
        <f>Fin!AU146</f>
        <v>68.95</v>
      </c>
      <c r="AW158" s="362">
        <f>Fin!AV146</f>
        <v>68.95</v>
      </c>
      <c r="AX158" s="362">
        <f>Fin!AW146</f>
        <v>68.95</v>
      </c>
      <c r="AY158" s="362">
        <f>Fin!AX146</f>
        <v>68.95</v>
      </c>
      <c r="AZ158" s="362">
        <f>Fin!AY146</f>
        <v>68.95</v>
      </c>
      <c r="BA158" s="362">
        <f>Fin!AZ146</f>
        <v>68.95</v>
      </c>
      <c r="BB158" s="362">
        <f>Fin!BA146</f>
        <v>68.95</v>
      </c>
      <c r="BC158" s="362">
        <f>Fin!BB146</f>
        <v>68.95</v>
      </c>
      <c r="BD158" s="362">
        <f>Fin!BC146</f>
        <v>68.95</v>
      </c>
      <c r="BE158" s="362">
        <f>Fin!BD146</f>
        <v>68.95</v>
      </c>
      <c r="BF158" s="362">
        <f>Fin!BE146</f>
        <v>68.95</v>
      </c>
      <c r="BG158" s="362">
        <f>Fin!BF146</f>
        <v>68.95</v>
      </c>
      <c r="BH158" s="362">
        <f>Fin!BG146</f>
        <v>68.95</v>
      </c>
      <c r="BI158" s="362">
        <f>Fin!BH146</f>
        <v>68.95</v>
      </c>
      <c r="BJ158" s="362">
        <f>Fin!BI146</f>
        <v>68.95</v>
      </c>
      <c r="BK158" s="362">
        <f>Fin!BJ146</f>
        <v>68.95</v>
      </c>
      <c r="BL158" s="362">
        <f>Fin!BK146</f>
        <v>68.95</v>
      </c>
      <c r="BM158" s="362">
        <f>Fin!BL146</f>
        <v>68.95</v>
      </c>
      <c r="BN158" s="362">
        <f>Fin!BM146</f>
        <v>68.95</v>
      </c>
      <c r="BO158" s="362">
        <f>Fin!BN146</f>
        <v>68.95</v>
      </c>
      <c r="BP158" s="362">
        <f>Fin!BO146</f>
        <v>68.95</v>
      </c>
      <c r="BQ158" s="362">
        <f>Fin!BP146</f>
        <v>68.95</v>
      </c>
      <c r="BR158" s="362">
        <f>Fin!BQ146</f>
        <v>68.95</v>
      </c>
      <c r="BS158" s="362">
        <f>Fin!BR146</f>
        <v>68.95</v>
      </c>
      <c r="BT158" s="362">
        <f>Fin!BS146</f>
        <v>68.95</v>
      </c>
      <c r="BU158" s="362">
        <f>Fin!BT146</f>
        <v>68.95</v>
      </c>
      <c r="BV158" s="362">
        <f>Fin!BU146</f>
        <v>68.95</v>
      </c>
      <c r="BW158" s="362">
        <f>Fin!BV146</f>
        <v>68.95</v>
      </c>
      <c r="BX158" s="362">
        <f>Fin!BW146</f>
        <v>68.95</v>
      </c>
      <c r="BY158" s="362">
        <f>Fin!BX146</f>
        <v>68.95</v>
      </c>
      <c r="BZ158" s="362">
        <f>Fin!BY146</f>
        <v>68.95</v>
      </c>
      <c r="CA158" s="362">
        <f>Fin!BZ146</f>
        <v>68.95</v>
      </c>
      <c r="CB158" s="362">
        <f>Fin!CA146</f>
        <v>68.95</v>
      </c>
      <c r="CC158" s="362">
        <f>Fin!CB146</f>
        <v>68.95</v>
      </c>
      <c r="CD158" s="362">
        <f>Fin!CC146</f>
        <v>68.95</v>
      </c>
      <c r="CE158" s="362">
        <f>Fin!CD146</f>
        <v>68.95</v>
      </c>
      <c r="CF158" s="362">
        <f>Fin!CE146</f>
        <v>68.95</v>
      </c>
      <c r="CG158" s="362">
        <f>Fin!CF146</f>
        <v>68.95</v>
      </c>
      <c r="CH158" s="362">
        <f>Fin!CG146</f>
        <v>68.95</v>
      </c>
      <c r="CI158" s="362">
        <f>Fin!CH146</f>
        <v>0</v>
      </c>
      <c r="CJ158" s="362">
        <f>Fin!CI146</f>
        <v>0</v>
      </c>
      <c r="CK158" s="362">
        <f>Fin!CJ146</f>
        <v>0</v>
      </c>
      <c r="CL158" s="362">
        <f>Fin!CK146</f>
        <v>0</v>
      </c>
      <c r="CM158" s="362">
        <f>Fin!CL146</f>
        <v>0</v>
      </c>
      <c r="CN158" s="362">
        <f>Fin!CM146</f>
        <v>0</v>
      </c>
      <c r="CO158" s="362">
        <f>Fin!CN146</f>
        <v>0</v>
      </c>
      <c r="CP158" s="362">
        <f>Fin!CO146</f>
        <v>0</v>
      </c>
      <c r="CQ158" s="362">
        <f>Fin!CP146</f>
        <v>0</v>
      </c>
      <c r="CR158" s="362">
        <f>Fin!CQ146</f>
        <v>0</v>
      </c>
      <c r="CS158" s="362"/>
      <c r="CT158" s="80"/>
      <c r="CU158" s="80"/>
      <c r="CV158" s="80"/>
      <c r="CW158" s="80"/>
      <c r="CX158" s="80"/>
      <c r="CY158" s="80"/>
      <c r="CZ158" s="80"/>
      <c r="DA158" s="80"/>
      <c r="DB158" s="80"/>
      <c r="DC158" s="80"/>
      <c r="DD158" s="80"/>
      <c r="DE158" s="80"/>
      <c r="DF158" s="80"/>
      <c r="DG158" s="80"/>
      <c r="DH158" s="80"/>
      <c r="DI158" s="80"/>
      <c r="DJ158" s="80"/>
      <c r="DK158" s="80"/>
      <c r="DL158" s="80"/>
      <c r="DM158" s="80"/>
      <c r="DN158" s="80"/>
      <c r="DO158" s="80"/>
      <c r="DP158" s="80"/>
      <c r="DQ158" s="80"/>
      <c r="DR158" s="80"/>
      <c r="DS158" s="80"/>
      <c r="DT158" s="80"/>
      <c r="DU158" s="80"/>
      <c r="DV158" s="80"/>
      <c r="DW158" s="80"/>
      <c r="DX158" s="80"/>
      <c r="DY158" s="80"/>
      <c r="DZ158" s="80"/>
      <c r="EA158" s="80"/>
      <c r="EB158" s="80"/>
      <c r="EC158" s="80"/>
      <c r="ED158" s="80"/>
      <c r="EE158" s="80"/>
      <c r="EF158" s="80"/>
      <c r="EG158" s="80"/>
      <c r="EH158" s="80"/>
      <c r="EI158" s="80"/>
      <c r="EJ158" s="80"/>
      <c r="EK158" s="80"/>
      <c r="EL158" s="80"/>
      <c r="EM158" s="80"/>
      <c r="EN158" s="80"/>
      <c r="EO158" s="80"/>
      <c r="EP158" s="80"/>
      <c r="EQ158" s="80"/>
      <c r="ER158" s="80"/>
      <c r="ES158" s="80"/>
      <c r="ET158" s="80"/>
      <c r="EU158" s="80"/>
      <c r="EV158" s="80"/>
      <c r="EW158" s="80"/>
      <c r="EX158" s="80"/>
      <c r="EY158" s="80"/>
      <c r="EZ158" s="80"/>
      <c r="FA158" s="80"/>
      <c r="FB158" s="80"/>
      <c r="FC158" s="80"/>
      <c r="FD158" s="80"/>
      <c r="FE158" s="80"/>
      <c r="FF158" s="80"/>
      <c r="FG158" s="80"/>
      <c r="FH158" s="80"/>
      <c r="FI158" s="80"/>
      <c r="FJ158" s="80"/>
      <c r="FK158" s="80"/>
      <c r="FL158" s="80"/>
      <c r="FM158" s="80"/>
      <c r="FN158" s="80"/>
      <c r="FO158" s="80"/>
      <c r="FP158" s="80"/>
      <c r="FQ158" s="80"/>
      <c r="FR158" s="80"/>
      <c r="FS158" s="80"/>
      <c r="FT158" s="80"/>
      <c r="FU158" s="80"/>
      <c r="FV158" s="80"/>
      <c r="FW158" s="80"/>
      <c r="FX158" s="80"/>
      <c r="FY158" s="80"/>
      <c r="FZ158" s="80"/>
      <c r="GA158" s="80"/>
      <c r="GB158" s="80"/>
      <c r="GC158" s="80"/>
      <c r="GD158" s="80"/>
      <c r="GE158" s="80"/>
      <c r="GF158" s="80"/>
      <c r="GG158" s="80"/>
      <c r="GH158" s="80"/>
      <c r="GI158" s="80"/>
      <c r="GJ158" s="80"/>
      <c r="GK158" s="74"/>
    </row>
    <row r="159" spans="1:193" s="47" customFormat="1" ht="14.25" customHeight="1" outlineLevel="1">
      <c r="B159" s="47" t="s">
        <v>191</v>
      </c>
      <c r="K159" s="321" t="s">
        <v>200</v>
      </c>
      <c r="M159" s="465"/>
      <c r="N159" s="465"/>
      <c r="O159" s="80"/>
      <c r="P159" s="362">
        <f>+Fin!O131</f>
        <v>9</v>
      </c>
      <c r="Q159" s="362">
        <f>+Fin!P131</f>
        <v>9</v>
      </c>
      <c r="R159" s="362">
        <f>+Fin!Q131</f>
        <v>9</v>
      </c>
      <c r="S159" s="362">
        <f>+Fin!R131</f>
        <v>9</v>
      </c>
      <c r="T159" s="362">
        <f>+Fin!S131</f>
        <v>9</v>
      </c>
      <c r="U159" s="362">
        <f>+Fin!T131</f>
        <v>9</v>
      </c>
      <c r="V159" s="362">
        <f>+Fin!U131</f>
        <v>9</v>
      </c>
      <c r="W159" s="362">
        <f>+Fin!V131</f>
        <v>9</v>
      </c>
      <c r="X159" s="362">
        <f>+Fin!W131</f>
        <v>9</v>
      </c>
      <c r="Y159" s="362">
        <f>+Fin!X131</f>
        <v>9</v>
      </c>
      <c r="Z159" s="362">
        <f>+Fin!Y131</f>
        <v>9</v>
      </c>
      <c r="AA159" s="362">
        <f>+Fin!Z131</f>
        <v>9</v>
      </c>
      <c r="AB159" s="362">
        <f>+Fin!AA131</f>
        <v>9</v>
      </c>
      <c r="AC159" s="362">
        <f>+Fin!AB131</f>
        <v>9</v>
      </c>
      <c r="AD159" s="362">
        <f>+Fin!AC131</f>
        <v>9</v>
      </c>
      <c r="AE159" s="362">
        <f>+Fin!AD131</f>
        <v>9</v>
      </c>
      <c r="AF159" s="362">
        <f>+Fin!AE131</f>
        <v>9</v>
      </c>
      <c r="AG159" s="362">
        <f>+Fin!AF131</f>
        <v>9</v>
      </c>
      <c r="AH159" s="362">
        <f>+Fin!AG131</f>
        <v>9</v>
      </c>
      <c r="AI159" s="362">
        <f>+Fin!AH131</f>
        <v>9</v>
      </c>
      <c r="AJ159" s="362">
        <f>+Fin!AI131</f>
        <v>9</v>
      </c>
      <c r="AK159" s="362">
        <f>+Fin!AJ131</f>
        <v>9</v>
      </c>
      <c r="AL159" s="362">
        <f>+Fin!AK131</f>
        <v>9</v>
      </c>
      <c r="AM159" s="362">
        <f>+Fin!AL131</f>
        <v>9</v>
      </c>
      <c r="AN159" s="362">
        <f>+Fin!AM131</f>
        <v>9</v>
      </c>
      <c r="AO159" s="362">
        <f>+Fin!AN131</f>
        <v>9</v>
      </c>
      <c r="AP159" s="362">
        <f>+Fin!AO131</f>
        <v>9</v>
      </c>
      <c r="AQ159" s="362">
        <f>+Fin!AP131</f>
        <v>9</v>
      </c>
      <c r="AR159" s="362">
        <f>+Fin!AQ131</f>
        <v>0</v>
      </c>
      <c r="AS159" s="362">
        <f>+Fin!AR131</f>
        <v>0</v>
      </c>
      <c r="AT159" s="362">
        <f>+Fin!AS131</f>
        <v>0</v>
      </c>
      <c r="AU159" s="362">
        <f>+Fin!AT131</f>
        <v>0</v>
      </c>
      <c r="AV159" s="362">
        <f>+Fin!AU131</f>
        <v>0</v>
      </c>
      <c r="AW159" s="362">
        <f>+Fin!AV131</f>
        <v>0</v>
      </c>
      <c r="AX159" s="362">
        <f>+Fin!AW131</f>
        <v>0</v>
      </c>
      <c r="AY159" s="362">
        <f>+Fin!AX131</f>
        <v>0</v>
      </c>
      <c r="AZ159" s="362">
        <f>+Fin!AY131</f>
        <v>0</v>
      </c>
      <c r="BA159" s="362">
        <f>+Fin!AZ131</f>
        <v>0</v>
      </c>
      <c r="BB159" s="362">
        <f>+Fin!BA131</f>
        <v>0</v>
      </c>
      <c r="BC159" s="362">
        <f>+Fin!BB131</f>
        <v>0</v>
      </c>
      <c r="BD159" s="362">
        <f>+Fin!BC131</f>
        <v>0</v>
      </c>
      <c r="BE159" s="362">
        <f>+Fin!BD131</f>
        <v>0</v>
      </c>
      <c r="BF159" s="362">
        <f>+Fin!BE131</f>
        <v>0</v>
      </c>
      <c r="BG159" s="362">
        <f>+Fin!BF131</f>
        <v>0</v>
      </c>
      <c r="BH159" s="362">
        <f>+Fin!BG131</f>
        <v>0</v>
      </c>
      <c r="BI159" s="362">
        <f>+Fin!BH131</f>
        <v>0</v>
      </c>
      <c r="BJ159" s="362">
        <f>+Fin!BI131</f>
        <v>0</v>
      </c>
      <c r="BK159" s="362">
        <f>+Fin!BJ131</f>
        <v>0</v>
      </c>
      <c r="BL159" s="362">
        <f>+Fin!BK131</f>
        <v>0</v>
      </c>
      <c r="BM159" s="362">
        <f>+Fin!BL131</f>
        <v>0</v>
      </c>
      <c r="BN159" s="362">
        <f>+Fin!BM131</f>
        <v>0</v>
      </c>
      <c r="BO159" s="362">
        <f>+Fin!BN131</f>
        <v>0</v>
      </c>
      <c r="BP159" s="362">
        <f>+Fin!BO131</f>
        <v>0</v>
      </c>
      <c r="BQ159" s="362">
        <f>+Fin!BP131</f>
        <v>0</v>
      </c>
      <c r="BR159" s="362">
        <f>+Fin!BQ131</f>
        <v>0</v>
      </c>
      <c r="BS159" s="362">
        <f>+Fin!BR131</f>
        <v>0</v>
      </c>
      <c r="BT159" s="362">
        <f>+Fin!BS131</f>
        <v>0</v>
      </c>
      <c r="BU159" s="362">
        <f>+Fin!BT131</f>
        <v>0</v>
      </c>
      <c r="BV159" s="362">
        <f>+Fin!BU131</f>
        <v>0</v>
      </c>
      <c r="BW159" s="362">
        <f>+Fin!BV131</f>
        <v>0</v>
      </c>
      <c r="BX159" s="362">
        <f>+Fin!BW131</f>
        <v>0</v>
      </c>
      <c r="BY159" s="362">
        <f>+Fin!BX131</f>
        <v>0</v>
      </c>
      <c r="BZ159" s="362">
        <f>+Fin!BY131</f>
        <v>0</v>
      </c>
      <c r="CA159" s="362">
        <f>+Fin!BZ131</f>
        <v>0</v>
      </c>
      <c r="CB159" s="362">
        <f>+Fin!CA131</f>
        <v>0</v>
      </c>
      <c r="CC159" s="362">
        <f>+Fin!CB131</f>
        <v>0</v>
      </c>
      <c r="CD159" s="362">
        <f>+Fin!CC131</f>
        <v>0</v>
      </c>
      <c r="CE159" s="362">
        <f>+Fin!CD131</f>
        <v>0</v>
      </c>
      <c r="CF159" s="362">
        <f>+Fin!CE131</f>
        <v>0</v>
      </c>
      <c r="CG159" s="362">
        <f>+Fin!CF131</f>
        <v>0</v>
      </c>
      <c r="CH159" s="362">
        <f>+Fin!CG131</f>
        <v>0</v>
      </c>
      <c r="CI159" s="362">
        <f>+Fin!CH131</f>
        <v>0</v>
      </c>
      <c r="CJ159" s="362">
        <f>+Fin!CI131</f>
        <v>0</v>
      </c>
      <c r="CK159" s="362">
        <f>+Fin!CJ131</f>
        <v>0</v>
      </c>
      <c r="CL159" s="362">
        <f>+Fin!CK131</f>
        <v>0</v>
      </c>
      <c r="CM159" s="362">
        <f>+Fin!CL131</f>
        <v>0</v>
      </c>
      <c r="CN159" s="362">
        <f>+Fin!CM131</f>
        <v>0</v>
      </c>
      <c r="CO159" s="362">
        <f>+Fin!CN131</f>
        <v>0</v>
      </c>
      <c r="CP159" s="362">
        <f>+Fin!CO131</f>
        <v>0</v>
      </c>
      <c r="CQ159" s="362">
        <f>+Fin!CP131</f>
        <v>0</v>
      </c>
      <c r="CR159" s="362">
        <f>+Fin!CQ131</f>
        <v>0</v>
      </c>
      <c r="CS159" s="362"/>
      <c r="CT159" s="80"/>
      <c r="CU159" s="80"/>
      <c r="CV159" s="80"/>
      <c r="CW159" s="80"/>
      <c r="CX159" s="80"/>
      <c r="CY159" s="80"/>
      <c r="CZ159" s="80"/>
      <c r="DA159" s="80"/>
      <c r="DB159" s="80"/>
      <c r="DC159" s="80"/>
      <c r="DD159" s="80"/>
      <c r="DE159" s="80"/>
      <c r="DF159" s="80"/>
      <c r="DG159" s="80"/>
      <c r="DH159" s="80"/>
      <c r="DI159" s="80"/>
      <c r="DJ159" s="80"/>
      <c r="DK159" s="80"/>
      <c r="DL159" s="80"/>
      <c r="DM159" s="80"/>
      <c r="DN159" s="80"/>
      <c r="DO159" s="80"/>
      <c r="DP159" s="80"/>
      <c r="DQ159" s="80"/>
      <c r="DR159" s="80"/>
      <c r="DS159" s="80"/>
      <c r="DT159" s="80"/>
      <c r="DU159" s="80"/>
      <c r="DV159" s="80"/>
      <c r="DW159" s="80"/>
      <c r="DX159" s="80"/>
      <c r="DY159" s="80"/>
      <c r="DZ159" s="80"/>
      <c r="EA159" s="80"/>
      <c r="EB159" s="80"/>
      <c r="EC159" s="80"/>
      <c r="ED159" s="80"/>
      <c r="EE159" s="80"/>
      <c r="EF159" s="80"/>
      <c r="EG159" s="80"/>
      <c r="EH159" s="80"/>
      <c r="EI159" s="80"/>
      <c r="EJ159" s="80"/>
      <c r="EK159" s="80"/>
      <c r="EL159" s="80"/>
      <c r="EM159" s="80"/>
      <c r="EN159" s="80"/>
      <c r="EO159" s="80"/>
      <c r="EP159" s="80"/>
      <c r="EQ159" s="80"/>
      <c r="ER159" s="80"/>
      <c r="ES159" s="80"/>
      <c r="ET159" s="80"/>
      <c r="EU159" s="80"/>
      <c r="EV159" s="80"/>
      <c r="EW159" s="80"/>
      <c r="EX159" s="80"/>
      <c r="EY159" s="80"/>
      <c r="EZ159" s="80"/>
      <c r="FA159" s="80"/>
      <c r="FB159" s="80"/>
      <c r="FC159" s="80"/>
      <c r="FD159" s="80"/>
      <c r="FE159" s="80"/>
      <c r="FF159" s="80"/>
      <c r="FG159" s="80"/>
      <c r="FH159" s="80"/>
      <c r="FI159" s="80"/>
      <c r="FJ159" s="80"/>
      <c r="FK159" s="80"/>
      <c r="FL159" s="80"/>
      <c r="FM159" s="80"/>
      <c r="FN159" s="80"/>
      <c r="FO159" s="80"/>
      <c r="FP159" s="80"/>
      <c r="FQ159" s="80"/>
      <c r="FR159" s="80"/>
      <c r="FS159" s="80"/>
      <c r="FT159" s="80"/>
      <c r="FU159" s="80"/>
      <c r="FV159" s="80"/>
      <c r="FW159" s="80"/>
      <c r="FX159" s="80"/>
      <c r="FY159" s="80"/>
      <c r="FZ159" s="80"/>
      <c r="GA159" s="80"/>
      <c r="GB159" s="80"/>
      <c r="GC159" s="80"/>
      <c r="GD159" s="80"/>
      <c r="GE159" s="80"/>
      <c r="GF159" s="80"/>
      <c r="GG159" s="80"/>
      <c r="GH159" s="80"/>
      <c r="GI159" s="80"/>
      <c r="GJ159" s="80"/>
      <c r="GK159" s="74"/>
    </row>
    <row r="160" spans="1:193" s="47" customFormat="1" ht="14.25" customHeight="1" outlineLevel="1">
      <c r="B160" s="47" t="s">
        <v>75</v>
      </c>
      <c r="K160" s="321" t="s">
        <v>200</v>
      </c>
      <c r="M160" s="465"/>
      <c r="N160" s="465"/>
      <c r="O160" s="80"/>
      <c r="P160" s="362">
        <f>Fin!O142</f>
        <v>414.96323451902612</v>
      </c>
      <c r="Q160" s="362">
        <f>Fin!P142</f>
        <v>458.16197984031623</v>
      </c>
      <c r="R160" s="362">
        <f>Fin!Q142</f>
        <v>477.78052793057657</v>
      </c>
      <c r="S160" s="362">
        <f>Fin!R142</f>
        <v>493.16291811978709</v>
      </c>
      <c r="T160" s="362">
        <f>Fin!S142</f>
        <v>498.32764283777232</v>
      </c>
      <c r="U160" s="362">
        <f>Fin!T142</f>
        <v>526.37385683371213</v>
      </c>
      <c r="V160" s="362">
        <f>Fin!U142</f>
        <v>554.27708079481079</v>
      </c>
      <c r="W160" s="362">
        <f>Fin!V142</f>
        <v>569.93382215373754</v>
      </c>
      <c r="X160" s="362">
        <f>Fin!W142</f>
        <v>604.52732201366246</v>
      </c>
      <c r="Y160" s="362">
        <f>Fin!X142</f>
        <v>635.53757971947721</v>
      </c>
      <c r="Z160" s="362">
        <f>Fin!Y142</f>
        <v>649.15041180860567</v>
      </c>
      <c r="AA160" s="362">
        <f>Fin!Z142</f>
        <v>681.22018649683605</v>
      </c>
      <c r="AB160" s="362">
        <f>Fin!AA142</f>
        <v>682.87608350491416</v>
      </c>
      <c r="AC160" s="362">
        <f>Fin!AB142</f>
        <v>716.20015548873425</v>
      </c>
      <c r="AD160" s="362">
        <f>Fin!AC142</f>
        <v>735.0432909770891</v>
      </c>
      <c r="AE160" s="362">
        <f>Fin!AD142</f>
        <v>757.87959715562749</v>
      </c>
      <c r="AF160" s="362">
        <f>Fin!AE142</f>
        <v>767.69174272929467</v>
      </c>
      <c r="AG160" s="362">
        <f>Fin!AF142</f>
        <v>793.55985739059747</v>
      </c>
      <c r="AH160" s="362">
        <f>Fin!AG142</f>
        <v>807.34665734204737</v>
      </c>
      <c r="AI160" s="362">
        <f>Fin!AH142</f>
        <v>832.42918173966859</v>
      </c>
      <c r="AJ160" s="362">
        <f>Fin!AI142</f>
        <v>840.44970702473597</v>
      </c>
      <c r="AK160" s="362">
        <f>Fin!AJ142</f>
        <v>848.56009548207328</v>
      </c>
      <c r="AL160" s="362">
        <f>Fin!AK142</f>
        <v>811.09107363520036</v>
      </c>
      <c r="AM160" s="362">
        <f>Fin!AL142</f>
        <v>817.15035694019639</v>
      </c>
      <c r="AN160" s="362">
        <f>Fin!AM142</f>
        <v>817.87648896039445</v>
      </c>
      <c r="AO160" s="362">
        <f>Fin!AN142</f>
        <v>804.3304889603944</v>
      </c>
      <c r="AP160" s="362">
        <f>Fin!AO142</f>
        <v>816.8304889603944</v>
      </c>
      <c r="AQ160" s="362">
        <f>Fin!AP142</f>
        <v>805.52048896039446</v>
      </c>
      <c r="AR160" s="362">
        <f>Fin!AQ142</f>
        <v>813.86048896039449</v>
      </c>
      <c r="AS160" s="362">
        <f>Fin!AR142</f>
        <v>810.68048896039443</v>
      </c>
      <c r="AT160" s="362">
        <f>Fin!AS142</f>
        <v>795.79048896039444</v>
      </c>
      <c r="AU160" s="362">
        <f>Fin!AT142</f>
        <v>815.79048896039444</v>
      </c>
      <c r="AV160" s="362">
        <f>Fin!AU142</f>
        <v>789.76174363910434</v>
      </c>
      <c r="AW160" s="362">
        <f>Fin!AV142</f>
        <v>789.76174363910434</v>
      </c>
      <c r="AX160" s="362">
        <f>Fin!AW142</f>
        <v>799.76174363910434</v>
      </c>
      <c r="AY160" s="362">
        <f>Fin!AX142</f>
        <v>791.80374363910437</v>
      </c>
      <c r="AZ160" s="362">
        <f>Fin!AY142</f>
        <v>784.33374363910434</v>
      </c>
      <c r="BA160" s="362">
        <f>Fin!AZ142</f>
        <v>784.33374363910434</v>
      </c>
      <c r="BB160" s="362">
        <f>Fin!BA142</f>
        <v>784.33374363910434</v>
      </c>
      <c r="BC160" s="362">
        <f>Fin!BB142</f>
        <v>784.33374363910434</v>
      </c>
      <c r="BD160" s="362">
        <f>Fin!BC142</f>
        <v>784.33374363910434</v>
      </c>
      <c r="BE160" s="362">
        <f>Fin!BD142</f>
        <v>784.33374363910434</v>
      </c>
      <c r="BF160" s="362">
        <f>Fin!BE142</f>
        <v>971.65348581267517</v>
      </c>
      <c r="BG160" s="362">
        <f>Fin!BF142</f>
        <v>998.17771766660621</v>
      </c>
      <c r="BH160" s="362">
        <f>Fin!BG142</f>
        <v>1027.3684298508238</v>
      </c>
      <c r="BI160" s="362">
        <f>Fin!BH142</f>
        <v>1056.699403023594</v>
      </c>
      <c r="BJ160" s="362">
        <f>Fin!BI142</f>
        <v>1087.5565912640818</v>
      </c>
      <c r="BK160" s="362">
        <f>Fin!BJ142</f>
        <v>1117.115107330166</v>
      </c>
      <c r="BL160" s="362">
        <f>Fin!BK142</f>
        <v>824.13742175393679</v>
      </c>
      <c r="BM160" s="362">
        <f>Fin!BL142</f>
        <v>848.19289017140932</v>
      </c>
      <c r="BN160" s="362">
        <f>Fin!BM142</f>
        <v>873.51405620062872</v>
      </c>
      <c r="BO160" s="362">
        <f>Fin!BN142</f>
        <v>897.76233068432362</v>
      </c>
      <c r="BP160" s="362">
        <f>Fin!BO142</f>
        <v>924.45161318097303</v>
      </c>
      <c r="BQ160" s="362">
        <f>Fin!BP142</f>
        <v>951.29516048234086</v>
      </c>
      <c r="BR160" s="362">
        <f>Fin!BQ142</f>
        <v>979.55012494230073</v>
      </c>
      <c r="BS160" s="362">
        <f>Fin!BR142</f>
        <v>1006.581561756424</v>
      </c>
      <c r="BT160" s="362">
        <f>Fin!BS142</f>
        <v>1036.3468235562875</v>
      </c>
      <c r="BU160" s="362">
        <f>Fin!BT142</f>
        <v>1066.2693984164866</v>
      </c>
      <c r="BV160" s="362">
        <f>Fin!BU142</f>
        <v>1097.7645485240769</v>
      </c>
      <c r="BW160" s="362">
        <f>Fin!BV142</f>
        <v>1127.8633332758775</v>
      </c>
      <c r="BX160" s="362">
        <f>Fin!BW142</f>
        <v>1161.0224673253274</v>
      </c>
      <c r="BY160" s="362">
        <f>Fin!BX142</f>
        <v>1194.3388705013547</v>
      </c>
      <c r="BZ160" s="362">
        <f>Fin!BY142</f>
        <v>1229.4057282380957</v>
      </c>
      <c r="CA160" s="362">
        <f>Fin!BZ142</f>
        <v>1262.8776698419706</v>
      </c>
      <c r="CB160" s="362">
        <f>Fin!CA142</f>
        <v>1299.7737213854496</v>
      </c>
      <c r="CC160" s="362">
        <f>Fin!CB142</f>
        <v>1336.8227482811258</v>
      </c>
      <c r="CD160" s="362">
        <f>Fin!CC142</f>
        <v>1375.8181433515786</v>
      </c>
      <c r="CE160" s="362">
        <f>Fin!CD142</f>
        <v>1412.9902629410713</v>
      </c>
      <c r="CF160" s="362">
        <f>Fin!CE142</f>
        <v>1453.9913182476917</v>
      </c>
      <c r="CG160" s="362">
        <f>Fin!CF142</f>
        <v>1495.1352336669859</v>
      </c>
      <c r="CH160" s="362">
        <f>Fin!CG142</f>
        <v>1150.4252310324005</v>
      </c>
      <c r="CI160" s="362">
        <f>Fin!CH142</f>
        <v>0</v>
      </c>
      <c r="CJ160" s="362">
        <f>Fin!CI142</f>
        <v>3.1832314562052491E-13</v>
      </c>
      <c r="CK160" s="362">
        <f>Fin!CJ142</f>
        <v>3.1832314562052491E-13</v>
      </c>
      <c r="CL160" s="362">
        <f>Fin!CK142</f>
        <v>3.1832314562052491E-13</v>
      </c>
      <c r="CM160" s="362">
        <f>Fin!CL142</f>
        <v>3.1832314562052491E-13</v>
      </c>
      <c r="CN160" s="362">
        <f>Fin!CM142</f>
        <v>3.1832314562052491E-13</v>
      </c>
      <c r="CO160" s="362">
        <f>Fin!CN142</f>
        <v>3.1832314562052491E-13</v>
      </c>
      <c r="CP160" s="362">
        <f>Fin!CO142</f>
        <v>3.1832314562052491E-13</v>
      </c>
      <c r="CQ160" s="362">
        <f>Fin!CP142</f>
        <v>3.1832314562052491E-13</v>
      </c>
      <c r="CR160" s="362">
        <f>Fin!CQ142</f>
        <v>3.1832314562052491E-13</v>
      </c>
      <c r="CS160" s="362"/>
      <c r="CT160" s="80"/>
      <c r="CU160" s="80"/>
      <c r="CV160" s="80"/>
      <c r="CW160" s="80"/>
      <c r="CX160" s="80"/>
      <c r="CY160" s="80"/>
      <c r="CZ160" s="80"/>
      <c r="DA160" s="80"/>
      <c r="DB160" s="80"/>
      <c r="DC160" s="80"/>
      <c r="DD160" s="80"/>
      <c r="DE160" s="80"/>
      <c r="DF160" s="80"/>
      <c r="DG160" s="80"/>
      <c r="DH160" s="80"/>
      <c r="DI160" s="80"/>
      <c r="DJ160" s="80"/>
      <c r="DK160" s="80"/>
      <c r="DL160" s="80"/>
      <c r="DM160" s="80"/>
      <c r="DN160" s="80"/>
      <c r="DO160" s="80"/>
      <c r="DP160" s="80"/>
      <c r="DQ160" s="80"/>
      <c r="DR160" s="80"/>
      <c r="DS160" s="80"/>
      <c r="DT160" s="80"/>
      <c r="DU160" s="80"/>
      <c r="DV160" s="80"/>
      <c r="DW160" s="80"/>
      <c r="DX160" s="80"/>
      <c r="DY160" s="80"/>
      <c r="DZ160" s="80"/>
      <c r="EA160" s="80"/>
      <c r="EB160" s="80"/>
      <c r="EC160" s="80"/>
      <c r="ED160" s="80"/>
      <c r="EE160" s="80"/>
      <c r="EF160" s="80"/>
      <c r="EG160" s="80"/>
      <c r="EH160" s="80"/>
      <c r="EI160" s="80"/>
      <c r="EJ160" s="80"/>
      <c r="EK160" s="80"/>
      <c r="EL160" s="80"/>
      <c r="EM160" s="80"/>
      <c r="EN160" s="80"/>
      <c r="EO160" s="80"/>
      <c r="EP160" s="80"/>
      <c r="EQ160" s="80"/>
      <c r="ER160" s="80"/>
      <c r="ES160" s="80"/>
      <c r="ET160" s="80"/>
      <c r="EU160" s="80"/>
      <c r="EV160" s="80"/>
      <c r="EW160" s="80"/>
      <c r="EX160" s="80"/>
      <c r="EY160" s="80"/>
      <c r="EZ160" s="80"/>
      <c r="FA160" s="80"/>
      <c r="FB160" s="80"/>
      <c r="FC160" s="80"/>
      <c r="FD160" s="80"/>
      <c r="FE160" s="80"/>
      <c r="FF160" s="80"/>
      <c r="FG160" s="80"/>
      <c r="FH160" s="80"/>
      <c r="FI160" s="80"/>
      <c r="FJ160" s="80"/>
      <c r="FK160" s="80"/>
      <c r="FL160" s="80"/>
      <c r="FM160" s="80"/>
      <c r="FN160" s="80"/>
      <c r="FO160" s="80"/>
      <c r="FP160" s="80"/>
      <c r="FQ160" s="80"/>
      <c r="FR160" s="80"/>
      <c r="FS160" s="80"/>
      <c r="FT160" s="80"/>
      <c r="FU160" s="80"/>
      <c r="FV160" s="80"/>
      <c r="FW160" s="80"/>
      <c r="FX160" s="80"/>
      <c r="FY160" s="80"/>
      <c r="FZ160" s="80"/>
      <c r="GA160" s="80"/>
      <c r="GB160" s="80"/>
      <c r="GC160" s="80"/>
      <c r="GD160" s="80"/>
      <c r="GE160" s="80"/>
      <c r="GF160" s="80"/>
      <c r="GG160" s="80"/>
      <c r="GH160" s="80"/>
      <c r="GI160" s="80"/>
      <c r="GJ160" s="80"/>
      <c r="GK160" s="74"/>
    </row>
    <row r="161" spans="1:193" s="47" customFormat="1" ht="14.25" customHeight="1" outlineLevel="1">
      <c r="B161" s="47" t="s">
        <v>76</v>
      </c>
      <c r="K161" s="321" t="s">
        <v>200</v>
      </c>
      <c r="M161" s="465"/>
      <c r="N161" s="465"/>
      <c r="O161" s="80"/>
      <c r="P161" s="362">
        <f t="shared" ref="P161:Q161" si="1012">O127</f>
        <v>91.7</v>
      </c>
      <c r="Q161" s="362">
        <f t="shared" si="1012"/>
        <v>90</v>
      </c>
      <c r="R161" s="362">
        <f t="shared" ref="R161" si="1013">Q127</f>
        <v>100.7198862235899</v>
      </c>
      <c r="S161" s="362">
        <f t="shared" ref="S161" si="1014">R127</f>
        <v>104.08502539977424</v>
      </c>
      <c r="T161" s="362">
        <f t="shared" ref="T161" si="1015">S127</f>
        <v>109.69706907740679</v>
      </c>
      <c r="U161" s="362">
        <f t="shared" ref="U161" si="1016">T127</f>
        <v>115.89700771502197</v>
      </c>
      <c r="V161" s="362">
        <f t="shared" ref="V161" si="1017">U127</f>
        <v>122.18265437475105</v>
      </c>
      <c r="W161" s="362">
        <f t="shared" ref="W161" si="1018">V127</f>
        <v>128.91445788975838</v>
      </c>
      <c r="X161" s="362">
        <f t="shared" ref="X161" si="1019">W127</f>
        <v>135.47290354037199</v>
      </c>
      <c r="Y161" s="362">
        <f t="shared" ref="Y161" si="1020">X127</f>
        <v>142.80469423935025</v>
      </c>
      <c r="Z161" s="362">
        <f t="shared" ref="Z161" si="1021">Y127</f>
        <v>149.97644085337078</v>
      </c>
      <c r="AA161" s="362">
        <f t="shared" ref="AA161" si="1022">Z127</f>
        <v>157.41938768823599</v>
      </c>
      <c r="AB161" s="362">
        <f t="shared" ref="AB161" si="1023">AA127</f>
        <v>166.191542788074</v>
      </c>
      <c r="AC161" s="362">
        <f t="shared" ref="AC161" si="1024">AB127</f>
        <v>175.23351128816236</v>
      </c>
      <c r="AD161" s="362">
        <f t="shared" ref="AD161" si="1025">AC127</f>
        <v>183.3825860832581</v>
      </c>
      <c r="AE161" s="362">
        <f t="shared" ref="AE161" si="1026">AD127</f>
        <v>190.96734978771298</v>
      </c>
      <c r="AF161" s="362">
        <f t="shared" ref="AF161" si="1027">AE127</f>
        <v>198.96876847421828</v>
      </c>
      <c r="AG161" s="362">
        <f t="shared" ref="AG161" si="1028">AF127</f>
        <v>206.91860930615175</v>
      </c>
      <c r="AH161" s="362">
        <f t="shared" ref="AH161" si="1029">AG127</f>
        <v>216.80505500698391</v>
      </c>
      <c r="AI161" s="362">
        <f t="shared" ref="AI161" si="1030">AH127</f>
        <v>226.1977224961467</v>
      </c>
      <c r="AJ161" s="362">
        <f t="shared" ref="AJ161" si="1031">AI127</f>
        <v>235.98374309427589</v>
      </c>
      <c r="AK161" s="362">
        <f t="shared" ref="AK161" si="1032">AJ127</f>
        <v>247.19603145740109</v>
      </c>
      <c r="AL161" s="362">
        <f t="shared" ref="AL161" si="1033">AK127</f>
        <v>261.54317393927971</v>
      </c>
      <c r="AM161" s="362">
        <f t="shared" ref="AM161" si="1034">AL127</f>
        <v>273.04705541868219</v>
      </c>
      <c r="AN161" s="362">
        <f t="shared" ref="AN161" si="1035">AM127</f>
        <v>284.4486821290393</v>
      </c>
      <c r="AO161" s="362">
        <f t="shared" ref="AO161" si="1036">AN127</f>
        <v>295.81591355089404</v>
      </c>
      <c r="AP161" s="362">
        <f t="shared" ref="AP161" si="1037">AO127</f>
        <v>306.72735272602966</v>
      </c>
      <c r="AQ161" s="362">
        <f t="shared" ref="AQ161" si="1038">AP127</f>
        <v>319.37586859794192</v>
      </c>
      <c r="AR161" s="362">
        <f t="shared" ref="AR161" si="1039">AQ127</f>
        <v>331.80434693096112</v>
      </c>
      <c r="AS161" s="362">
        <f t="shared" ref="AS161" si="1040">AR127</f>
        <v>344.95848796386338</v>
      </c>
      <c r="AT161" s="362">
        <f t="shared" ref="AT161" si="1041">AS127</f>
        <v>358.85960799285556</v>
      </c>
      <c r="AU161" s="362">
        <f t="shared" ref="AU161" si="1042">AT127</f>
        <v>372.06116550478566</v>
      </c>
      <c r="AV161" s="362">
        <f t="shared" ref="AV161" si="1043">AU127</f>
        <v>387.88810226607421</v>
      </c>
      <c r="AW161" s="362">
        <f t="shared" ref="AW161" si="1044">AV127</f>
        <v>403.45483660141724</v>
      </c>
      <c r="AX161" s="362">
        <f t="shared" ref="AX161" si="1045">AW127</f>
        <v>416.32515919761738</v>
      </c>
      <c r="AY161" s="362">
        <f t="shared" ref="AY161" si="1046">AX127</f>
        <v>430.32064816873026</v>
      </c>
      <c r="AZ161" s="362">
        <f t="shared" ref="AZ161" si="1047">AY127</f>
        <v>444.85730359782417</v>
      </c>
      <c r="BA161" s="362">
        <f t="shared" ref="BA161" si="1048">AZ127</f>
        <v>464.56387799685047</v>
      </c>
      <c r="BB161" s="362">
        <f t="shared" ref="BB161" si="1049">BA127</f>
        <v>481.7281429653126</v>
      </c>
      <c r="BC161" s="362">
        <f t="shared" ref="BC161" si="1050">BB127</f>
        <v>497.26028209546098</v>
      </c>
      <c r="BD161" s="362">
        <f t="shared" ref="BD161" si="1051">BC127</f>
        <v>513.35506360239992</v>
      </c>
      <c r="BE161" s="362">
        <f t="shared" ref="BE161" si="1052">BD127</f>
        <v>530.00600520435137</v>
      </c>
      <c r="BF161" s="362">
        <f t="shared" ref="BF161" si="1053">BE127</f>
        <v>545.7806221006349</v>
      </c>
      <c r="BG161" s="362">
        <f t="shared" ref="BG161" si="1054">BF127</f>
        <v>563.9339882811596</v>
      </c>
      <c r="BH161" s="362">
        <f t="shared" ref="BH161" si="1055">BG127</f>
        <v>582.8007786578645</v>
      </c>
      <c r="BI161" s="362">
        <f t="shared" ref="BI161" si="1056">BH127</f>
        <v>602.25389825491266</v>
      </c>
      <c r="BJ161" s="362">
        <f t="shared" ref="BJ161" si="1057">BI127</f>
        <v>622.34737317413897</v>
      </c>
      <c r="BK161" s="362">
        <f t="shared" ref="BK161" si="1058">BJ127</f>
        <v>642.99090351099096</v>
      </c>
      <c r="BL161" s="362">
        <f t="shared" ref="BL161" si="1059">BK127</f>
        <v>663.75622442523888</v>
      </c>
      <c r="BM161" s="362">
        <f t="shared" ref="BM161" si="1060">BL127</f>
        <v>685.02923818060731</v>
      </c>
      <c r="BN161" s="362">
        <f t="shared" ref="BN161" si="1061">BM127</f>
        <v>707.06661512841163</v>
      </c>
      <c r="BO161" s="362">
        <f t="shared" ref="BO161" si="1062">BN127</f>
        <v>729.77236829558694</v>
      </c>
      <c r="BP161" s="362">
        <f t="shared" ref="BP161" si="1063">BO127</f>
        <v>753.29112547512193</v>
      </c>
      <c r="BQ161" s="362">
        <f t="shared" ref="BQ161" si="1064">BP127</f>
        <v>777.61513579625421</v>
      </c>
      <c r="BR161" s="362">
        <f t="shared" ref="BR161" si="1065">BQ127</f>
        <v>802.81848296639498</v>
      </c>
      <c r="BS161" s="362">
        <f t="shared" ref="BS161" si="1066">BR127</f>
        <v>828.79310506962315</v>
      </c>
      <c r="BT161" s="362">
        <f t="shared" ref="BT161" si="1067">BS127</f>
        <v>855.7027786016755</v>
      </c>
      <c r="BU161" s="362">
        <f t="shared" ref="BU161" si="1068">BT127</f>
        <v>883.5396850802839</v>
      </c>
      <c r="BV161" s="362">
        <f t="shared" ref="BV161" si="1069">BU127</f>
        <v>912.38822697125556</v>
      </c>
      <c r="BW161" s="362">
        <f t="shared" ref="BW161" si="1070">BV127</f>
        <v>942.12862424620312</v>
      </c>
      <c r="BX161" s="362">
        <f t="shared" ref="BX161" si="1071">BW127</f>
        <v>972.9534252091986</v>
      </c>
      <c r="BY161" s="362">
        <f t="shared" ref="BY161" si="1072">BX127</f>
        <v>1004.855503590648</v>
      </c>
      <c r="BZ161" s="362">
        <f t="shared" ref="BZ161" si="1073">BY127</f>
        <v>1037.9316910573755</v>
      </c>
      <c r="CA161" s="362">
        <f t="shared" ref="CA161" si="1074">BZ127</f>
        <v>1072.0489167875676</v>
      </c>
      <c r="CB161" s="362">
        <f t="shared" ref="CB161" si="1075">CA127</f>
        <v>1107.4181677339138</v>
      </c>
      <c r="CC161" s="362">
        <f t="shared" ref="CC161" si="1076">CB127</f>
        <v>1144.029398295693</v>
      </c>
      <c r="CD161" s="362">
        <f t="shared" ref="CD161" si="1077">CC127</f>
        <v>1181.9929544329848</v>
      </c>
      <c r="CE161" s="362">
        <f t="shared" ref="CE161" si="1078">CD127</f>
        <v>1221.1602839516356</v>
      </c>
      <c r="CF161" s="362">
        <f t="shared" ref="CF161" si="1079">CE127</f>
        <v>1261.7704392742282</v>
      </c>
      <c r="CG161" s="362">
        <f t="shared" ref="CG161" si="1080">CF127</f>
        <v>1303.8174891575322</v>
      </c>
      <c r="CH161" s="362">
        <f t="shared" ref="CH161" si="1081">CG127</f>
        <v>1346.3519398117307</v>
      </c>
      <c r="CI161" s="362">
        <f t="shared" ref="CI161" si="1082">CH127</f>
        <v>1387.6236912631716</v>
      </c>
      <c r="CJ161" s="362">
        <f t="shared" ref="CJ161" si="1083">CI127</f>
        <v>1429.3857172306552</v>
      </c>
      <c r="CK161" s="362">
        <f t="shared" ref="CK161" si="1084">CJ127</f>
        <v>1471.9293284596786</v>
      </c>
      <c r="CL161" s="362">
        <f t="shared" ref="CL161" si="1085">CK127</f>
        <v>1515.3209231319834</v>
      </c>
      <c r="CM161" s="362">
        <f t="shared" ref="CM161" si="1086">CL127</f>
        <v>1559.0208637830308</v>
      </c>
      <c r="CN161" s="362">
        <f t="shared" ref="CN161" si="1087">CM127</f>
        <v>1603.2018103857254</v>
      </c>
      <c r="CO161" s="362">
        <f t="shared" ref="CO161" si="1088">CN127</f>
        <v>1647.7202212445154</v>
      </c>
      <c r="CP161" s="362">
        <f t="shared" ref="CP161" si="1089">CO127</f>
        <v>1692.5859383154236</v>
      </c>
      <c r="CQ161" s="362">
        <f t="shared" ref="CQ161" si="1090">CP127</f>
        <v>1741.7314813268267</v>
      </c>
      <c r="CR161" s="362">
        <f t="shared" ref="CR161" si="1091">CQ127</f>
        <v>1741.7314813268267</v>
      </c>
      <c r="CS161" s="362"/>
      <c r="CT161" s="80"/>
      <c r="CU161" s="80"/>
      <c r="CV161" s="80"/>
      <c r="CW161" s="80"/>
      <c r="CX161" s="80"/>
      <c r="CY161" s="80"/>
      <c r="CZ161" s="80"/>
      <c r="DA161" s="80"/>
      <c r="DB161" s="80"/>
      <c r="DC161" s="80"/>
      <c r="DD161" s="80"/>
      <c r="DE161" s="80"/>
      <c r="DF161" s="80"/>
      <c r="DG161" s="80"/>
      <c r="DH161" s="80"/>
      <c r="DI161" s="80"/>
      <c r="DJ161" s="80"/>
      <c r="DK161" s="80"/>
      <c r="DL161" s="80"/>
      <c r="DM161" s="80"/>
      <c r="DN161" s="80"/>
      <c r="DO161" s="80"/>
      <c r="DP161" s="80"/>
      <c r="DQ161" s="80"/>
      <c r="DR161" s="80"/>
      <c r="DS161" s="80"/>
      <c r="DT161" s="80"/>
      <c r="DU161" s="80"/>
      <c r="DV161" s="80"/>
      <c r="DW161" s="80"/>
      <c r="DX161" s="80"/>
      <c r="DY161" s="80"/>
      <c r="DZ161" s="80"/>
      <c r="EA161" s="80"/>
      <c r="EB161" s="80"/>
      <c r="EC161" s="80"/>
      <c r="ED161" s="80"/>
      <c r="EE161" s="80"/>
      <c r="EF161" s="80"/>
      <c r="EG161" s="80"/>
      <c r="EH161" s="80"/>
      <c r="EI161" s="80"/>
      <c r="EJ161" s="80"/>
      <c r="EK161" s="80"/>
      <c r="EL161" s="80"/>
      <c r="EM161" s="80"/>
      <c r="EN161" s="80"/>
      <c r="EO161" s="80"/>
      <c r="EP161" s="80"/>
      <c r="EQ161" s="80"/>
      <c r="ER161" s="80"/>
      <c r="ES161" s="80"/>
      <c r="ET161" s="80"/>
      <c r="EU161" s="80"/>
      <c r="EV161" s="80"/>
      <c r="EW161" s="80"/>
      <c r="EX161" s="80"/>
      <c r="EY161" s="80"/>
      <c r="EZ161" s="80"/>
      <c r="FA161" s="80"/>
      <c r="FB161" s="80"/>
      <c r="FC161" s="80"/>
      <c r="FD161" s="80"/>
      <c r="FE161" s="80"/>
      <c r="FF161" s="80"/>
      <c r="FG161" s="80"/>
      <c r="FH161" s="80"/>
      <c r="FI161" s="80"/>
      <c r="FJ161" s="80"/>
      <c r="FK161" s="80"/>
      <c r="FL161" s="80"/>
      <c r="FM161" s="80"/>
      <c r="FN161" s="80"/>
      <c r="FO161" s="80"/>
      <c r="FP161" s="80"/>
      <c r="FQ161" s="80"/>
      <c r="FR161" s="80"/>
      <c r="FS161" s="80"/>
      <c r="FT161" s="80"/>
      <c r="FU161" s="80"/>
      <c r="FV161" s="80"/>
      <c r="FW161" s="80"/>
      <c r="FX161" s="80"/>
      <c r="FY161" s="80"/>
      <c r="FZ161" s="80"/>
      <c r="GA161" s="80"/>
      <c r="GB161" s="80"/>
      <c r="GC161" s="80"/>
      <c r="GD161" s="80"/>
      <c r="GE161" s="80"/>
      <c r="GF161" s="80"/>
      <c r="GG161" s="80"/>
      <c r="GH161" s="80"/>
      <c r="GI161" s="80"/>
      <c r="GJ161" s="80"/>
      <c r="GK161" s="74"/>
    </row>
    <row r="162" spans="1:193" s="47" customFormat="1" ht="14.25" customHeight="1" outlineLevel="1">
      <c r="B162" s="47" t="s">
        <v>77</v>
      </c>
      <c r="K162" s="321" t="s">
        <v>200</v>
      </c>
      <c r="M162" s="465"/>
      <c r="N162" s="465"/>
      <c r="O162" s="80"/>
      <c r="P162" s="362">
        <f t="shared" ref="P162:Q162" si="1092">O111</f>
        <v>68</v>
      </c>
      <c r="Q162" s="362">
        <f t="shared" si="1092"/>
        <v>68</v>
      </c>
      <c r="R162" s="362">
        <f t="shared" ref="R162" si="1093">Q111</f>
        <v>83.397843593861381</v>
      </c>
      <c r="S162" s="362">
        <f t="shared" ref="S162" si="1094">R111</f>
        <v>81.120944734880567</v>
      </c>
      <c r="T162" s="362">
        <f t="shared" ref="T162" si="1095">S111</f>
        <v>85.134748096135667</v>
      </c>
      <c r="U162" s="362">
        <f t="shared" ref="U162" si="1096">T111</f>
        <v>89.347151430251998</v>
      </c>
      <c r="V162" s="362">
        <f t="shared" ref="V162" si="1097">U111</f>
        <v>91.918447351820916</v>
      </c>
      <c r="W162" s="362">
        <f t="shared" ref="W162" si="1098">V111</f>
        <v>92.818572930657524</v>
      </c>
      <c r="X162" s="362">
        <f t="shared" ref="X162" si="1099">W111</f>
        <v>92.014563833672753</v>
      </c>
      <c r="Y162" s="362">
        <f t="shared" ref="Y162" si="1100">X111</f>
        <v>89.470449858934813</v>
      </c>
      <c r="Z162" s="362">
        <f t="shared" ref="Z162" si="1101">Y111</f>
        <v>86.996678182706916</v>
      </c>
      <c r="AA162" s="362">
        <f t="shared" ref="AA162" si="1102">Z111</f>
        <v>85.446404844586979</v>
      </c>
      <c r="AB162" s="362">
        <f t="shared" ref="AB162" si="1103">AA111</f>
        <v>84.805534201608097</v>
      </c>
      <c r="AC162" s="362">
        <f t="shared" ref="AC162" si="1104">AB111</f>
        <v>85.060513343936833</v>
      </c>
      <c r="AD162" s="362">
        <f t="shared" ref="AD162" si="1105">AC111</f>
        <v>86.198319135448173</v>
      </c>
      <c r="AE162" s="362">
        <f t="shared" ref="AE162" si="1106">AD111</f>
        <v>87.351344703660857</v>
      </c>
      <c r="AF162" s="362">
        <f t="shared" ref="AF162" si="1107">AE111</f>
        <v>89.075539702782237</v>
      </c>
      <c r="AG162" s="362">
        <f t="shared" ref="AG162" si="1108">AF111</f>
        <v>91.399843716705348</v>
      </c>
      <c r="AH162" s="362">
        <f t="shared" ref="AH162" si="1109">AG111</f>
        <v>94.354399751896793</v>
      </c>
      <c r="AI162" s="362">
        <f t="shared" ref="AI162" si="1110">AH111</f>
        <v>97.970601620739572</v>
      </c>
      <c r="AJ162" s="362">
        <f t="shared" ref="AJ162" si="1111">AI111</f>
        <v>101.72539708978125</v>
      </c>
      <c r="AK162" s="362">
        <f t="shared" ref="AK162" si="1112">AJ111</f>
        <v>104.64747273127435</v>
      </c>
      <c r="AL162" s="362">
        <f t="shared" ref="AL162" si="1113">AK111</f>
        <v>106.70296294035023</v>
      </c>
      <c r="AM162" s="362">
        <f t="shared" ref="AM162" si="1114">AL111</f>
        <v>107.85670029036825</v>
      </c>
      <c r="AN162" s="362">
        <f t="shared" ref="AN162" si="1115">AM111</f>
        <v>108.07216563185139</v>
      </c>
      <c r="AO162" s="362">
        <f t="shared" ref="AO162" si="1116">AN111</f>
        <v>108.28806140846982</v>
      </c>
      <c r="AP162" s="362">
        <f t="shared" ref="AP162" si="1117">AO111</f>
        <v>108.99320692585283</v>
      </c>
      <c r="AQ162" s="362">
        <f t="shared" ref="AQ162" si="1118">AP111</f>
        <v>110.19835592717388</v>
      </c>
      <c r="AR162" s="362">
        <f t="shared" ref="AR162" si="1119">AQ111</f>
        <v>111.91447916573854</v>
      </c>
      <c r="AS162" s="362">
        <f t="shared" ref="AS162" si="1120">AR111</f>
        <v>114.15276874905331</v>
      </c>
      <c r="AT162" s="362">
        <f t="shared" ref="AT162" si="1121">AS111</f>
        <v>116.43582412403438</v>
      </c>
      <c r="AU162" s="362">
        <f t="shared" ref="AU162" si="1122">AT111</f>
        <v>118.76454060651508</v>
      </c>
      <c r="AV162" s="362">
        <f t="shared" ref="AV162" si="1123">AU111</f>
        <v>121.13983141864537</v>
      </c>
      <c r="AW162" s="362">
        <f t="shared" ref="AW162" si="1124">AV111</f>
        <v>123.56262804701828</v>
      </c>
      <c r="AX162" s="362">
        <f t="shared" ref="AX162" si="1125">AW111</f>
        <v>126.03388060795865</v>
      </c>
      <c r="AY162" s="362">
        <f t="shared" ref="AY162" si="1126">AX111</f>
        <v>128.55455822011783</v>
      </c>
      <c r="AZ162" s="362">
        <f t="shared" ref="AZ162" si="1127">AY111</f>
        <v>131.12564938452019</v>
      </c>
      <c r="BA162" s="362">
        <f t="shared" ref="BA162" si="1128">AZ111</f>
        <v>133.7481623722106</v>
      </c>
      <c r="BB162" s="362">
        <f t="shared" ref="BB162" si="1129">BA111</f>
        <v>136.4231256196548</v>
      </c>
      <c r="BC162" s="362">
        <f t="shared" ref="BC162" si="1130">BB111</f>
        <v>139.15158813204792</v>
      </c>
      <c r="BD162" s="362">
        <f t="shared" ref="BD162" si="1131">BC111</f>
        <v>141.93461989468889</v>
      </c>
      <c r="BE162" s="362">
        <f t="shared" ref="BE162" si="1132">BD111</f>
        <v>144.77331229258269</v>
      </c>
      <c r="BF162" s="362">
        <f t="shared" ref="BF162" si="1133">BE111</f>
        <v>147.66877853843434</v>
      </c>
      <c r="BG162" s="362">
        <f t="shared" ref="BG162" si="1134">BF111</f>
        <v>150.62215410920302</v>
      </c>
      <c r="BH162" s="362">
        <f t="shared" ref="BH162" si="1135">BG111</f>
        <v>153.63459719138706</v>
      </c>
      <c r="BI162" s="362">
        <f t="shared" ref="BI162" si="1136">BH111</f>
        <v>156.70728913521481</v>
      </c>
      <c r="BJ162" s="362">
        <f t="shared" ref="BJ162" si="1137">BI111</f>
        <v>159.84143491791912</v>
      </c>
      <c r="BK162" s="362">
        <f t="shared" ref="BK162" si="1138">BJ111</f>
        <v>163.0382636162775</v>
      </c>
      <c r="BL162" s="362">
        <f t="shared" ref="BL162" si="1139">BK111</f>
        <v>166.29902888860306</v>
      </c>
      <c r="BM162" s="362">
        <f t="shared" ref="BM162" si="1140">BL111</f>
        <v>169.62500946637513</v>
      </c>
      <c r="BN162" s="362">
        <f t="shared" ref="BN162" si="1141">BM111</f>
        <v>173.01750965570261</v>
      </c>
      <c r="BO162" s="362">
        <f t="shared" ref="BO162" si="1142">BN111</f>
        <v>176.47785984881671</v>
      </c>
      <c r="BP162" s="362">
        <f t="shared" ref="BP162" si="1143">BO111</f>
        <v>180.00741704579303</v>
      </c>
      <c r="BQ162" s="362">
        <f t="shared" ref="BQ162" si="1144">BP111</f>
        <v>183.60756538670887</v>
      </c>
      <c r="BR162" s="362">
        <f t="shared" ref="BR162" si="1145">BQ111</f>
        <v>187.27971669444304</v>
      </c>
      <c r="BS162" s="362">
        <f t="shared" ref="BS162" si="1146">BR111</f>
        <v>191.02531102833194</v>
      </c>
      <c r="BT162" s="362">
        <f t="shared" ref="BT162" si="1147">BS111</f>
        <v>194.84581724889858</v>
      </c>
      <c r="BU162" s="362">
        <f t="shared" ref="BU162" si="1148">BT111</f>
        <v>198.74273359387652</v>
      </c>
      <c r="BV162" s="362">
        <f t="shared" ref="BV162" si="1149">BU111</f>
        <v>202.71758826575405</v>
      </c>
      <c r="BW162" s="362">
        <f t="shared" ref="BW162" si="1150">BV111</f>
        <v>206.77194003106914</v>
      </c>
      <c r="BX162" s="362">
        <f t="shared" ref="BX162" si="1151">BW111</f>
        <v>210.90737883169049</v>
      </c>
      <c r="BY162" s="362">
        <f t="shared" ref="BY162" si="1152">BX111</f>
        <v>215.12552640832433</v>
      </c>
      <c r="BZ162" s="362">
        <f t="shared" ref="BZ162" si="1153">BY111</f>
        <v>219.42803693649083</v>
      </c>
      <c r="CA162" s="362">
        <f t="shared" ref="CA162" si="1154">BZ111</f>
        <v>223.81659767522063</v>
      </c>
      <c r="CB162" s="362">
        <f t="shared" ref="CB162" si="1155">CA111</f>
        <v>228.29292962872503</v>
      </c>
      <c r="CC162" s="362">
        <f t="shared" ref="CC162" si="1156">CB111</f>
        <v>232.85878822129956</v>
      </c>
      <c r="CD162" s="362">
        <f t="shared" ref="CD162" si="1157">CC111</f>
        <v>237.51596398572556</v>
      </c>
      <c r="CE162" s="362">
        <f t="shared" ref="CE162" si="1158">CD111</f>
        <v>242.26628326544011</v>
      </c>
      <c r="CF162" s="362">
        <f t="shared" ref="CF162" si="1159">CE111</f>
        <v>247.1116089307489</v>
      </c>
      <c r="CG162" s="362">
        <f t="shared" ref="CG162" si="1160">CF111</f>
        <v>252.05384110936393</v>
      </c>
      <c r="CH162" s="362">
        <f t="shared" ref="CH162" si="1161">CG111</f>
        <v>257.09491793155121</v>
      </c>
      <c r="CI162" s="362">
        <f t="shared" ref="CI162" si="1162">CH111</f>
        <v>262.23681629018228</v>
      </c>
      <c r="CJ162" s="362">
        <f t="shared" ref="CJ162" si="1163">CI111</f>
        <v>267.48155261598589</v>
      </c>
      <c r="CK162" s="362">
        <f t="shared" ref="CK162" si="1164">CJ111</f>
        <v>272.83118366830558</v>
      </c>
      <c r="CL162" s="362">
        <f t="shared" ref="CL162" si="1165">CK111</f>
        <v>278.28780734167174</v>
      </c>
      <c r="CM162" s="362">
        <f t="shared" ref="CM162" si="1166">CL111</f>
        <v>283.85356348850519</v>
      </c>
      <c r="CN162" s="362">
        <f t="shared" ref="CN162" si="1167">CM111</f>
        <v>289.53063475827526</v>
      </c>
      <c r="CO162" s="362">
        <f t="shared" ref="CO162" si="1168">CN111</f>
        <v>295.32124745344078</v>
      </c>
      <c r="CP162" s="362">
        <f t="shared" ref="CP162" si="1169">CO111</f>
        <v>223.66929815272107</v>
      </c>
      <c r="CQ162" s="362">
        <f t="shared" ref="CQ162" si="1170">CP111</f>
        <v>150.58430986598697</v>
      </c>
      <c r="CR162" s="362">
        <f t="shared" ref="CR162" si="1171">CQ111</f>
        <v>76.037621813518172</v>
      </c>
      <c r="CS162" s="362"/>
      <c r="CT162" s="80"/>
      <c r="CU162" s="80"/>
      <c r="CV162" s="80"/>
      <c r="CW162" s="80"/>
      <c r="CX162" s="80"/>
      <c r="CY162" s="80"/>
      <c r="CZ162" s="80"/>
      <c r="DA162" s="80"/>
      <c r="DB162" s="80"/>
      <c r="DC162" s="80"/>
      <c r="DD162" s="80"/>
      <c r="DE162" s="80"/>
      <c r="DF162" s="80"/>
      <c r="DG162" s="80"/>
      <c r="DH162" s="80"/>
      <c r="DI162" s="80"/>
      <c r="DJ162" s="80"/>
      <c r="DK162" s="80"/>
      <c r="DL162" s="80"/>
      <c r="DM162" s="80"/>
      <c r="DN162" s="80"/>
      <c r="DO162" s="80"/>
      <c r="DP162" s="80"/>
      <c r="DQ162" s="80"/>
      <c r="DR162" s="80"/>
      <c r="DS162" s="80"/>
      <c r="DT162" s="80"/>
      <c r="DU162" s="80"/>
      <c r="DV162" s="80"/>
      <c r="DW162" s="80"/>
      <c r="DX162" s="80"/>
      <c r="DY162" s="80"/>
      <c r="DZ162" s="80"/>
      <c r="EA162" s="80"/>
      <c r="EB162" s="80"/>
      <c r="EC162" s="80"/>
      <c r="ED162" s="80"/>
      <c r="EE162" s="80"/>
      <c r="EF162" s="80"/>
      <c r="EG162" s="80"/>
      <c r="EH162" s="80"/>
      <c r="EI162" s="80"/>
      <c r="EJ162" s="80"/>
      <c r="EK162" s="80"/>
      <c r="EL162" s="80"/>
      <c r="EM162" s="80"/>
      <c r="EN162" s="80"/>
      <c r="EO162" s="80"/>
      <c r="EP162" s="80"/>
      <c r="EQ162" s="80"/>
      <c r="ER162" s="80"/>
      <c r="ES162" s="80"/>
      <c r="ET162" s="80"/>
      <c r="EU162" s="80"/>
      <c r="EV162" s="80"/>
      <c r="EW162" s="80"/>
      <c r="EX162" s="80"/>
      <c r="EY162" s="80"/>
      <c r="EZ162" s="80"/>
      <c r="FA162" s="80"/>
      <c r="FB162" s="80"/>
      <c r="FC162" s="80"/>
      <c r="FD162" s="80"/>
      <c r="FE162" s="80"/>
      <c r="FF162" s="80"/>
      <c r="FG162" s="80"/>
      <c r="FH162" s="80"/>
      <c r="FI162" s="80"/>
      <c r="FJ162" s="80"/>
      <c r="FK162" s="80"/>
      <c r="FL162" s="80"/>
      <c r="FM162" s="80"/>
      <c r="FN162" s="80"/>
      <c r="FO162" s="80"/>
      <c r="FP162" s="80"/>
      <c r="FQ162" s="80"/>
      <c r="FR162" s="80"/>
      <c r="FS162" s="80"/>
      <c r="FT162" s="80"/>
      <c r="FU162" s="80"/>
      <c r="FV162" s="80"/>
      <c r="FW162" s="80"/>
      <c r="FX162" s="80"/>
      <c r="FY162" s="80"/>
      <c r="FZ162" s="80"/>
      <c r="GA162" s="80"/>
      <c r="GB162" s="80"/>
      <c r="GC162" s="80"/>
      <c r="GD162" s="80"/>
      <c r="GE162" s="80"/>
      <c r="GF162" s="80"/>
      <c r="GG162" s="80"/>
      <c r="GH162" s="80"/>
      <c r="GI162" s="80"/>
      <c r="GJ162" s="80"/>
      <c r="GK162" s="74"/>
    </row>
    <row r="163" spans="1:193" s="47" customFormat="1" ht="14.25" customHeight="1" outlineLevel="1">
      <c r="B163" s="95" t="s">
        <v>78</v>
      </c>
      <c r="C163" s="95"/>
      <c r="D163" s="95"/>
      <c r="E163" s="95"/>
      <c r="F163" s="95"/>
      <c r="G163" s="95"/>
      <c r="H163" s="95"/>
      <c r="I163" s="95"/>
      <c r="J163" s="95"/>
      <c r="K163" s="320" t="s">
        <v>200</v>
      </c>
      <c r="L163" s="95"/>
      <c r="M163" s="474"/>
      <c r="N163" s="474"/>
      <c r="O163" s="286"/>
      <c r="P163" s="363">
        <f t="shared" ref="P163:Q163" si="1172">SUM(P156:P162)</f>
        <v>1432.6651456031216</v>
      </c>
      <c r="Q163" s="363">
        <f t="shared" si="1172"/>
        <v>1268.5470676542261</v>
      </c>
      <c r="R163" s="363">
        <f t="shared" ref="R163:CC163" si="1173">SUM(R156:R162)</f>
        <v>1122.1160095044604</v>
      </c>
      <c r="S163" s="363">
        <f t="shared" si="1173"/>
        <v>986.37126816356749</v>
      </c>
      <c r="T163" s="363">
        <f t="shared" si="1173"/>
        <v>842.17082848807286</v>
      </c>
      <c r="U163" s="363">
        <f t="shared" si="1173"/>
        <v>879.56801597898618</v>
      </c>
      <c r="V163" s="363">
        <f t="shared" si="1173"/>
        <v>936.89341148415167</v>
      </c>
      <c r="W163" s="363">
        <f t="shared" si="1173"/>
        <v>1013.0152119340662</v>
      </c>
      <c r="X163" s="363">
        <f t="shared" si="1173"/>
        <v>1110.6924541510739</v>
      </c>
      <c r="Y163" s="363">
        <f t="shared" si="1173"/>
        <v>1192.2274600619742</v>
      </c>
      <c r="Z163" s="363">
        <f t="shared" si="1173"/>
        <v>1162.3734255652121</v>
      </c>
      <c r="AA163" s="363">
        <f t="shared" si="1173"/>
        <v>1163.3688457487526</v>
      </c>
      <c r="AB163" s="363">
        <f t="shared" si="1173"/>
        <v>1196.0247437443186</v>
      </c>
      <c r="AC163" s="363">
        <f t="shared" si="1173"/>
        <v>1272.7122389240394</v>
      </c>
      <c r="AD163" s="363">
        <f t="shared" si="1173"/>
        <v>1394.0670221479711</v>
      </c>
      <c r="AE163" s="363">
        <f t="shared" si="1173"/>
        <v>1393.5235298730008</v>
      </c>
      <c r="AF163" s="363">
        <f t="shared" si="1173"/>
        <v>1417.195393606969</v>
      </c>
      <c r="AG163" s="363">
        <f t="shared" si="1173"/>
        <v>1467.5109267527866</v>
      </c>
      <c r="AH163" s="363">
        <f t="shared" si="1173"/>
        <v>1541.950908470476</v>
      </c>
      <c r="AI163" s="363">
        <f t="shared" si="1173"/>
        <v>1659.9286887550536</v>
      </c>
      <c r="AJ163" s="363">
        <f t="shared" si="1173"/>
        <v>1615.2246998562998</v>
      </c>
      <c r="AK163" s="363">
        <f t="shared" si="1173"/>
        <v>1600.3773192278295</v>
      </c>
      <c r="AL163" s="363">
        <f t="shared" si="1173"/>
        <v>1630.9728081205747</v>
      </c>
      <c r="AM163" s="363">
        <f t="shared" si="1173"/>
        <v>1741.0708460526102</v>
      </c>
      <c r="AN163" s="363">
        <f t="shared" si="1173"/>
        <v>1898.2665547882984</v>
      </c>
      <c r="AO163" s="363">
        <f t="shared" si="1173"/>
        <v>1940.1175111441103</v>
      </c>
      <c r="AP163" s="363">
        <f t="shared" si="1173"/>
        <v>1987.6732645669363</v>
      </c>
      <c r="AQ163" s="363">
        <f t="shared" si="1173"/>
        <v>2030.651694691901</v>
      </c>
      <c r="AR163" s="363">
        <f t="shared" si="1173"/>
        <v>2083.2375043364023</v>
      </c>
      <c r="AS163" s="363">
        <f t="shared" si="1173"/>
        <v>2137.3745598935147</v>
      </c>
      <c r="AT163" s="363">
        <f t="shared" si="1173"/>
        <v>2190.063449175545</v>
      </c>
      <c r="AU163" s="363">
        <f t="shared" si="1173"/>
        <v>2244.7351991948535</v>
      </c>
      <c r="AV163" s="363">
        <f t="shared" si="1173"/>
        <v>2287.829593376885</v>
      </c>
      <c r="AW163" s="363">
        <f t="shared" si="1173"/>
        <v>2342.0045225331842</v>
      </c>
      <c r="AX163" s="363">
        <f t="shared" si="1173"/>
        <v>2397.8322614972567</v>
      </c>
      <c r="AY163" s="363">
        <f t="shared" si="1173"/>
        <v>2454.7179533403687</v>
      </c>
      <c r="AZ163" s="363">
        <f t="shared" si="1173"/>
        <v>2426.8540011824989</v>
      </c>
      <c r="BA163" s="363">
        <f t="shared" si="1173"/>
        <v>2491.0681293861498</v>
      </c>
      <c r="BB163" s="363">
        <f t="shared" si="1173"/>
        <v>2536.4939127069015</v>
      </c>
      <c r="BC163" s="363">
        <f t="shared" si="1173"/>
        <v>2574.3316382740313</v>
      </c>
      <c r="BD163" s="363">
        <f t="shared" si="1173"/>
        <v>2667.3360573894438</v>
      </c>
      <c r="BE163" s="363">
        <f t="shared" si="1173"/>
        <v>2818.8152341560121</v>
      </c>
      <c r="BF163" s="363">
        <f t="shared" si="1173"/>
        <v>3032.2090521125879</v>
      </c>
      <c r="BG163" s="363">
        <f t="shared" si="1173"/>
        <v>3129.889512281522</v>
      </c>
      <c r="BH163" s="363">
        <f t="shared" si="1173"/>
        <v>3264.8955227959041</v>
      </c>
      <c r="BI163" s="363">
        <f t="shared" si="1173"/>
        <v>3342.4709793207671</v>
      </c>
      <c r="BJ163" s="363">
        <f t="shared" si="1173"/>
        <v>3357.9568036158598</v>
      </c>
      <c r="BK163" s="363">
        <f t="shared" si="1173"/>
        <v>3305.1996930097062</v>
      </c>
      <c r="BL163" s="363">
        <f t="shared" si="1173"/>
        <v>3179.799453311713</v>
      </c>
      <c r="BM163" s="363">
        <f t="shared" si="1173"/>
        <v>3301.0225935328776</v>
      </c>
      <c r="BN163" s="363">
        <f t="shared" si="1173"/>
        <v>3427.7381108579593</v>
      </c>
      <c r="BO163" s="363">
        <f t="shared" si="1173"/>
        <v>3559.7450904587859</v>
      </c>
      <c r="BP163" s="363">
        <f t="shared" si="1173"/>
        <v>3698.3649225457107</v>
      </c>
      <c r="BQ163" s="363">
        <f t="shared" si="1173"/>
        <v>3842.0520450984627</v>
      </c>
      <c r="BR163" s="363">
        <f t="shared" si="1173"/>
        <v>3991.5150011041055</v>
      </c>
      <c r="BS163" s="363">
        <f t="shared" si="1173"/>
        <v>4145.8497878684439</v>
      </c>
      <c r="BT163" s="363">
        <f t="shared" si="1173"/>
        <v>4306.4458273529544</v>
      </c>
      <c r="BU163" s="363">
        <f t="shared" si="1173"/>
        <v>4471.4573275288676</v>
      </c>
      <c r="BV163" s="363">
        <f t="shared" si="1173"/>
        <v>4641.5713382188851</v>
      </c>
      <c r="BW163" s="363">
        <f t="shared" si="1173"/>
        <v>4816.3596868313734</v>
      </c>
      <c r="BX163" s="363">
        <f t="shared" si="1173"/>
        <v>5002.5639036417761</v>
      </c>
      <c r="BY163" s="363">
        <f t="shared" si="1173"/>
        <v>5198.4112674819144</v>
      </c>
      <c r="BZ163" s="363">
        <f t="shared" si="1173"/>
        <v>5404.9962605468882</v>
      </c>
      <c r="CA163" s="363">
        <f t="shared" si="1173"/>
        <v>5622.1719445517301</v>
      </c>
      <c r="CB163" s="363">
        <f t="shared" si="1173"/>
        <v>5851.9708197848668</v>
      </c>
      <c r="CC163" s="363">
        <f t="shared" si="1173"/>
        <v>6089.7066213027238</v>
      </c>
      <c r="CD163" s="363">
        <f t="shared" ref="CD163:CR163" si="1174">SUM(CD156:CD162)</f>
        <v>6336.3520390679323</v>
      </c>
      <c r="CE163" s="363">
        <f t="shared" si="1174"/>
        <v>6591.4668307205093</v>
      </c>
      <c r="CF163" s="363">
        <f t="shared" si="1174"/>
        <v>6857.0505945604882</v>
      </c>
      <c r="CG163" s="363">
        <f t="shared" si="1174"/>
        <v>7130.4752834710143</v>
      </c>
      <c r="CH163" s="363">
        <f t="shared" si="1174"/>
        <v>7098.4056851540827</v>
      </c>
      <c r="CI163" s="363">
        <f t="shared" si="1174"/>
        <v>7117.504843366778</v>
      </c>
      <c r="CJ163" s="363">
        <f t="shared" si="1174"/>
        <v>7974.214126291904</v>
      </c>
      <c r="CK163" s="363">
        <f t="shared" si="1174"/>
        <v>8507.541772566703</v>
      </c>
      <c r="CL163" s="363">
        <f t="shared" si="1174"/>
        <v>8680.1486371698011</v>
      </c>
      <c r="CM163" s="363">
        <f t="shared" si="1174"/>
        <v>8241.077097145735</v>
      </c>
      <c r="CN163" s="363">
        <f t="shared" si="1174"/>
        <v>7112.7123398689027</v>
      </c>
      <c r="CO163" s="363">
        <f t="shared" si="1174"/>
        <v>5211.6491266218527</v>
      </c>
      <c r="CP163" s="363">
        <f t="shared" si="1174"/>
        <v>2446.8378150132867</v>
      </c>
      <c r="CQ163" s="363">
        <f t="shared" si="1174"/>
        <v>1962.315791192814</v>
      </c>
      <c r="CR163" s="363">
        <f t="shared" si="1174"/>
        <v>1887.7691031403451</v>
      </c>
      <c r="CS163" s="363"/>
      <c r="CT163" s="286"/>
      <c r="CU163" s="286"/>
      <c r="CV163" s="286"/>
      <c r="CW163" s="286"/>
      <c r="CX163" s="286"/>
      <c r="CY163" s="286"/>
      <c r="CZ163" s="286"/>
      <c r="DA163" s="286"/>
      <c r="DB163" s="286"/>
      <c r="DC163" s="286"/>
      <c r="DD163" s="286"/>
      <c r="DE163" s="286"/>
      <c r="DF163" s="286"/>
      <c r="DG163" s="286"/>
      <c r="DH163" s="286"/>
      <c r="DI163" s="286"/>
      <c r="DJ163" s="286"/>
      <c r="DK163" s="286"/>
      <c r="DL163" s="286"/>
      <c r="DM163" s="286"/>
      <c r="DN163" s="286"/>
      <c r="DO163" s="286"/>
      <c r="DP163" s="286"/>
      <c r="DQ163" s="286"/>
      <c r="DR163" s="286"/>
      <c r="DS163" s="286"/>
      <c r="DT163" s="286"/>
      <c r="DU163" s="286"/>
      <c r="DV163" s="286"/>
      <c r="DW163" s="286"/>
      <c r="DX163" s="286"/>
      <c r="DY163" s="286"/>
      <c r="DZ163" s="286"/>
      <c r="EA163" s="286"/>
      <c r="EB163" s="286"/>
      <c r="EC163" s="286"/>
      <c r="ED163" s="286"/>
      <c r="EE163" s="286"/>
      <c r="EF163" s="286"/>
      <c r="EG163" s="286"/>
      <c r="EH163" s="286"/>
      <c r="EI163" s="286"/>
      <c r="EJ163" s="286"/>
      <c r="EK163" s="286"/>
      <c r="EL163" s="286"/>
      <c r="EM163" s="286"/>
      <c r="EN163" s="286"/>
      <c r="EO163" s="286"/>
      <c r="EP163" s="286"/>
      <c r="EQ163" s="286"/>
      <c r="ER163" s="286"/>
      <c r="ES163" s="286"/>
      <c r="ET163" s="286"/>
      <c r="EU163" s="286"/>
      <c r="EV163" s="286"/>
      <c r="EW163" s="286"/>
      <c r="EX163" s="286"/>
      <c r="EY163" s="286"/>
      <c r="EZ163" s="286"/>
      <c r="FA163" s="286"/>
      <c r="FB163" s="286"/>
      <c r="FC163" s="286"/>
      <c r="FD163" s="286"/>
      <c r="FE163" s="286"/>
      <c r="FF163" s="286"/>
      <c r="FG163" s="286"/>
      <c r="FH163" s="286"/>
      <c r="FI163" s="286"/>
      <c r="FJ163" s="286"/>
      <c r="FK163" s="286"/>
      <c r="FL163" s="286"/>
      <c r="FM163" s="286"/>
      <c r="FN163" s="286"/>
      <c r="FO163" s="286"/>
      <c r="FP163" s="286"/>
      <c r="FQ163" s="286"/>
      <c r="FR163" s="286"/>
      <c r="FS163" s="286"/>
      <c r="FT163" s="286"/>
      <c r="FU163" s="286"/>
      <c r="FV163" s="286"/>
      <c r="FW163" s="286"/>
      <c r="FX163" s="286"/>
      <c r="FY163" s="286"/>
      <c r="FZ163" s="286"/>
      <c r="GA163" s="286"/>
      <c r="GB163" s="286"/>
      <c r="GC163" s="286"/>
      <c r="GD163" s="286"/>
      <c r="GE163" s="286"/>
      <c r="GF163" s="286"/>
      <c r="GG163" s="286"/>
      <c r="GH163" s="286"/>
      <c r="GI163" s="286"/>
      <c r="GJ163" s="286"/>
      <c r="GK163" s="74"/>
    </row>
    <row r="164" spans="1:193" s="47" customFormat="1" ht="14.25" customHeight="1" outlineLevel="1">
      <c r="K164" s="318"/>
      <c r="M164" s="465"/>
      <c r="N164" s="465"/>
      <c r="P164" s="222"/>
      <c r="Q164" s="222"/>
      <c r="R164" s="222"/>
      <c r="S164" s="222"/>
      <c r="T164" s="222"/>
      <c r="U164" s="222"/>
      <c r="V164" s="222"/>
      <c r="W164" s="222"/>
      <c r="X164" s="222"/>
      <c r="Y164" s="222"/>
      <c r="Z164" s="222"/>
      <c r="AA164" s="222"/>
      <c r="AB164" s="222"/>
      <c r="AC164" s="222"/>
      <c r="AD164" s="222"/>
      <c r="AE164" s="222"/>
      <c r="AF164" s="222"/>
      <c r="AG164" s="222"/>
      <c r="AH164" s="222"/>
      <c r="AI164" s="222"/>
      <c r="AJ164" s="222"/>
      <c r="AK164" s="222"/>
      <c r="AL164" s="222"/>
      <c r="AM164" s="222"/>
      <c r="AN164" s="222"/>
      <c r="AO164" s="222"/>
      <c r="AP164" s="222"/>
      <c r="AQ164" s="222"/>
      <c r="AR164" s="222"/>
      <c r="AS164" s="222"/>
      <c r="AT164" s="222"/>
      <c r="AU164" s="222"/>
      <c r="AV164" s="222"/>
      <c r="AW164" s="222"/>
      <c r="AX164" s="222"/>
      <c r="AY164" s="222"/>
      <c r="AZ164" s="222"/>
      <c r="BA164" s="222"/>
      <c r="BB164" s="222"/>
      <c r="BC164" s="222"/>
      <c r="BD164" s="222"/>
      <c r="BE164" s="222"/>
      <c r="BF164" s="222"/>
      <c r="BG164" s="222"/>
      <c r="BH164" s="222"/>
      <c r="BI164" s="222"/>
      <c r="BJ164" s="222"/>
      <c r="BK164" s="222"/>
      <c r="BL164" s="222"/>
      <c r="BM164" s="222"/>
      <c r="BN164" s="222"/>
      <c r="BO164" s="222"/>
      <c r="BP164" s="222"/>
      <c r="BQ164" s="222"/>
      <c r="BR164" s="222"/>
      <c r="BS164" s="222"/>
      <c r="BT164" s="222"/>
      <c r="BU164" s="222"/>
      <c r="BV164" s="222"/>
      <c r="BW164" s="222"/>
      <c r="BX164" s="222"/>
      <c r="BY164" s="222"/>
      <c r="BZ164" s="222"/>
      <c r="CA164" s="222"/>
      <c r="CB164" s="222"/>
      <c r="CC164" s="222"/>
      <c r="CD164" s="222"/>
      <c r="CE164" s="222"/>
      <c r="CF164" s="222"/>
      <c r="CG164" s="222"/>
      <c r="CH164" s="222"/>
      <c r="CI164" s="222"/>
      <c r="CJ164" s="222"/>
      <c r="CK164" s="222"/>
      <c r="CL164" s="222"/>
      <c r="CM164" s="222"/>
      <c r="CN164" s="222"/>
      <c r="CO164" s="222"/>
      <c r="CP164" s="222"/>
      <c r="CQ164" s="222"/>
      <c r="CR164" s="222"/>
      <c r="CS164" s="222"/>
      <c r="GK164" s="74"/>
    </row>
    <row r="165" spans="1:193" s="47" customFormat="1" ht="14.25" customHeight="1" outlineLevel="1">
      <c r="B165" s="109" t="s">
        <v>3</v>
      </c>
      <c r="K165" s="318"/>
      <c r="M165" s="465"/>
      <c r="N165" s="465"/>
      <c r="P165" s="222"/>
      <c r="Q165" s="222"/>
      <c r="R165" s="222"/>
      <c r="S165" s="222"/>
      <c r="T165" s="222"/>
      <c r="U165" s="222"/>
      <c r="V165" s="222"/>
      <c r="W165" s="222"/>
      <c r="X165" s="222"/>
      <c r="Y165" s="222"/>
      <c r="Z165" s="222"/>
      <c r="AA165" s="222"/>
      <c r="AB165" s="222"/>
      <c r="AC165" s="222"/>
      <c r="AD165" s="222"/>
      <c r="AE165" s="222"/>
      <c r="AF165" s="222"/>
      <c r="AG165" s="222"/>
      <c r="AH165" s="222"/>
      <c r="AI165" s="222"/>
      <c r="AJ165" s="222"/>
      <c r="AK165" s="222"/>
      <c r="AL165" s="222"/>
      <c r="AM165" s="222"/>
      <c r="AN165" s="222"/>
      <c r="AO165" s="222"/>
      <c r="AP165" s="222"/>
      <c r="AQ165" s="222"/>
      <c r="AR165" s="222"/>
      <c r="AS165" s="222"/>
      <c r="AT165" s="222"/>
      <c r="AU165" s="222"/>
      <c r="AV165" s="222"/>
      <c r="AW165" s="222"/>
      <c r="AX165" s="222"/>
      <c r="AY165" s="222"/>
      <c r="AZ165" s="222"/>
      <c r="BA165" s="222"/>
      <c r="BB165" s="222"/>
      <c r="BC165" s="222"/>
      <c r="BD165" s="222"/>
      <c r="BE165" s="222"/>
      <c r="BF165" s="222"/>
      <c r="BG165" s="222"/>
      <c r="BH165" s="222"/>
      <c r="BI165" s="222"/>
      <c r="BJ165" s="222"/>
      <c r="BK165" s="222"/>
      <c r="BL165" s="222"/>
      <c r="BM165" s="222"/>
      <c r="BN165" s="222"/>
      <c r="BO165" s="222"/>
      <c r="BP165" s="222"/>
      <c r="BQ165" s="222"/>
      <c r="BR165" s="222"/>
      <c r="BS165" s="222"/>
      <c r="BT165" s="222"/>
      <c r="BU165" s="222"/>
      <c r="BV165" s="222"/>
      <c r="BW165" s="222"/>
      <c r="BX165" s="222"/>
      <c r="BY165" s="222"/>
      <c r="BZ165" s="222"/>
      <c r="CA165" s="222"/>
      <c r="CB165" s="222"/>
      <c r="CC165" s="222"/>
      <c r="CD165" s="222"/>
      <c r="CE165" s="222"/>
      <c r="CF165" s="222"/>
      <c r="CG165" s="222"/>
      <c r="CH165" s="222"/>
      <c r="CI165" s="222"/>
      <c r="CJ165" s="222"/>
      <c r="CK165" s="222"/>
      <c r="CL165" s="222"/>
      <c r="CM165" s="222"/>
      <c r="CN165" s="222"/>
      <c r="CO165" s="222"/>
      <c r="CP165" s="222"/>
      <c r="CQ165" s="222"/>
      <c r="CR165" s="222"/>
      <c r="CS165" s="222"/>
      <c r="GK165" s="74"/>
    </row>
    <row r="166" spans="1:193" s="47" customFormat="1" ht="7.5" customHeight="1" outlineLevel="1">
      <c r="K166" s="318"/>
      <c r="M166" s="465"/>
      <c r="N166" s="465"/>
      <c r="P166" s="222"/>
      <c r="Q166" s="222"/>
      <c r="R166" s="222"/>
      <c r="S166" s="222"/>
      <c r="T166" s="222"/>
      <c r="U166" s="222"/>
      <c r="V166" s="222"/>
      <c r="W166" s="222"/>
      <c r="X166" s="222"/>
      <c r="Y166" s="222"/>
      <c r="Z166" s="222"/>
      <c r="AA166" s="222"/>
      <c r="AB166" s="222"/>
      <c r="AC166" s="222"/>
      <c r="AD166" s="222"/>
      <c r="AE166" s="222"/>
      <c r="AF166" s="222"/>
      <c r="AG166" s="222"/>
      <c r="AH166" s="222"/>
      <c r="AI166" s="222"/>
      <c r="AJ166" s="222"/>
      <c r="AK166" s="222"/>
      <c r="AL166" s="222"/>
      <c r="AM166" s="222"/>
      <c r="AN166" s="222"/>
      <c r="AO166" s="222"/>
      <c r="AP166" s="222"/>
      <c r="AQ166" s="222"/>
      <c r="AR166" s="222"/>
      <c r="AS166" s="222"/>
      <c r="AT166" s="222"/>
      <c r="AU166" s="222"/>
      <c r="AV166" s="222"/>
      <c r="AW166" s="222"/>
      <c r="AX166" s="222"/>
      <c r="AY166" s="222"/>
      <c r="AZ166" s="222"/>
      <c r="BA166" s="222"/>
      <c r="BB166" s="222"/>
      <c r="BC166" s="222"/>
      <c r="BD166" s="222"/>
      <c r="BE166" s="222"/>
      <c r="BF166" s="222"/>
      <c r="BG166" s="222"/>
      <c r="BH166" s="222"/>
      <c r="BI166" s="222"/>
      <c r="BJ166" s="222"/>
      <c r="BK166" s="222"/>
      <c r="BL166" s="222"/>
      <c r="BM166" s="222"/>
      <c r="BN166" s="222"/>
      <c r="BO166" s="222"/>
      <c r="BP166" s="222"/>
      <c r="BQ166" s="222"/>
      <c r="BR166" s="222"/>
      <c r="BS166" s="222"/>
      <c r="BT166" s="222"/>
      <c r="BU166" s="222"/>
      <c r="BV166" s="222"/>
      <c r="BW166" s="222"/>
      <c r="BX166" s="222"/>
      <c r="BY166" s="222"/>
      <c r="BZ166" s="222"/>
      <c r="CA166" s="222"/>
      <c r="CB166" s="222"/>
      <c r="CC166" s="222"/>
      <c r="CD166" s="222"/>
      <c r="CE166" s="222"/>
      <c r="CF166" s="222"/>
      <c r="CG166" s="222"/>
      <c r="CH166" s="222"/>
      <c r="CI166" s="222"/>
      <c r="CJ166" s="222"/>
      <c r="CK166" s="222"/>
      <c r="CL166" s="222"/>
      <c r="CM166" s="222"/>
      <c r="CN166" s="222"/>
      <c r="CO166" s="222"/>
      <c r="CP166" s="222"/>
      <c r="CQ166" s="222"/>
      <c r="CR166" s="222"/>
      <c r="CS166" s="222"/>
      <c r="GK166" s="74"/>
    </row>
    <row r="167" spans="1:193" s="47" customFormat="1" ht="14.25" customHeight="1" outlineLevel="1">
      <c r="B167" s="438" t="s">
        <v>147</v>
      </c>
      <c r="C167" s="111"/>
      <c r="D167" s="111"/>
      <c r="E167" s="111"/>
      <c r="F167" s="111"/>
      <c r="G167" s="111"/>
      <c r="H167" s="111"/>
      <c r="I167" s="241"/>
      <c r="J167" s="111"/>
      <c r="K167" s="324" t="s">
        <v>200</v>
      </c>
      <c r="L167" s="111"/>
      <c r="M167" s="468">
        <f t="shared" ref="M167" si="1175">+SUM(P167:CS167)</f>
        <v>5305.3938163281873</v>
      </c>
      <c r="N167" s="468"/>
      <c r="O167" s="640"/>
      <c r="P167" s="641">
        <v>20.25</v>
      </c>
      <c r="Q167" s="364">
        <f>Q163*Fin!Q154</f>
        <v>25.370941353084522</v>
      </c>
      <c r="R167" s="364">
        <f>R163*Fin!R154</f>
        <v>22.442320190089209</v>
      </c>
      <c r="S167" s="364">
        <f>S163*Fin!S154</f>
        <v>19.727425363271351</v>
      </c>
      <c r="T167" s="364">
        <f>T163*Fin!T154</f>
        <v>16.843416569761459</v>
      </c>
      <c r="U167" s="364">
        <f>U163*Fin!U154</f>
        <v>17.591360319579724</v>
      </c>
      <c r="V167" s="364">
        <f>V163*Fin!V154</f>
        <v>18.737868229683034</v>
      </c>
      <c r="W167" s="364">
        <f>W163*Fin!W154</f>
        <v>20.260304238681325</v>
      </c>
      <c r="X167" s="364">
        <f>X163*Fin!X154</f>
        <v>22.213849083021479</v>
      </c>
      <c r="Y167" s="364">
        <f>Y163*Fin!Y154</f>
        <v>23.844549201239484</v>
      </c>
      <c r="Z167" s="364">
        <f>Z163*Fin!Z154</f>
        <v>23.247468511304241</v>
      </c>
      <c r="AA167" s="364">
        <f>AA163*Fin!AA154</f>
        <v>23.267376914975053</v>
      </c>
      <c r="AB167" s="364">
        <f>AB163*Fin!AB154</f>
        <v>23.920494874886373</v>
      </c>
      <c r="AC167" s="364">
        <f>AC163*Fin!AC154</f>
        <v>25.454244778480788</v>
      </c>
      <c r="AD167" s="364">
        <f>AD163*Fin!AD154</f>
        <v>27.881340442959424</v>
      </c>
      <c r="AE167" s="364">
        <f>AE163*Fin!AE154</f>
        <v>27.870470597460017</v>
      </c>
      <c r="AF167" s="364">
        <f>AF163*Fin!AF154</f>
        <v>28.343907872139379</v>
      </c>
      <c r="AG167" s="364">
        <f>AG163*Fin!AG154</f>
        <v>29.350218535055735</v>
      </c>
      <c r="AH167" s="364">
        <f>AH163*Fin!AH154</f>
        <v>30.83901816940952</v>
      </c>
      <c r="AI167" s="364">
        <f>AI163*Fin!AI154</f>
        <v>33.198573775101075</v>
      </c>
      <c r="AJ167" s="364">
        <f>AJ163*Fin!AJ154</f>
        <v>32.304493997125995</v>
      </c>
      <c r="AK167" s="364">
        <f>AK163*Fin!AK154</f>
        <v>32.007546384556591</v>
      </c>
      <c r="AL167" s="364">
        <f>AL163*Fin!AL154</f>
        <v>32.619456162411495</v>
      </c>
      <c r="AM167" s="364">
        <f>AM163*Fin!AM154</f>
        <v>34.821416921052204</v>
      </c>
      <c r="AN167" s="364">
        <f>AN163*Fin!AN154</f>
        <v>37.965331095765968</v>
      </c>
      <c r="AO167" s="364">
        <f>AO163*Fin!AO154</f>
        <v>38.802350222882204</v>
      </c>
      <c r="AP167" s="364">
        <f>AP163*Fin!AP154</f>
        <v>39.753465291338728</v>
      </c>
      <c r="AQ167" s="364">
        <f>AQ163*Fin!AQ154</f>
        <v>40.613033893838022</v>
      </c>
      <c r="AR167" s="364">
        <f>AR163*Fin!AR154</f>
        <v>41.664750086728048</v>
      </c>
      <c r="AS167" s="364">
        <f>AS163*Fin!AS154</f>
        <v>42.747491197870296</v>
      </c>
      <c r="AT167" s="364">
        <f>AT163*Fin!AT154</f>
        <v>43.801268983510901</v>
      </c>
      <c r="AU167" s="364">
        <f>AU163*Fin!AU154</f>
        <v>44.894703983897074</v>
      </c>
      <c r="AV167" s="364">
        <f>AV163*Fin!AV154</f>
        <v>45.756591867537701</v>
      </c>
      <c r="AW167" s="364">
        <f>AW163*Fin!AW154</f>
        <v>46.840090450663688</v>
      </c>
      <c r="AX167" s="364">
        <f>AX163*Fin!AX154</f>
        <v>47.956645229945138</v>
      </c>
      <c r="AY167" s="364">
        <f>AY163*Fin!AY154</f>
        <v>49.094359066807378</v>
      </c>
      <c r="AZ167" s="364">
        <f>AZ163*Fin!AZ154</f>
        <v>48.537080023649978</v>
      </c>
      <c r="BA167" s="364">
        <f>BA163*Fin!BA154</f>
        <v>49.821362587723002</v>
      </c>
      <c r="BB167" s="364">
        <f>BB163*Fin!BB154</f>
        <v>50.729878254138029</v>
      </c>
      <c r="BC167" s="364">
        <f>BC163*Fin!BC154</f>
        <v>51.486632765480628</v>
      </c>
      <c r="BD167" s="364">
        <f>BD163*Fin!BD154</f>
        <v>53.346721147788877</v>
      </c>
      <c r="BE167" s="364">
        <f>BE163*Fin!BE154</f>
        <v>56.376304683120246</v>
      </c>
      <c r="BF167" s="364">
        <f>BF163*Fin!BF154</f>
        <v>60.644181042251759</v>
      </c>
      <c r="BG167" s="364">
        <f>BG163*Fin!BG154</f>
        <v>62.597790245630442</v>
      </c>
      <c r="BH167" s="364">
        <f>BH163*Fin!BH154</f>
        <v>65.297910455918085</v>
      </c>
      <c r="BI167" s="364">
        <f>BI163*Fin!BI154</f>
        <v>66.849419586415337</v>
      </c>
      <c r="BJ167" s="364">
        <f>BJ163*Fin!BJ154</f>
        <v>67.159136072317196</v>
      </c>
      <c r="BK167" s="364">
        <f>BK163*Fin!BK154</f>
        <v>66.103993860194123</v>
      </c>
      <c r="BL167" s="364">
        <f>BL163*Fin!BL154</f>
        <v>63.59598906623426</v>
      </c>
      <c r="BM167" s="364">
        <f>BM163*Fin!BM154</f>
        <v>66.020451870657553</v>
      </c>
      <c r="BN167" s="364">
        <f>BN163*Fin!BN154</f>
        <v>68.554762217159194</v>
      </c>
      <c r="BO167" s="364">
        <f>BO163*Fin!BO154</f>
        <v>71.194901809175718</v>
      </c>
      <c r="BP167" s="364">
        <f>BP163*Fin!BP154</f>
        <v>73.967298450914214</v>
      </c>
      <c r="BQ167" s="364">
        <f>BQ163*Fin!BQ154</f>
        <v>76.841040901969251</v>
      </c>
      <c r="BR167" s="364">
        <f>BR163*Fin!BR154</f>
        <v>79.830300022082113</v>
      </c>
      <c r="BS167" s="364">
        <f>BS163*Fin!BS154</f>
        <v>82.916995757368881</v>
      </c>
      <c r="BT167" s="364">
        <f>BT163*Fin!BT154</f>
        <v>86.128916547059092</v>
      </c>
      <c r="BU167" s="364">
        <f>BU163*Fin!BU154</f>
        <v>89.429146550577357</v>
      </c>
      <c r="BV167" s="364">
        <f>BV163*Fin!BV154</f>
        <v>92.83142676437771</v>
      </c>
      <c r="BW167" s="364">
        <f>BW163*Fin!BW154</f>
        <v>96.327193736627464</v>
      </c>
      <c r="BX167" s="364">
        <f>BX163*Fin!BX154</f>
        <v>100.05127807283553</v>
      </c>
      <c r="BY167" s="364">
        <f>BY163*Fin!BY154</f>
        <v>103.96822534963829</v>
      </c>
      <c r="BZ167" s="364">
        <f>BZ163*Fin!BZ154</f>
        <v>108.09992521093777</v>
      </c>
      <c r="CA167" s="364">
        <f>CA163*Fin!CA154</f>
        <v>112.4434388910346</v>
      </c>
      <c r="CB167" s="364">
        <f>CB163*Fin!CB154</f>
        <v>117.03941639569734</v>
      </c>
      <c r="CC167" s="364">
        <f>CC163*Fin!CC154</f>
        <v>121.79413242605447</v>
      </c>
      <c r="CD167" s="364">
        <f>CD163*Fin!CD154</f>
        <v>126.72704078135865</v>
      </c>
      <c r="CE167" s="364">
        <f>CE163*Fin!CE154</f>
        <v>131.82933661441018</v>
      </c>
      <c r="CF167" s="364">
        <f>CF163*Fin!CF154</f>
        <v>137.14101189120976</v>
      </c>
      <c r="CG167" s="364">
        <f>CG163*Fin!CG154</f>
        <v>142.60950566942029</v>
      </c>
      <c r="CH167" s="364">
        <f>CH163*Fin!CH154</f>
        <v>141.96811370308166</v>
      </c>
      <c r="CI167" s="364">
        <f>CI163*Fin!CI154</f>
        <v>142.35009686733557</v>
      </c>
      <c r="CJ167" s="364">
        <f>CJ163*Fin!CJ154</f>
        <v>159.4842825258381</v>
      </c>
      <c r="CK167" s="364">
        <f>CK163*Fin!CK154</f>
        <v>170.15083545133407</v>
      </c>
      <c r="CL167" s="364">
        <f>CL163*Fin!CL154</f>
        <v>173.60297274339604</v>
      </c>
      <c r="CM167" s="364">
        <f>CM163*Fin!CM154</f>
        <v>164.82154194291471</v>
      </c>
      <c r="CN167" s="364">
        <f>CN163*Fin!CN154</f>
        <v>142.25424679737804</v>
      </c>
      <c r="CO167" s="364">
        <f>CO163*Fin!CO154</f>
        <v>104.23298253243706</v>
      </c>
      <c r="CP167" s="364">
        <f>CP163*Fin!CP154</f>
        <v>48.936756300265735</v>
      </c>
      <c r="CQ167" s="364">
        <f>CQ163*Fin!CQ154</f>
        <v>39.246315823856278</v>
      </c>
      <c r="CR167" s="364">
        <f>CR163*Fin!CR154</f>
        <v>37.755382062806902</v>
      </c>
      <c r="CS167" s="364"/>
      <c r="CT167" s="242"/>
      <c r="CU167" s="242"/>
      <c r="CV167" s="242"/>
      <c r="CW167" s="242"/>
      <c r="CX167" s="242"/>
      <c r="CY167" s="242"/>
      <c r="CZ167" s="242"/>
      <c r="DA167" s="242"/>
      <c r="DB167" s="242"/>
      <c r="DC167" s="242"/>
      <c r="DD167" s="242"/>
      <c r="DE167" s="242"/>
      <c r="DF167" s="242"/>
      <c r="DG167" s="242"/>
      <c r="DH167" s="242"/>
      <c r="DI167" s="242"/>
      <c r="DJ167" s="242"/>
      <c r="DK167" s="242"/>
      <c r="DL167" s="242"/>
      <c r="DM167" s="242"/>
      <c r="DN167" s="242"/>
      <c r="DO167" s="242"/>
      <c r="DP167" s="242"/>
      <c r="DQ167" s="242"/>
      <c r="DR167" s="242"/>
      <c r="DS167" s="242"/>
      <c r="DT167" s="242"/>
      <c r="DU167" s="242"/>
      <c r="DV167" s="242"/>
      <c r="DW167" s="242"/>
      <c r="DX167" s="242"/>
      <c r="DY167" s="242"/>
      <c r="DZ167" s="242"/>
      <c r="EA167" s="242"/>
      <c r="EB167" s="242"/>
      <c r="EC167" s="242"/>
      <c r="ED167" s="242"/>
      <c r="EE167" s="242"/>
      <c r="EF167" s="242"/>
      <c r="EG167" s="242"/>
      <c r="EH167" s="242"/>
      <c r="EI167" s="242"/>
      <c r="EJ167" s="242"/>
      <c r="EK167" s="242"/>
      <c r="EL167" s="242"/>
      <c r="EM167" s="242"/>
      <c r="EN167" s="242"/>
      <c r="EO167" s="242"/>
      <c r="EP167" s="242"/>
      <c r="EQ167" s="242"/>
      <c r="ER167" s="242"/>
      <c r="ES167" s="242"/>
      <c r="ET167" s="242"/>
      <c r="EU167" s="242"/>
      <c r="EV167" s="242"/>
      <c r="EW167" s="242"/>
      <c r="EX167" s="242"/>
      <c r="EY167" s="242"/>
      <c r="EZ167" s="242"/>
      <c r="FA167" s="242"/>
      <c r="FB167" s="242"/>
      <c r="FC167" s="242"/>
      <c r="FD167" s="242"/>
      <c r="FE167" s="242"/>
      <c r="FF167" s="242"/>
      <c r="FG167" s="242"/>
      <c r="FH167" s="242"/>
      <c r="FI167" s="242"/>
      <c r="FJ167" s="242"/>
      <c r="FK167" s="242"/>
      <c r="FL167" s="242"/>
      <c r="FM167" s="242"/>
      <c r="FN167" s="242"/>
      <c r="FO167" s="242"/>
      <c r="FP167" s="242"/>
      <c r="FQ167" s="242"/>
      <c r="FR167" s="242"/>
      <c r="FS167" s="242"/>
      <c r="FT167" s="242"/>
      <c r="FU167" s="242"/>
      <c r="FV167" s="242"/>
      <c r="FW167" s="242"/>
      <c r="FX167" s="242"/>
      <c r="FY167" s="242"/>
      <c r="FZ167" s="242"/>
      <c r="GA167" s="242"/>
      <c r="GB167" s="242"/>
      <c r="GC167" s="242"/>
      <c r="GD167" s="242"/>
      <c r="GE167" s="242"/>
      <c r="GF167" s="242"/>
      <c r="GG167" s="242"/>
      <c r="GH167" s="242"/>
      <c r="GI167" s="242"/>
      <c r="GJ167" s="242"/>
      <c r="GK167" s="74"/>
    </row>
    <row r="168" spans="1:193" s="47" customFormat="1" ht="14.25" customHeight="1" outlineLevel="1">
      <c r="B168" s="439" t="s">
        <v>148</v>
      </c>
      <c r="C168" s="110"/>
      <c r="D168" s="110"/>
      <c r="E168" s="110"/>
      <c r="F168" s="110"/>
      <c r="G168" s="110"/>
      <c r="H168" s="110"/>
      <c r="I168" s="189"/>
      <c r="J168" s="111"/>
      <c r="K168" s="325" t="s">
        <v>200</v>
      </c>
      <c r="L168" s="110"/>
      <c r="M168" s="469">
        <f>+SUM(P168:CS168)</f>
        <v>5305.3938179360584</v>
      </c>
      <c r="N168" s="469"/>
      <c r="O168" s="112"/>
      <c r="P168" s="365">
        <f>+Mac!P32</f>
        <v>20.25</v>
      </c>
      <c r="Q168" s="365">
        <f>+Mac!Q32</f>
        <v>25.370941353084522</v>
      </c>
      <c r="R168" s="365">
        <f>+Mac!R32</f>
        <v>22.442320190089209</v>
      </c>
      <c r="S168" s="365">
        <f>+Mac!S32</f>
        <v>19.727425363271351</v>
      </c>
      <c r="T168" s="365">
        <f>+Mac!T32</f>
        <v>16.843416569761459</v>
      </c>
      <c r="U168" s="365">
        <f>+Mac!U32</f>
        <v>17.591360319579724</v>
      </c>
      <c r="V168" s="365">
        <f>+Mac!V32</f>
        <v>18.737868229683034</v>
      </c>
      <c r="W168" s="365">
        <f>+Mac!W32</f>
        <v>20.260304238681325</v>
      </c>
      <c r="X168" s="365">
        <f>+Mac!X32</f>
        <v>22.213849083021479</v>
      </c>
      <c r="Y168" s="365">
        <f>+Mac!Y32</f>
        <v>23.844549201239484</v>
      </c>
      <c r="Z168" s="365">
        <f>+Mac!Z32</f>
        <v>23.247468511304234</v>
      </c>
      <c r="AA168" s="365">
        <f>+Mac!AA32</f>
        <v>23.267376914975042</v>
      </c>
      <c r="AB168" s="365">
        <f>+Mac!AB32</f>
        <v>23.920494874886362</v>
      </c>
      <c r="AC168" s="365">
        <f>+Mac!AC32</f>
        <v>25.454244778480781</v>
      </c>
      <c r="AD168" s="365">
        <f>+Mac!AD32</f>
        <v>27.881340442959413</v>
      </c>
      <c r="AE168" s="365">
        <f>+Mac!AE32</f>
        <v>27.87047059746001</v>
      </c>
      <c r="AF168" s="365">
        <f>+Mac!AF32</f>
        <v>28.343907872139379</v>
      </c>
      <c r="AG168" s="365">
        <f>+Mac!AG32</f>
        <v>29.350218535055735</v>
      </c>
      <c r="AH168" s="365">
        <f>+Mac!AH32</f>
        <v>30.83901816940952</v>
      </c>
      <c r="AI168" s="365">
        <f>+Mac!AI32</f>
        <v>33.198573775101089</v>
      </c>
      <c r="AJ168" s="365">
        <f>+Mac!AJ32</f>
        <v>32.304493997126009</v>
      </c>
      <c r="AK168" s="365">
        <f>+Mac!AK32</f>
        <v>32.007546384556598</v>
      </c>
      <c r="AL168" s="365">
        <f>+Mac!AL32</f>
        <v>32.619456162411502</v>
      </c>
      <c r="AM168" s="365">
        <f>+Mac!AM32</f>
        <v>34.821416921052233</v>
      </c>
      <c r="AN168" s="365">
        <f>+Mac!AN32</f>
        <v>37.965331095765976</v>
      </c>
      <c r="AO168" s="365">
        <f>+Mac!AO32</f>
        <v>38.802350222882197</v>
      </c>
      <c r="AP168" s="365">
        <f>+Mac!AP32</f>
        <v>39.753465291338728</v>
      </c>
      <c r="AQ168" s="365">
        <f>+Mac!AQ32</f>
        <v>40.613033893838008</v>
      </c>
      <c r="AR168" s="365">
        <f>+Mac!AR32</f>
        <v>41.66475008672802</v>
      </c>
      <c r="AS168" s="365">
        <f>+Mac!AS32</f>
        <v>42.747491197870239</v>
      </c>
      <c r="AT168" s="365">
        <f>+Mac!AT32</f>
        <v>43.801268983510809</v>
      </c>
      <c r="AU168" s="365">
        <f>+Mac!AU32</f>
        <v>44.894703983896925</v>
      </c>
      <c r="AV168" s="365">
        <f>+Mac!AV32</f>
        <v>45.756591867537502</v>
      </c>
      <c r="AW168" s="365">
        <f>+Mac!AW32</f>
        <v>46.84009045066346</v>
      </c>
      <c r="AX168" s="365">
        <f>+Mac!AX32</f>
        <v>47.956645229944918</v>
      </c>
      <c r="AY168" s="365">
        <f>+Mac!AY32</f>
        <v>49.094359066807193</v>
      </c>
      <c r="AZ168" s="365">
        <f>+Mac!AZ32</f>
        <v>48.537080023649978</v>
      </c>
      <c r="BA168" s="365">
        <f>+Mac!BA32</f>
        <v>49.82136258772335</v>
      </c>
      <c r="BB168" s="365">
        <f>+Mac!BB32</f>
        <v>50.729878254139152</v>
      </c>
      <c r="BC168" s="365">
        <f>+Mac!BC32</f>
        <v>51.48663276548313</v>
      </c>
      <c r="BD168" s="365">
        <f>+Mac!BD32</f>
        <v>53.346721147793723</v>
      </c>
      <c r="BE168" s="365">
        <f>+Mac!BE32</f>
        <v>56.376304683128858</v>
      </c>
      <c r="BF168" s="365">
        <f>+Mac!BF32</f>
        <v>60.644181042266268</v>
      </c>
      <c r="BG168" s="365">
        <f>+Mac!BG32</f>
        <v>62.597790245653918</v>
      </c>
      <c r="BH168" s="365">
        <f>+Mac!BH32</f>
        <v>65.297910455954892</v>
      </c>
      <c r="BI168" s="365">
        <f>+Mac!BI32</f>
        <v>66.849419586471697</v>
      </c>
      <c r="BJ168" s="365">
        <f>+Mac!BJ32</f>
        <v>67.159136072401537</v>
      </c>
      <c r="BK168" s="365">
        <f>+Mac!BK32</f>
        <v>66.103993860318084</v>
      </c>
      <c r="BL168" s="365">
        <f>+Mac!BL32</f>
        <v>63.59598906641348</v>
      </c>
      <c r="BM168" s="365">
        <f>+Mac!BM32</f>
        <v>66.020451870912922</v>
      </c>
      <c r="BN168" s="365">
        <f>+Mac!BN32</f>
        <v>68.554762217518331</v>
      </c>
      <c r="BO168" s="365">
        <f>+Mac!BO32</f>
        <v>71.194901809674846</v>
      </c>
      <c r="BP168" s="365">
        <f>+Mac!BP32</f>
        <v>73.967298451600385</v>
      </c>
      <c r="BQ168" s="365">
        <f>+Mac!BQ32</f>
        <v>76.841040902903146</v>
      </c>
      <c r="BR168" s="365">
        <f>+Mac!BR32</f>
        <v>79.830300023341422</v>
      </c>
      <c r="BS168" s="365">
        <f>+Mac!BS32</f>
        <v>82.916995759052412</v>
      </c>
      <c r="BT168" s="365">
        <f>+Mac!BT32</f>
        <v>86.128916549291787</v>
      </c>
      <c r="BU168" s="365">
        <f>+Mac!BU32</f>
        <v>89.429146553516205</v>
      </c>
      <c r="BV168" s="365">
        <f>+Mac!BV32</f>
        <v>92.831426768218677</v>
      </c>
      <c r="BW168" s="365">
        <f>+Mac!BW32</f>
        <v>96.327193741614181</v>
      </c>
      <c r="BX168" s="365">
        <f>+Mac!BX32</f>
        <v>100.051278079269</v>
      </c>
      <c r="BY168" s="365">
        <f>+Mac!BY32</f>
        <v>103.96822535788894</v>
      </c>
      <c r="BZ168" s="365">
        <f>+Mac!BZ32</f>
        <v>108.09992522145909</v>
      </c>
      <c r="CA168" s="365">
        <f>+Mac!CA32</f>
        <v>112.44343890437946</v>
      </c>
      <c r="CB168" s="365">
        <f>+Mac!CB32</f>
        <v>117.03941641253684</v>
      </c>
      <c r="CC168" s="365">
        <f>+Mac!CC32</f>
        <v>121.79413244720014</v>
      </c>
      <c r="CD168" s="365">
        <f>+Mac!CD32</f>
        <v>126.72704080778789</v>
      </c>
      <c r="CE168" s="365">
        <f>+Mac!CE32</f>
        <v>131.82933664729586</v>
      </c>
      <c r="CF168" s="365">
        <f>+Mac!CF32</f>
        <v>137.14101193195435</v>
      </c>
      <c r="CG168" s="365">
        <f>+Mac!CG32</f>
        <v>142.60950571969516</v>
      </c>
      <c r="CH168" s="365">
        <f>+Mac!CH32</f>
        <v>141.96811376487202</v>
      </c>
      <c r="CI168" s="365">
        <f>+Mac!CI32</f>
        <v>142.35009694299211</v>
      </c>
      <c r="CJ168" s="365">
        <f>+Mac!CJ32</f>
        <v>159.48428261813581</v>
      </c>
      <c r="CK168" s="365">
        <f>+Mac!CK32</f>
        <v>170.15083556353915</v>
      </c>
      <c r="CL168" s="365">
        <f>+Mac!CL32</f>
        <v>173.60297287934213</v>
      </c>
      <c r="CM168" s="365">
        <f>+Mac!CM32</f>
        <v>164.82154210708947</v>
      </c>
      <c r="CN168" s="365">
        <f>+Mac!CN32</f>
        <v>142.25424699502065</v>
      </c>
      <c r="CO168" s="365">
        <f>+Mac!CO32</f>
        <v>104.23298276964863</v>
      </c>
      <c r="CP168" s="365">
        <f>+Mac!CP32</f>
        <v>48.936756584133747</v>
      </c>
      <c r="CQ168" s="365">
        <f>+Mac!CQ32</f>
        <v>39.246315823856278</v>
      </c>
      <c r="CR168" s="365">
        <f>+Mac!CR32</f>
        <v>37.755382062806902</v>
      </c>
      <c r="CS168" s="365"/>
      <c r="CT168" s="112"/>
      <c r="CU168" s="112"/>
      <c r="CV168" s="112"/>
      <c r="CW168" s="112"/>
      <c r="CX168" s="112"/>
      <c r="CY168" s="112"/>
      <c r="CZ168" s="112"/>
      <c r="DA168" s="112"/>
      <c r="DB168" s="112"/>
      <c r="DC168" s="112"/>
      <c r="DD168" s="112"/>
      <c r="DE168" s="112"/>
      <c r="DF168" s="112"/>
      <c r="DG168" s="112"/>
      <c r="DH168" s="112"/>
      <c r="DI168" s="112"/>
      <c r="DJ168" s="112"/>
      <c r="DK168" s="112"/>
      <c r="DL168" s="112"/>
      <c r="DM168" s="112"/>
      <c r="DN168" s="112"/>
      <c r="DO168" s="112"/>
      <c r="DP168" s="112"/>
      <c r="DQ168" s="112"/>
      <c r="DR168" s="112"/>
      <c r="DS168" s="112"/>
      <c r="DT168" s="112"/>
      <c r="DU168" s="112"/>
      <c r="DV168" s="112"/>
      <c r="DW168" s="112"/>
      <c r="DX168" s="112"/>
      <c r="DY168" s="112"/>
      <c r="DZ168" s="112"/>
      <c r="EA168" s="112"/>
      <c r="EB168" s="112"/>
      <c r="EC168" s="112"/>
      <c r="ED168" s="112"/>
      <c r="EE168" s="112"/>
      <c r="EF168" s="112"/>
      <c r="EG168" s="112"/>
      <c r="EH168" s="112"/>
      <c r="EI168" s="112"/>
      <c r="EJ168" s="112"/>
      <c r="EK168" s="112"/>
      <c r="EL168" s="112"/>
      <c r="EM168" s="112"/>
      <c r="EN168" s="112"/>
      <c r="EO168" s="112"/>
      <c r="EP168" s="112"/>
      <c r="EQ168" s="112"/>
      <c r="ER168" s="112"/>
      <c r="ES168" s="112"/>
      <c r="ET168" s="112"/>
      <c r="EU168" s="112"/>
      <c r="EV168" s="112"/>
      <c r="EW168" s="112"/>
      <c r="EX168" s="112"/>
      <c r="EY168" s="112"/>
      <c r="EZ168" s="112"/>
      <c r="FA168" s="112"/>
      <c r="FB168" s="112"/>
      <c r="FC168" s="112"/>
      <c r="FD168" s="112"/>
      <c r="FE168" s="112"/>
      <c r="FF168" s="112"/>
      <c r="FG168" s="112"/>
      <c r="FH168" s="112"/>
      <c r="FI168" s="112"/>
      <c r="FJ168" s="112"/>
      <c r="FK168" s="112"/>
      <c r="FL168" s="112"/>
      <c r="FM168" s="112"/>
      <c r="FN168" s="112"/>
      <c r="FO168" s="112"/>
      <c r="FP168" s="112"/>
      <c r="FQ168" s="112"/>
      <c r="FR168" s="112"/>
      <c r="FS168" s="112"/>
      <c r="FT168" s="112"/>
      <c r="FU168" s="112"/>
      <c r="FV168" s="112"/>
      <c r="FW168" s="112"/>
      <c r="FX168" s="112"/>
      <c r="FY168" s="112"/>
      <c r="FZ168" s="112"/>
      <c r="GA168" s="112"/>
      <c r="GB168" s="112"/>
      <c r="GC168" s="112"/>
      <c r="GD168" s="112"/>
      <c r="GE168" s="112"/>
      <c r="GF168" s="112"/>
      <c r="GG168" s="112"/>
      <c r="GH168" s="112"/>
      <c r="GI168" s="112"/>
      <c r="GJ168" s="112"/>
      <c r="GK168" s="74"/>
    </row>
    <row r="169" spans="1:193" s="47" customFormat="1" ht="14.25" customHeight="1">
      <c r="K169" s="73"/>
      <c r="GK169" s="74"/>
    </row>
    <row r="170" spans="1:193" s="482" customFormat="1">
      <c r="A170" s="235"/>
      <c r="B170" s="298" t="s">
        <v>278</v>
      </c>
      <c r="C170" s="237"/>
      <c r="D170" s="238"/>
      <c r="E170" s="238"/>
      <c r="F170" s="238"/>
      <c r="G170" s="238"/>
      <c r="H170" s="238"/>
      <c r="I170" s="238"/>
      <c r="J170" s="238"/>
      <c r="K170" s="323"/>
      <c r="L170" s="239"/>
      <c r="M170" s="467"/>
      <c r="N170" s="467"/>
      <c r="O170" s="480"/>
      <c r="P170" s="480"/>
      <c r="Q170" s="480"/>
      <c r="R170" s="480"/>
      <c r="S170" s="480"/>
      <c r="T170" s="480"/>
      <c r="U170" s="480"/>
      <c r="V170" s="480"/>
      <c r="W170" s="480"/>
      <c r="X170" s="480"/>
      <c r="Y170" s="480"/>
      <c r="Z170" s="480"/>
      <c r="AA170" s="480"/>
      <c r="AB170" s="480"/>
      <c r="AC170" s="480"/>
      <c r="AD170" s="480"/>
      <c r="AE170" s="480"/>
      <c r="AF170" s="480"/>
      <c r="AG170" s="480"/>
      <c r="AH170" s="480"/>
      <c r="AI170" s="480"/>
      <c r="AJ170" s="480"/>
      <c r="AK170" s="480"/>
      <c r="AL170" s="480"/>
      <c r="AM170" s="480"/>
      <c r="AN170" s="480"/>
      <c r="AO170" s="480"/>
      <c r="AP170" s="480"/>
      <c r="AQ170" s="480"/>
      <c r="AR170" s="480"/>
      <c r="AS170" s="480"/>
      <c r="AT170" s="480"/>
      <c r="AU170" s="480"/>
      <c r="AV170" s="480"/>
      <c r="AW170" s="480"/>
      <c r="AX170" s="480"/>
      <c r="AY170" s="480"/>
      <c r="AZ170" s="480"/>
      <c r="BA170" s="480"/>
      <c r="BB170" s="480"/>
      <c r="BC170" s="480"/>
      <c r="BD170" s="480"/>
      <c r="BE170" s="480"/>
      <c r="BF170" s="480"/>
      <c r="BG170" s="480"/>
      <c r="BH170" s="480"/>
      <c r="BI170" s="480"/>
      <c r="BJ170" s="480"/>
      <c r="BK170" s="480"/>
      <c r="BL170" s="480"/>
      <c r="BM170" s="480"/>
      <c r="BN170" s="480"/>
      <c r="BO170" s="480"/>
      <c r="BP170" s="480"/>
      <c r="BQ170" s="480"/>
      <c r="BR170" s="480"/>
      <c r="BS170" s="480"/>
      <c r="BT170" s="480"/>
      <c r="BU170" s="480"/>
      <c r="BV170" s="480"/>
      <c r="BW170" s="480"/>
      <c r="BX170" s="480"/>
      <c r="BY170" s="480"/>
      <c r="BZ170" s="480"/>
      <c r="CA170" s="480"/>
      <c r="CB170" s="480"/>
      <c r="CC170" s="480"/>
      <c r="CD170" s="480"/>
      <c r="CE170" s="480"/>
      <c r="CF170" s="480"/>
      <c r="CG170" s="480"/>
      <c r="CH170" s="480"/>
      <c r="CI170" s="480"/>
      <c r="CJ170" s="480"/>
      <c r="CK170" s="480"/>
      <c r="CL170" s="480"/>
      <c r="CM170" s="480"/>
      <c r="CN170" s="480"/>
      <c r="CO170" s="480"/>
      <c r="CP170" s="480"/>
      <c r="CQ170" s="480"/>
      <c r="CR170" s="480"/>
      <c r="CS170" s="480"/>
      <c r="CT170" s="480"/>
    </row>
    <row r="171" spans="1:193" outlineLevel="1">
      <c r="K171" s="321"/>
    </row>
    <row r="172" spans="1:193" outlineLevel="1">
      <c r="B172" s="47" t="s">
        <v>4</v>
      </c>
      <c r="K172" s="321" t="s">
        <v>200</v>
      </c>
      <c r="P172" s="503">
        <f>+Acc!P19</f>
        <v>1358.2087894465872</v>
      </c>
      <c r="Q172" s="503">
        <f>+Acc!Q19</f>
        <v>1433.5568787397037</v>
      </c>
      <c r="R172" s="503">
        <f>+Acc!R19</f>
        <v>1501.465709196601</v>
      </c>
      <c r="S172" s="503">
        <f>+Acc!S19</f>
        <v>1571.9804217962096</v>
      </c>
      <c r="T172" s="503">
        <f>+Acc!T19</f>
        <v>1665.0996928355021</v>
      </c>
      <c r="U172" s="503">
        <f>+Acc!U19</f>
        <v>1764.5350528892106</v>
      </c>
      <c r="V172" s="503">
        <f>+Acc!V19</f>
        <v>1870.0597898351668</v>
      </c>
      <c r="W172" s="503">
        <f>+Acc!W19</f>
        <v>1981.6787661467574</v>
      </c>
      <c r="X172" s="503">
        <f>+Acc!X19</f>
        <v>2100.0820071519352</v>
      </c>
      <c r="Y172" s="503">
        <f>+Acc!Y19</f>
        <v>2214.6571482378968</v>
      </c>
      <c r="Z172" s="503">
        <f>+Acc!Z19</f>
        <v>2335.1951890709415</v>
      </c>
      <c r="AA172" s="503">
        <f>+Acc!AA19</f>
        <v>2462.016955951342</v>
      </c>
      <c r="AB172" s="503">
        <f>+Acc!AB19</f>
        <v>2595.8896838444007</v>
      </c>
      <c r="AC172" s="503">
        <f>+Acc!AC19</f>
        <v>2737.0728071409321</v>
      </c>
      <c r="AD172" s="503">
        <f>+Acc!AD19</f>
        <v>2851.6589348085672</v>
      </c>
      <c r="AE172" s="503">
        <f>+Acc!AE19</f>
        <v>2969.2600569480251</v>
      </c>
      <c r="AF172" s="503">
        <f>+Acc!AF19</f>
        <v>3091.8255734463728</v>
      </c>
      <c r="AG172" s="503">
        <f>+Acc!AG19</f>
        <v>3219.4652256890759</v>
      </c>
      <c r="AH172" s="503">
        <f>+Acc!AH19</f>
        <v>3352.5811955067334</v>
      </c>
      <c r="AI172" s="503">
        <f>+Acc!AI19</f>
        <v>3486.5993454144755</v>
      </c>
      <c r="AJ172" s="503">
        <f>+Acc!AJ19</f>
        <v>3626.0002181856166</v>
      </c>
      <c r="AK172" s="503">
        <f>+Acc!AK19</f>
        <v>3770.9851975952897</v>
      </c>
      <c r="AL172" s="503">
        <f>+Acc!AL19</f>
        <v>3922.0071456491887</v>
      </c>
      <c r="AM172" s="503">
        <f>+Acc!AM19</f>
        <v>4078.6198024427831</v>
      </c>
      <c r="AN172" s="503">
        <f>+Acc!AN19</f>
        <v>4221.9847742314614</v>
      </c>
      <c r="AO172" s="503">
        <f>+Acc!AO19</f>
        <v>4369.5667214564128</v>
      </c>
      <c r="AP172" s="503">
        <f>+Acc!AP19</f>
        <v>4522.5431551084275</v>
      </c>
      <c r="AQ172" s="503">
        <f>+Acc!AQ19</f>
        <v>4680.3429692239788</v>
      </c>
      <c r="AR172" s="503">
        <f>+Acc!AR19</f>
        <v>4843.9158150794374</v>
      </c>
      <c r="AS172" s="503">
        <f>+Acc!AS19</f>
        <v>5020.2910694572602</v>
      </c>
      <c r="AT172" s="503">
        <f>+Acc!AT19</f>
        <v>5203.7038421917414</v>
      </c>
      <c r="AU172" s="503">
        <f>+Acc!AU19</f>
        <v>5393.2195589928642</v>
      </c>
      <c r="AV172" s="503">
        <f>+Acc!AV19</f>
        <v>5589.9473667957081</v>
      </c>
      <c r="AW172" s="503">
        <f>+Acc!AW19</f>
        <v>5793.8726139239607</v>
      </c>
      <c r="AX172" s="503">
        <f>+Acc!AX19</f>
        <v>5970.3772282177024</v>
      </c>
      <c r="AY172" s="503">
        <f>+Acc!AY19</f>
        <v>6150.0627121404095</v>
      </c>
      <c r="AZ172" s="503">
        <f>+Acc!AZ19</f>
        <v>6335.4369829736243</v>
      </c>
      <c r="BA172" s="503">
        <f>+Acc!BA19</f>
        <v>6526.4141246757426</v>
      </c>
      <c r="BB172" s="503">
        <f>+Acc!BB19</f>
        <v>6723.5463747352387</v>
      </c>
      <c r="BC172" s="503">
        <f>+Acc!BC19</f>
        <v>6925.8414429873546</v>
      </c>
      <c r="BD172" s="503">
        <f>+Acc!BD19</f>
        <v>7134.611124017978</v>
      </c>
      <c r="BE172" s="503">
        <f>+Acc!BE19</f>
        <v>7349.6940668838424</v>
      </c>
      <c r="BF172" s="503">
        <f>+Acc!BF19</f>
        <v>7571.709535834605</v>
      </c>
      <c r="BG172" s="503">
        <f>+Acc!BG19</f>
        <v>7799.5397021532754</v>
      </c>
      <c r="BH172" s="503">
        <f>+Acc!BH19</f>
        <v>8034.6621318726475</v>
      </c>
      <c r="BI172" s="503">
        <f>+Acc!BI19</f>
        <v>8276.895069135795</v>
      </c>
      <c r="BJ172" s="503">
        <f>+Acc!BJ19</f>
        <v>8526.9360299128693</v>
      </c>
      <c r="BK172" s="503">
        <f>+Acc!BK19</f>
        <v>8783.5258975100369</v>
      </c>
      <c r="BL172" s="503">
        <f>+Acc!BL19</f>
        <v>9048.3289641343054</v>
      </c>
      <c r="BM172" s="503">
        <f>+Acc!BM19</f>
        <v>9321.140489347632</v>
      </c>
      <c r="BN172" s="503">
        <f>+Acc!BN19</f>
        <v>9602.7461294931709</v>
      </c>
      <c r="BO172" s="503">
        <f>+Acc!BO19</f>
        <v>9891.7276223831159</v>
      </c>
      <c r="BP172" s="503">
        <f>+Acc!BP19</f>
        <v>10189.959584352717</v>
      </c>
      <c r="BQ172" s="503">
        <f>+Acc!BQ19</f>
        <v>10497.211384388684</v>
      </c>
      <c r="BR172" s="503">
        <f>+Acc!BR19</f>
        <v>10814.367957522925</v>
      </c>
      <c r="BS172" s="503">
        <f>+Acc!BS19</f>
        <v>11139.831781575767</v>
      </c>
      <c r="BT172" s="503">
        <f>+Acc!BT19</f>
        <v>11475.714377259594</v>
      </c>
      <c r="BU172" s="503">
        <f>+Acc!BU19</f>
        <v>11821.755949629756</v>
      </c>
      <c r="BV172" s="503">
        <f>+Acc!BV19</f>
        <v>12178.953258324313</v>
      </c>
      <c r="BW172" s="503">
        <f>+Acc!BW19</f>
        <v>12545.506864441531</v>
      </c>
      <c r="BX172" s="503">
        <f>+Acc!BX19</f>
        <v>12923.795132519263</v>
      </c>
      <c r="BY172" s="503">
        <f>+Acc!BY19</f>
        <v>13313.525416527375</v>
      </c>
      <c r="BZ172" s="503">
        <f>+Acc!BZ19</f>
        <v>13715.820432118546</v>
      </c>
      <c r="CA172" s="503">
        <f>+Acc!CA19</f>
        <v>14128.65330340298</v>
      </c>
      <c r="CB172" s="503">
        <f>+Acc!CB19</f>
        <v>14554.702961930167</v>
      </c>
      <c r="CC172" s="503">
        <f>+Acc!CC19</f>
        <v>14993.639757326886</v>
      </c>
      <c r="CD172" s="503">
        <f>+Acc!CD19</f>
        <v>15446.728278531064</v>
      </c>
      <c r="CE172" s="503">
        <f>+Acc!CE19</f>
        <v>15911.68546695137</v>
      </c>
      <c r="CF172" s="503">
        <f>+Acc!CF19</f>
        <v>16391.528806265254</v>
      </c>
      <c r="CG172" s="503">
        <f>+Acc!CG19</f>
        <v>16885.886963478664</v>
      </c>
      <c r="CH172" s="503">
        <f>+Acc!CH19</f>
        <v>17396.184329641434</v>
      </c>
      <c r="CI172" s="503">
        <f>+Acc!CI19</f>
        <v>17919.849284647971</v>
      </c>
      <c r="CJ172" s="503">
        <f>+Acc!CJ19</f>
        <v>18460.280649977103</v>
      </c>
      <c r="CK172" s="503">
        <f>+Acc!CK19</f>
        <v>19017.060140352663</v>
      </c>
      <c r="CL172" s="503">
        <f>+Acc!CL19</f>
        <v>19591.792143536102</v>
      </c>
      <c r="CM172" s="503">
        <f>+Acc!CM19</f>
        <v>20181.580006822565</v>
      </c>
      <c r="CN172" s="503">
        <f>+Acc!CN19</f>
        <v>20790.252082422525</v>
      </c>
      <c r="CO172" s="503">
        <f>+Acc!CO19</f>
        <v>21417.337196981265</v>
      </c>
      <c r="CP172" s="503">
        <f>+Acc!CP19</f>
        <v>22064.642481689785</v>
      </c>
      <c r="CQ172" s="503">
        <f>+Acc!CQ19</f>
        <v>22728.905170681006</v>
      </c>
      <c r="CR172" s="503">
        <f>+Acc!CR19</f>
        <v>23414.437430459635</v>
      </c>
      <c r="CS172" s="503"/>
    </row>
    <row r="173" spans="1:193" outlineLevel="1">
      <c r="B173" s="47" t="s">
        <v>3</v>
      </c>
      <c r="K173" s="321" t="s">
        <v>200</v>
      </c>
      <c r="P173" s="503">
        <f>+Acc!P32</f>
        <v>20.25</v>
      </c>
      <c r="Q173" s="503">
        <f>+Acc!Q32</f>
        <v>25.370941353084522</v>
      </c>
      <c r="R173" s="503">
        <f>+Acc!R32</f>
        <v>22.442320190089209</v>
      </c>
      <c r="S173" s="503">
        <f>+Acc!S32</f>
        <v>19.727425363271351</v>
      </c>
      <c r="T173" s="503">
        <f>+Acc!T32</f>
        <v>16.843416569761459</v>
      </c>
      <c r="U173" s="503">
        <f>+Acc!U32</f>
        <v>17.591360319579724</v>
      </c>
      <c r="V173" s="503">
        <f>+Acc!V32</f>
        <v>18.737868229683034</v>
      </c>
      <c r="W173" s="503">
        <f>+Acc!W32</f>
        <v>20.260304238681325</v>
      </c>
      <c r="X173" s="503">
        <f>+Acc!X32</f>
        <v>22.213849083021479</v>
      </c>
      <c r="Y173" s="503">
        <f>+Acc!Y32</f>
        <v>23.844549201239484</v>
      </c>
      <c r="Z173" s="503">
        <f>+Acc!Z32</f>
        <v>23.247468511304234</v>
      </c>
      <c r="AA173" s="503">
        <f>+Acc!AA32</f>
        <v>23.267376914975042</v>
      </c>
      <c r="AB173" s="503">
        <f>+Acc!AB32</f>
        <v>23.920494874886362</v>
      </c>
      <c r="AC173" s="503">
        <f>+Acc!AC32</f>
        <v>25.454244778480781</v>
      </c>
      <c r="AD173" s="503">
        <f>+Acc!AD32</f>
        <v>27.881340442959413</v>
      </c>
      <c r="AE173" s="503">
        <f>+Acc!AE32</f>
        <v>27.87047059746001</v>
      </c>
      <c r="AF173" s="503">
        <f>+Acc!AF32</f>
        <v>28.343907872139379</v>
      </c>
      <c r="AG173" s="503">
        <f>+Acc!AG32</f>
        <v>29.350218535055735</v>
      </c>
      <c r="AH173" s="503">
        <f>+Acc!AH32</f>
        <v>30.83901816940952</v>
      </c>
      <c r="AI173" s="503">
        <f>+Acc!AI32</f>
        <v>33.198573775101089</v>
      </c>
      <c r="AJ173" s="503">
        <f>+Acc!AJ32</f>
        <v>32.304493997126009</v>
      </c>
      <c r="AK173" s="503">
        <f>+Acc!AK32</f>
        <v>32.007546384556598</v>
      </c>
      <c r="AL173" s="503">
        <f>+Acc!AL32</f>
        <v>32.619456162411502</v>
      </c>
      <c r="AM173" s="503">
        <f>+Acc!AM32</f>
        <v>34.821416921052233</v>
      </c>
      <c r="AN173" s="503">
        <f>+Acc!AN32</f>
        <v>37.965331095765976</v>
      </c>
      <c r="AO173" s="503">
        <f>+Acc!AO32</f>
        <v>38.802350222882197</v>
      </c>
      <c r="AP173" s="503">
        <f>+Acc!AP32</f>
        <v>39.753465291338728</v>
      </c>
      <c r="AQ173" s="503">
        <f>+Acc!AQ32</f>
        <v>40.613033893838008</v>
      </c>
      <c r="AR173" s="503">
        <f>+Acc!AR32</f>
        <v>41.66475008672802</v>
      </c>
      <c r="AS173" s="503">
        <f>+Acc!AS32</f>
        <v>42.747491197870239</v>
      </c>
      <c r="AT173" s="503">
        <f>+Acc!AT32</f>
        <v>43.801268983510809</v>
      </c>
      <c r="AU173" s="503">
        <f>+Acc!AU32</f>
        <v>44.894703983896925</v>
      </c>
      <c r="AV173" s="503">
        <f>+Acc!AV32</f>
        <v>45.756591867537502</v>
      </c>
      <c r="AW173" s="503">
        <f>+Acc!AW32</f>
        <v>46.84009045066346</v>
      </c>
      <c r="AX173" s="503">
        <f>+Acc!AX32</f>
        <v>47.956645229944918</v>
      </c>
      <c r="AY173" s="503">
        <f>+Acc!AY32</f>
        <v>49.094359066807193</v>
      </c>
      <c r="AZ173" s="503">
        <f>+Acc!AZ32</f>
        <v>48.537080023649978</v>
      </c>
      <c r="BA173" s="503">
        <f>+Acc!BA32</f>
        <v>49.82136258772335</v>
      </c>
      <c r="BB173" s="503">
        <f>+Acc!BB32</f>
        <v>50.729878254139152</v>
      </c>
      <c r="BC173" s="503">
        <f>+Acc!BC32</f>
        <v>51.48663276548313</v>
      </c>
      <c r="BD173" s="503">
        <f>+Acc!BD32</f>
        <v>53.346721147793723</v>
      </c>
      <c r="BE173" s="503">
        <f>+Acc!BE32</f>
        <v>56.376304683128858</v>
      </c>
      <c r="BF173" s="503">
        <f>+Acc!BF32</f>
        <v>60.644181042266268</v>
      </c>
      <c r="BG173" s="503">
        <f>+Acc!BG32</f>
        <v>62.597790245653918</v>
      </c>
      <c r="BH173" s="503">
        <f>+Acc!BH32</f>
        <v>65.297910455954892</v>
      </c>
      <c r="BI173" s="503">
        <f>+Acc!BI32</f>
        <v>66.849419586471697</v>
      </c>
      <c r="BJ173" s="503">
        <f>+Acc!BJ32</f>
        <v>67.159136072401537</v>
      </c>
      <c r="BK173" s="503">
        <f>+Acc!BK32</f>
        <v>66.103993860318084</v>
      </c>
      <c r="BL173" s="503">
        <f>+Acc!BL32</f>
        <v>63.59598906641348</v>
      </c>
      <c r="BM173" s="503">
        <f>+Acc!BM32</f>
        <v>66.020451870912922</v>
      </c>
      <c r="BN173" s="503">
        <f>+Acc!BN32</f>
        <v>68.554762217518331</v>
      </c>
      <c r="BO173" s="503">
        <f>+Acc!BO32</f>
        <v>71.194901809674846</v>
      </c>
      <c r="BP173" s="503">
        <f>+Acc!BP32</f>
        <v>73.967298451600385</v>
      </c>
      <c r="BQ173" s="503">
        <f>+Acc!BQ32</f>
        <v>76.841040902903146</v>
      </c>
      <c r="BR173" s="503">
        <f>+Acc!BR32</f>
        <v>79.830300023341422</v>
      </c>
      <c r="BS173" s="503">
        <f>+Acc!BS32</f>
        <v>82.916995759052412</v>
      </c>
      <c r="BT173" s="503">
        <f>+Acc!BT32</f>
        <v>86.128916549291787</v>
      </c>
      <c r="BU173" s="503">
        <f>+Acc!BU32</f>
        <v>89.429146553516205</v>
      </c>
      <c r="BV173" s="503">
        <f>+Acc!BV32</f>
        <v>92.831426768218677</v>
      </c>
      <c r="BW173" s="503">
        <f>+Acc!BW32</f>
        <v>96.327193741614181</v>
      </c>
      <c r="BX173" s="503">
        <f>+Acc!BX32</f>
        <v>100.051278079269</v>
      </c>
      <c r="BY173" s="503">
        <f>+Acc!BY32</f>
        <v>103.96822535788894</v>
      </c>
      <c r="BZ173" s="503">
        <f>+Acc!BZ32</f>
        <v>108.09992522145909</v>
      </c>
      <c r="CA173" s="503">
        <f>+Acc!CA32</f>
        <v>112.44343890437946</v>
      </c>
      <c r="CB173" s="503">
        <f>+Acc!CB32</f>
        <v>117.03941641253684</v>
      </c>
      <c r="CC173" s="503">
        <f>+Acc!CC32</f>
        <v>121.79413244720014</v>
      </c>
      <c r="CD173" s="503">
        <f>+Acc!CD32</f>
        <v>126.72704080778789</v>
      </c>
      <c r="CE173" s="503">
        <f>+Acc!CE32</f>
        <v>131.82933664729586</v>
      </c>
      <c r="CF173" s="503">
        <f>+Acc!CF32</f>
        <v>137.14101193195435</v>
      </c>
      <c r="CG173" s="503">
        <f>+Acc!CG32</f>
        <v>142.60950571969516</v>
      </c>
      <c r="CH173" s="503">
        <f>+Acc!CH32</f>
        <v>141.96811376487202</v>
      </c>
      <c r="CI173" s="503">
        <f>+Acc!CI32</f>
        <v>142.35009694299211</v>
      </c>
      <c r="CJ173" s="503">
        <f>+Acc!CJ32</f>
        <v>159.48428261813581</v>
      </c>
      <c r="CK173" s="503">
        <f>+Acc!CK32</f>
        <v>170.15083556353915</v>
      </c>
      <c r="CL173" s="503">
        <f>+Acc!CL32</f>
        <v>173.60297287934213</v>
      </c>
      <c r="CM173" s="503">
        <f>+Acc!CM32</f>
        <v>164.82154210708947</v>
      </c>
      <c r="CN173" s="503">
        <f>+Acc!CN32</f>
        <v>142.25424699502065</v>
      </c>
      <c r="CO173" s="503">
        <f>+Acc!CO32</f>
        <v>104.23298276964863</v>
      </c>
      <c r="CP173" s="503">
        <f>+Acc!CP32</f>
        <v>48.936756584133747</v>
      </c>
      <c r="CQ173" s="503">
        <f>+Acc!CQ32</f>
        <v>39.246315823856278</v>
      </c>
      <c r="CR173" s="503">
        <f>+Acc!CR32</f>
        <v>37.755382062806902</v>
      </c>
      <c r="CS173" s="503"/>
    </row>
    <row r="174" spans="1:193" outlineLevel="1">
      <c r="B174" s="47" t="s">
        <v>38</v>
      </c>
      <c r="K174" s="321" t="s">
        <v>200</v>
      </c>
      <c r="P174" s="503">
        <f>+Acc!P21</f>
        <v>-145.60419049559124</v>
      </c>
      <c r="Q174" s="503">
        <f>+Acc!Q21</f>
        <v>-146.10956759444863</v>
      </c>
      <c r="R174" s="503">
        <f>+Acc!R21</f>
        <v>-146.61669880499184</v>
      </c>
      <c r="S174" s="503">
        <f>+Acc!S21</f>
        <v>-147.1255902155612</v>
      </c>
      <c r="T174" s="503">
        <f>+Acc!T21</f>
        <v>-150.29855566898848</v>
      </c>
      <c r="U174" s="503">
        <f>+Acc!U21</f>
        <v>-153.53995048099227</v>
      </c>
      <c r="V174" s="503">
        <f>+Acc!V21</f>
        <v>-156.85125042468894</v>
      </c>
      <c r="W174" s="503">
        <f>+Acc!W21</f>
        <v>-160.23396310026922</v>
      </c>
      <c r="X174" s="503">
        <f>+Acc!X21</f>
        <v>-163.6896286213929</v>
      </c>
      <c r="Y174" s="503">
        <f>+Acc!Y21</f>
        <v>-167.08117397832487</v>
      </c>
      <c r="Z174" s="503">
        <f>+Acc!Z21</f>
        <v>-170.54299000545757</v>
      </c>
      <c r="AA174" s="503">
        <f>+Acc!AA21</f>
        <v>-174.07653266653924</v>
      </c>
      <c r="AB174" s="503">
        <f>+Acc!AB21</f>
        <v>-177.68328809196427</v>
      </c>
      <c r="AC174" s="503">
        <f>+Acc!AC21</f>
        <v>-181.36477320380695</v>
      </c>
      <c r="AD174" s="503">
        <f>+Acc!AD21</f>
        <v>-185.09743965855316</v>
      </c>
      <c r="AE174" s="503">
        <f>+Acc!AE21</f>
        <v>-188.90692808162464</v>
      </c>
      <c r="AF174" s="503">
        <f>+Acc!AF21</f>
        <v>-192.79481954512872</v>
      </c>
      <c r="AG174" s="503">
        <f>+Acc!AG21</f>
        <v>-196.76272766120076</v>
      </c>
      <c r="AH174" s="503">
        <f>+Acc!AH21</f>
        <v>-200.81229925171033</v>
      </c>
      <c r="AI174" s="503">
        <f>+Acc!AI21</f>
        <v>-205.03833797923409</v>
      </c>
      <c r="AJ174" s="503">
        <f>+Acc!AJ21</f>
        <v>-209.35331251095448</v>
      </c>
      <c r="AK174" s="503">
        <f>+Acc!AK21</f>
        <v>-213.75909447602072</v>
      </c>
      <c r="AL174" s="503">
        <f>+Acc!AL21</f>
        <v>-218.25759489149453</v>
      </c>
      <c r="AM174" s="503">
        <f>+Acc!AM21</f>
        <v>-222.85076499125773</v>
      </c>
      <c r="AN174" s="503">
        <f>+Acc!AN21</f>
        <v>-227.61292950116999</v>
      </c>
      <c r="AO174" s="503">
        <f>+Acc!AO21</f>
        <v>-232.47685812582674</v>
      </c>
      <c r="AP174" s="503">
        <f>+Acc!AP21</f>
        <v>-237.44472549296884</v>
      </c>
      <c r="AQ174" s="503">
        <f>+Acc!AQ21</f>
        <v>-242.51875270060634</v>
      </c>
      <c r="AR174" s="503">
        <f>+Acc!AR21</f>
        <v>-247.70120831005565</v>
      </c>
      <c r="AS174" s="503">
        <f>+Acc!AS21</f>
        <v>-252.65523247625674</v>
      </c>
      <c r="AT174" s="503">
        <f>+Acc!AT21</f>
        <v>-257.7083371257819</v>
      </c>
      <c r="AU174" s="503">
        <f>+Acc!AU21</f>
        <v>-262.86250386829755</v>
      </c>
      <c r="AV174" s="503">
        <f>+Acc!AV21</f>
        <v>-268.11975394566349</v>
      </c>
      <c r="AW174" s="503">
        <f>+Acc!AW21</f>
        <v>-273.48214902457676</v>
      </c>
      <c r="AX174" s="503">
        <f>+Acc!AX21</f>
        <v>-278.95179200506828</v>
      </c>
      <c r="AY174" s="503">
        <f>+Acc!AY21</f>
        <v>-284.53082784516971</v>
      </c>
      <c r="AZ174" s="503">
        <f>+Acc!AZ21</f>
        <v>-290.22144440207308</v>
      </c>
      <c r="BA174" s="503">
        <f>+Acc!BA21</f>
        <v>-296.02587329011459</v>
      </c>
      <c r="BB174" s="503">
        <f>+Acc!BB21</f>
        <v>-301.94639075591687</v>
      </c>
      <c r="BC174" s="503">
        <f>+Acc!BC21</f>
        <v>-307.98531857103518</v>
      </c>
      <c r="BD174" s="503">
        <f>+Acc!BD21</f>
        <v>-314.1450249424559</v>
      </c>
      <c r="BE174" s="503">
        <f>+Acc!BE21</f>
        <v>-320.42792544130504</v>
      </c>
      <c r="BF174" s="503">
        <f>+Acc!BF21</f>
        <v>-326.83648395013114</v>
      </c>
      <c r="BG174" s="503">
        <f>+Acc!BG21</f>
        <v>-333.37321362913383</v>
      </c>
      <c r="BH174" s="503">
        <f>+Acc!BH21</f>
        <v>-340.04067790171649</v>
      </c>
      <c r="BI174" s="503">
        <f>+Acc!BI21</f>
        <v>-346.84149145975084</v>
      </c>
      <c r="BJ174" s="503">
        <f>+Acc!BJ21</f>
        <v>-353.77832128894579</v>
      </c>
      <c r="BK174" s="503">
        <f>+Acc!BK21</f>
        <v>-360.85388771472475</v>
      </c>
      <c r="BL174" s="503">
        <f>+Acc!BL21</f>
        <v>-368.07096546901926</v>
      </c>
      <c r="BM174" s="503">
        <f>+Acc!BM21</f>
        <v>-375.43238477839969</v>
      </c>
      <c r="BN174" s="503">
        <f>+Acc!BN21</f>
        <v>-382.94103247396771</v>
      </c>
      <c r="BO174" s="503">
        <f>+Acc!BO21</f>
        <v>-390.59985312344702</v>
      </c>
      <c r="BP174" s="503">
        <f>+Acc!BP21</f>
        <v>-398.41185018591597</v>
      </c>
      <c r="BQ174" s="503">
        <f>+Acc!BQ21</f>
        <v>-406.38008718963431</v>
      </c>
      <c r="BR174" s="503">
        <f>+Acc!BR21</f>
        <v>-414.50768893342695</v>
      </c>
      <c r="BS174" s="503">
        <f>+Acc!BS21</f>
        <v>-422.79784271209553</v>
      </c>
      <c r="BT174" s="503">
        <f>+Acc!BT21</f>
        <v>-431.25379956633742</v>
      </c>
      <c r="BU174" s="503">
        <f>+Acc!BU21</f>
        <v>-439.87887555766417</v>
      </c>
      <c r="BV174" s="503">
        <f>+Acc!BV21</f>
        <v>-448.67645306881747</v>
      </c>
      <c r="BW174" s="503">
        <f>+Acc!BW21</f>
        <v>-457.64998213019379</v>
      </c>
      <c r="BX174" s="503">
        <f>+Acc!BX21</f>
        <v>-466.80298177279769</v>
      </c>
      <c r="BY174" s="503">
        <f>+Acc!BY21</f>
        <v>-476.13904140825366</v>
      </c>
      <c r="BZ174" s="503">
        <f>+Acc!BZ21</f>
        <v>-485.66182223641874</v>
      </c>
      <c r="CA174" s="503">
        <f>+Acc!CA21</f>
        <v>-495.3750586811471</v>
      </c>
      <c r="CB174" s="503">
        <f>+Acc!CB21</f>
        <v>-505.28255985477006</v>
      </c>
      <c r="CC174" s="503">
        <f>+Acc!CC21</f>
        <v>-515.38821105186548</v>
      </c>
      <c r="CD174" s="503">
        <f>+Acc!CD21</f>
        <v>-525.69597527290273</v>
      </c>
      <c r="CE174" s="503">
        <f>+Acc!CE21</f>
        <v>-536.20989477836088</v>
      </c>
      <c r="CF174" s="503">
        <f>+Acc!CF21</f>
        <v>-546.93409267392815</v>
      </c>
      <c r="CG174" s="503">
        <f>+Acc!CG21</f>
        <v>-557.8727745274067</v>
      </c>
      <c r="CH174" s="503">
        <f>+Acc!CH21</f>
        <v>-569.03023001795486</v>
      </c>
      <c r="CI174" s="503">
        <f>+Acc!CI21</f>
        <v>-580.41083461831397</v>
      </c>
      <c r="CJ174" s="503">
        <f>+Acc!CJ21</f>
        <v>-592.01905131068031</v>
      </c>
      <c r="CK174" s="503">
        <f>+Acc!CK21</f>
        <v>-603.85943233689397</v>
      </c>
      <c r="CL174" s="503">
        <f>+Acc!CL21</f>
        <v>-615.93662098363177</v>
      </c>
      <c r="CM174" s="503">
        <f>+Acc!CM21</f>
        <v>-628.25535340330453</v>
      </c>
      <c r="CN174" s="503">
        <f>+Acc!CN21</f>
        <v>-640.82046047137067</v>
      </c>
      <c r="CO174" s="503">
        <f>+Acc!CO21</f>
        <v>-653.63686968079799</v>
      </c>
      <c r="CP174" s="503">
        <f>+Acc!CP21</f>
        <v>-666.70960707441395</v>
      </c>
      <c r="CQ174" s="503">
        <f>+Acc!CQ21</f>
        <v>-680.04379921590225</v>
      </c>
      <c r="CR174" s="503">
        <f>+Acc!CR21</f>
        <v>-693.64467520022038</v>
      </c>
      <c r="CS174" s="503"/>
    </row>
    <row r="175" spans="1:193" outlineLevel="1">
      <c r="B175" s="47" t="s">
        <v>25</v>
      </c>
      <c r="K175" s="321" t="s">
        <v>200</v>
      </c>
      <c r="P175" s="503">
        <f>+Acc!P22</f>
        <v>-26.6</v>
      </c>
      <c r="Q175" s="503">
        <f>+Acc!Q22</f>
        <v>-42.496104753919241</v>
      </c>
      <c r="R175" s="503">
        <f>+Acc!R22</f>
        <v>-44.541218696931956</v>
      </c>
      <c r="S175" s="503">
        <f>+Acc!S22</f>
        <v>-46.664388448003933</v>
      </c>
      <c r="T175" s="503">
        <f>+Acc!T22</f>
        <v>-49.439317542028505</v>
      </c>
      <c r="U175" s="503">
        <f>+Acc!U22</f>
        <v>-52.403026741676321</v>
      </c>
      <c r="V175" s="503">
        <f>+Acc!V22</f>
        <v>-55.548688215572092</v>
      </c>
      <c r="W175" s="503">
        <f>+Acc!W22</f>
        <v>-58.876420373089701</v>
      </c>
      <c r="X175" s="503">
        <f>+Acc!X22</f>
        <v>-62.406895474558048</v>
      </c>
      <c r="Y175" s="503">
        <f>+Acc!Y22</f>
        <v>-65.832238412336892</v>
      </c>
      <c r="Z175" s="503">
        <f>+Acc!Z22</f>
        <v>-69.436230116632245</v>
      </c>
      <c r="AA175" s="503">
        <f>+Acc!AA22</f>
        <v>-73.228490611934333</v>
      </c>
      <c r="AB175" s="503">
        <f>+Acc!AB22</f>
        <v>-77.232032087393975</v>
      </c>
      <c r="AC175" s="503">
        <f>+Acc!AC22</f>
        <v>-81.45463261773115</v>
      </c>
      <c r="AD175" s="503">
        <f>+Acc!AD22</f>
        <v>-84.879065415830283</v>
      </c>
      <c r="AE175" s="503">
        <f>+Acc!AE22</f>
        <v>-88.393685027445486</v>
      </c>
      <c r="AF175" s="503">
        <f>+Acc!AF22</f>
        <v>-92.056968188776011</v>
      </c>
      <c r="AG175" s="503">
        <f>+Acc!AG22</f>
        <v>-95.872201775764793</v>
      </c>
      <c r="AH175" s="503">
        <f>+Acc!AH22</f>
        <v>-99.851445770396367</v>
      </c>
      <c r="AI175" s="503">
        <f>+Acc!AI22</f>
        <v>-103.85747046573252</v>
      </c>
      <c r="AJ175" s="503">
        <f>+Acc!AJ22</f>
        <v>-108.02468645093272</v>
      </c>
      <c r="AK175" s="503">
        <f>+Acc!AK22</f>
        <v>-112.35912943133019</v>
      </c>
      <c r="AL175" s="503">
        <f>+Acc!AL22</f>
        <v>-116.87437934301659</v>
      </c>
      <c r="AM175" s="503">
        <f>+Acc!AM22</f>
        <v>-121.55704234629525</v>
      </c>
      <c r="AN175" s="503">
        <f>+Acc!AN22</f>
        <v>-125.84196046541584</v>
      </c>
      <c r="AO175" s="503">
        <f>+Acc!AO22</f>
        <v>-130.25306722693381</v>
      </c>
      <c r="AP175" s="503">
        <f>+Acc!AP22</f>
        <v>-134.82568154815908</v>
      </c>
      <c r="AQ175" s="503">
        <f>+Acc!AQ22</f>
        <v>-139.54266370952377</v>
      </c>
      <c r="AR175" s="503">
        <f>+Acc!AR22</f>
        <v>-144.43249657784358</v>
      </c>
      <c r="AS175" s="503">
        <f>+Acc!AS22</f>
        <v>-149.70605465168748</v>
      </c>
      <c r="AT175" s="503">
        <f>+Acc!AT22</f>
        <v>-155.19038428508131</v>
      </c>
      <c r="AU175" s="503">
        <f>+Acc!AU22</f>
        <v>-160.85744116950158</v>
      </c>
      <c r="AV175" s="503">
        <f>+Acc!AV22</f>
        <v>-166.74049249158122</v>
      </c>
      <c r="AW175" s="503">
        <f>+Acc!AW22</f>
        <v>-172.83909133518299</v>
      </c>
      <c r="AX175" s="503">
        <f>+Acc!AX22</f>
        <v>-178.11468802234452</v>
      </c>
      <c r="AY175" s="503">
        <f>+Acc!AY22</f>
        <v>-183.485319963542</v>
      </c>
      <c r="AZ175" s="503">
        <f>+Acc!AZ22</f>
        <v>-189.02621686052504</v>
      </c>
      <c r="BA175" s="503">
        <f>+Acc!BA22</f>
        <v>-194.73479325901491</v>
      </c>
      <c r="BB175" s="503">
        <f>+Acc!BB22</f>
        <v>-200.62760815117466</v>
      </c>
      <c r="BC175" s="503">
        <f>+Acc!BC22</f>
        <v>-206.67488453692047</v>
      </c>
      <c r="BD175" s="503">
        <f>+Acc!BD22</f>
        <v>-212.91596779278518</v>
      </c>
      <c r="BE175" s="503">
        <f>+Acc!BE22</f>
        <v>-219.34600876020602</v>
      </c>
      <c r="BF175" s="503">
        <f>+Acc!BF22</f>
        <v>-225.98357656380273</v>
      </c>
      <c r="BG175" s="503">
        <f>+Acc!BG22</f>
        <v>-232.79512736313814</v>
      </c>
      <c r="BH175" s="503">
        <f>+Acc!BH22</f>
        <v>-239.8249789806901</v>
      </c>
      <c r="BI175" s="503">
        <f>+Acc!BI22</f>
        <v>-247.06766939907473</v>
      </c>
      <c r="BJ175" s="503">
        <f>+Acc!BJ22</f>
        <v>-254.54411456888695</v>
      </c>
      <c r="BK175" s="503">
        <f>+Acc!BK22</f>
        <v>-262.216531270232</v>
      </c>
      <c r="BL175" s="503">
        <f>+Acc!BL22</f>
        <v>-270.13483835585873</v>
      </c>
      <c r="BM175" s="503">
        <f>+Acc!BM22</f>
        <v>-278.29288350089507</v>
      </c>
      <c r="BN175" s="503">
        <f>+Acc!BN22</f>
        <v>-286.71422608167057</v>
      </c>
      <c r="BO175" s="503">
        <f>+Acc!BO22</f>
        <v>-295.35630771230637</v>
      </c>
      <c r="BP175" s="503">
        <f>+Acc!BP22</f>
        <v>-304.27535615221069</v>
      </c>
      <c r="BQ175" s="503">
        <f>+Acc!BQ22</f>
        <v>-313.46444152572229</v>
      </c>
      <c r="BR175" s="503">
        <f>+Acc!BR22</f>
        <v>-322.95010071963077</v>
      </c>
      <c r="BS175" s="503">
        <f>+Acc!BS22</f>
        <v>-332.68439668109488</v>
      </c>
      <c r="BT175" s="503">
        <f>+Acc!BT22</f>
        <v>-342.73066341628612</v>
      </c>
      <c r="BU175" s="503">
        <f>+Acc!BU22</f>
        <v>-353.08109522936098</v>
      </c>
      <c r="BV175" s="503">
        <f>+Acc!BV22</f>
        <v>-363.76558282500702</v>
      </c>
      <c r="BW175" s="503">
        <f>+Acc!BW22</f>
        <v>-374.73013071002913</v>
      </c>
      <c r="BX175" s="503">
        <f>+Acc!BX22</f>
        <v>-386.04607724789673</v>
      </c>
      <c r="BY175" s="503">
        <f>+Acc!BY22</f>
        <v>-397.7046302335865</v>
      </c>
      <c r="BZ175" s="503">
        <f>+Acc!BZ22</f>
        <v>-409.7394580560769</v>
      </c>
      <c r="CA175" s="503">
        <f>+Acc!CA22</f>
        <v>-422.08974109646033</v>
      </c>
      <c r="CB175" s="503">
        <f>+Acc!CB22</f>
        <v>-434.83583369216342</v>
      </c>
      <c r="CC175" s="503">
        <f>+Acc!CC22</f>
        <v>-447.96783245075011</v>
      </c>
      <c r="CD175" s="503">
        <f>+Acc!CD22</f>
        <v>-461.52366088149432</v>
      </c>
      <c r="CE175" s="503">
        <f>+Acc!CE22</f>
        <v>-475.43481278461479</v>
      </c>
      <c r="CF175" s="503">
        <f>+Acc!CF22</f>
        <v>-489.79179793955274</v>
      </c>
      <c r="CG175" s="503">
        <f>+Acc!CG22</f>
        <v>-504.58346133098695</v>
      </c>
      <c r="CH175" s="503">
        <f>+Acc!CH22</f>
        <v>-519.85251936440261</v>
      </c>
      <c r="CI175" s="503">
        <f>+Acc!CI22</f>
        <v>-535.52180780410185</v>
      </c>
      <c r="CJ175" s="503">
        <f>+Acc!CJ22</f>
        <v>-551.69327534926913</v>
      </c>
      <c r="CK175" s="503">
        <f>+Acc!CK22</f>
        <v>-568.35435717753501</v>
      </c>
      <c r="CL175" s="503">
        <f>+Acc!CL22</f>
        <v>-585.55316833237725</v>
      </c>
      <c r="CM175" s="503">
        <f>+Acc!CM22</f>
        <v>-603.20279231149709</v>
      </c>
      <c r="CN175" s="503">
        <f>+Acc!CN22</f>
        <v>-621.41806242163227</v>
      </c>
      <c r="CO175" s="503">
        <f>+Acc!CO22</f>
        <v>-640.18482585737365</v>
      </c>
      <c r="CP175" s="503">
        <f>+Acc!CP22</f>
        <v>-659.55727859758792</v>
      </c>
      <c r="CQ175" s="503">
        <f>+Acc!CQ22</f>
        <v>-679.43751935026251</v>
      </c>
      <c r="CR175" s="503">
        <f>+Acc!CR22</f>
        <v>-699.95489442821793</v>
      </c>
      <c r="CS175" s="503"/>
    </row>
    <row r="176" spans="1:193" outlineLevel="1">
      <c r="B176" s="47" t="s">
        <v>287</v>
      </c>
      <c r="K176" s="321" t="s">
        <v>200</v>
      </c>
      <c r="P176" s="503">
        <f>+CF!P30</f>
        <v>-189.14390979529773</v>
      </c>
      <c r="Q176" s="503">
        <f>+CF!Q30</f>
        <v>-198.62305703004193</v>
      </c>
      <c r="R176" s="503">
        <f>+CF!R30</f>
        <v>-211.72162739243578</v>
      </c>
      <c r="S176" s="503">
        <f>+CF!S30</f>
        <v>-222.55012293553182</v>
      </c>
      <c r="T176" s="503">
        <f>+CF!T30</f>
        <v>-239.05040309861019</v>
      </c>
      <c r="U176" s="503">
        <f>+CF!U30</f>
        <v>-257.64505363741932</v>
      </c>
      <c r="V176" s="503">
        <f>+CF!V30</f>
        <v>-276.33067885874317</v>
      </c>
      <c r="W176" s="503">
        <f>+CF!W30</f>
        <v>-296.5474480856746</v>
      </c>
      <c r="X176" s="503">
        <f>+CF!X30</f>
        <v>-315.79509006553695</v>
      </c>
      <c r="Y176" s="503">
        <f>+CF!Y30</f>
        <v>-338.30536456673923</v>
      </c>
      <c r="Z176" s="503">
        <f>+CF!Z30</f>
        <v>-359.92654329139322</v>
      </c>
      <c r="AA176" s="503">
        <f>+CF!AA30</f>
        <v>-382.3725274744703</v>
      </c>
      <c r="AB176" s="503">
        <f>+CF!AB30</f>
        <v>-409.85085097293774</v>
      </c>
      <c r="AC176" s="503">
        <f>+CF!AC30</f>
        <v>-438.11463933111133</v>
      </c>
      <c r="AD176" s="503">
        <f>+CF!AD30</f>
        <v>-463.55383925864902</v>
      </c>
      <c r="AE176" s="503">
        <f>+CF!AE30</f>
        <v>-486.56878604178178</v>
      </c>
      <c r="AF176" s="503">
        <f>+CF!AF30</f>
        <v>-511.0232861629683</v>
      </c>
      <c r="AG176" s="503">
        <f>+CF!AG30</f>
        <v>-535.03950778764147</v>
      </c>
      <c r="AH176" s="503">
        <f>+CF!AH30</f>
        <v>-566.55647500582893</v>
      </c>
      <c r="AI176" s="503">
        <f>+CF!AI30</f>
        <v>-595.89508153962015</v>
      </c>
      <c r="AJ176" s="503">
        <f>+CF!AJ30</f>
        <v>-626.55697341521636</v>
      </c>
      <c r="AK176" s="503">
        <f>+CF!AK30</f>
        <v>-662.66590192225351</v>
      </c>
      <c r="AL176" s="503">
        <f>+CF!AL30</f>
        <v>-711.04072152260778</v>
      </c>
      <c r="AM176" s="503">
        <f>+CF!AM30</f>
        <v>-747.78041433717578</v>
      </c>
      <c r="AN176" s="503">
        <f>+CF!AN30</f>
        <v>-784.33983854957137</v>
      </c>
      <c r="AO176" s="503">
        <f>+CF!AO30</f>
        <v>-820.53372885081569</v>
      </c>
      <c r="AP176" s="503">
        <f>+CF!AP30</f>
        <v>-854.63900386299076</v>
      </c>
      <c r="AQ176" s="503">
        <f>+CF!AQ30</f>
        <v>-895.44205798163762</v>
      </c>
      <c r="AR176" s="503">
        <f>+CF!AR30</f>
        <v>-935.08368283594518</v>
      </c>
      <c r="AS176" s="503">
        <f>+CF!AS30</f>
        <v>-977.47266472750914</v>
      </c>
      <c r="AT176" s="503">
        <f>+CF!AT30</f>
        <v>-1022.5397105605591</v>
      </c>
      <c r="AU176" s="503">
        <f>+CF!AU30</f>
        <v>-1064.5247169813435</v>
      </c>
      <c r="AV176" s="503">
        <f>+CF!AV30</f>
        <v>-1116.6921626270521</v>
      </c>
      <c r="AW176" s="503">
        <f>+CF!AW30</f>
        <v>-1167.4981060459093</v>
      </c>
      <c r="AX176" s="503">
        <f>+CF!AX30</f>
        <v>-1208.2341567630567</v>
      </c>
      <c r="AY176" s="503">
        <f>+CF!AY30</f>
        <v>-1253.2664448662094</v>
      </c>
      <c r="AZ176" s="503">
        <f>+CF!AZ30</f>
        <v>-1300.1815531286986</v>
      </c>
      <c r="BA176" s="503">
        <f>+CF!BA30</f>
        <v>-1367.4948454382723</v>
      </c>
      <c r="BB176" s="503">
        <f>+CF!BB30</f>
        <v>-1424.3385729541587</v>
      </c>
      <c r="BC176" s="503">
        <f>+CF!BC30</f>
        <v>-1474.3809252738884</v>
      </c>
      <c r="BD176" s="503">
        <f>+CF!BD30</f>
        <v>-1526.3592616743585</v>
      </c>
      <c r="BE176" s="503">
        <f>+CF!BE30</f>
        <v>-1580.2500866158944</v>
      </c>
      <c r="BF176" s="503">
        <f>+CF!BF30</f>
        <v>-1630.302427888606</v>
      </c>
      <c r="BG176" s="503">
        <f>+CF!BG30</f>
        <v>-1689.5676121323663</v>
      </c>
      <c r="BH176" s="503">
        <f>+CF!BH30</f>
        <v>-1751.3374577490513</v>
      </c>
      <c r="BI176" s="503">
        <f>+CF!BI30</f>
        <v>-1815.1064321608251</v>
      </c>
      <c r="BJ176" s="503">
        <f>+CF!BJ30</f>
        <v>-1881.0670568387229</v>
      </c>
      <c r="BK176" s="503">
        <f>+CF!BK30</f>
        <v>-1948.8931950590072</v>
      </c>
      <c r="BL176" s="503">
        <f>+CF!BL30</f>
        <v>-2016.8190938760774</v>
      </c>
      <c r="BM176" s="503">
        <f>+CF!BM30</f>
        <v>-2086.3916844431346</v>
      </c>
      <c r="BN176" s="503">
        <f>+CF!BN30</f>
        <v>-2158.6112019580082</v>
      </c>
      <c r="BO176" s="503">
        <f>+CF!BO30</f>
        <v>-2233.1333123465943</v>
      </c>
      <c r="BP176" s="503">
        <f>+CF!BP30</f>
        <v>-2310.4772955623612</v>
      </c>
      <c r="BQ176" s="503">
        <f>+CF!BQ30</f>
        <v>-2390.6160144696605</v>
      </c>
      <c r="BR176" s="503">
        <f>+CF!BR30</f>
        <v>-2473.8161422125222</v>
      </c>
      <c r="BS176" s="503">
        <f>+CF!BS30</f>
        <v>-2559.6901808853022</v>
      </c>
      <c r="BT176" s="503">
        <f>+CF!BT30</f>
        <v>-2648.8266514240786</v>
      </c>
      <c r="BU176" s="503">
        <f>+CF!BU30</f>
        <v>-2741.1987695341104</v>
      </c>
      <c r="BV176" s="503">
        <f>+CF!BV30</f>
        <v>-2837.1108719911977</v>
      </c>
      <c r="BW176" s="503">
        <f>+CF!BW30</f>
        <v>-2936.1343841445896</v>
      </c>
      <c r="BX176" s="503">
        <f>+CF!BX30</f>
        <v>-3038.9646418161001</v>
      </c>
      <c r="BY176" s="503">
        <f>+CF!BY30</f>
        <v>-3145.5783427207521</v>
      </c>
      <c r="BZ176" s="503">
        <f>+CF!BZ30</f>
        <v>-3256.3254839370065</v>
      </c>
      <c r="CA176" s="503">
        <f>+CF!CA30</f>
        <v>-3370.7308673726625</v>
      </c>
      <c r="CB176" s="503">
        <f>+CF!CB30</f>
        <v>-3489.5542773887214</v>
      </c>
      <c r="CC176" s="503">
        <f>+CF!CC30</f>
        <v>-3612.7615496801563</v>
      </c>
      <c r="CD176" s="503">
        <f>+CF!CD30</f>
        <v>-3740.7521815775426</v>
      </c>
      <c r="CE176" s="503">
        <f>+CF!CE30</f>
        <v>-3872.9964282435667</v>
      </c>
      <c r="CF176" s="503">
        <f>+CF!CF30</f>
        <v>-4010.3558664834322</v>
      </c>
      <c r="CG176" s="503">
        <f>+CF!CG30</f>
        <v>-4152.8137207717355</v>
      </c>
      <c r="CH176" s="503">
        <f>+CF!CH30</f>
        <v>-4296.5250098645656</v>
      </c>
      <c r="CI176" s="503">
        <f>+CF!CI30</f>
        <v>-4434.562122630271</v>
      </c>
      <c r="CJ176" s="503">
        <f>+CF!CJ30</f>
        <v>-4573.8305422626718</v>
      </c>
      <c r="CK176" s="503">
        <f>+CF!CK30</f>
        <v>-4715.5035243242855</v>
      </c>
      <c r="CL176" s="503">
        <f>+CF!CL30</f>
        <v>-4859.7939032119248</v>
      </c>
      <c r="CM176" s="503">
        <f>+CF!CM30</f>
        <v>-5004.6253094173217</v>
      </c>
      <c r="CN176" s="503">
        <f>+CF!CN30</f>
        <v>-5150.5687186498981</v>
      </c>
      <c r="CO176" s="503">
        <f>+CF!CO30</f>
        <v>-5297.0591894398895</v>
      </c>
      <c r="CP176" s="503">
        <f>+CF!CP30</f>
        <v>-5444.0768675896925</v>
      </c>
      <c r="CQ176" s="503">
        <f>+CF!CQ30</f>
        <v>-5607.4446067411427</v>
      </c>
      <c r="CR176" s="503">
        <f>+CF!CR30</f>
        <v>-5095.6816190990221</v>
      </c>
      <c r="CS176" s="503"/>
    </row>
    <row r="177" spans="2:97" outlineLevel="1">
      <c r="B177" s="110" t="s">
        <v>288</v>
      </c>
      <c r="C177" s="545"/>
      <c r="D177" s="545"/>
      <c r="E177" s="545"/>
      <c r="F177" s="545"/>
      <c r="G177" s="545"/>
      <c r="H177" s="545"/>
      <c r="I177" s="545"/>
      <c r="J177" s="545"/>
      <c r="K177" s="544" t="s">
        <v>200</v>
      </c>
      <c r="L177" s="545"/>
      <c r="M177" s="545"/>
      <c r="N177" s="545"/>
      <c r="O177" s="545"/>
      <c r="P177" s="546">
        <f>+SUM(P172:P176)</f>
        <v>1017.1106891556983</v>
      </c>
      <c r="Q177" s="546">
        <f t="shared" ref="Q177" si="1176">+SUM(Q172:Q176)</f>
        <v>1071.6990907143784</v>
      </c>
      <c r="R177" s="546">
        <f t="shared" ref="R177:CC177" si="1177">+SUM(R172:R176)</f>
        <v>1121.0284844923308</v>
      </c>
      <c r="S177" s="546">
        <f t="shared" si="1177"/>
        <v>1175.3677455603838</v>
      </c>
      <c r="T177" s="546">
        <f t="shared" si="1177"/>
        <v>1243.1548330956366</v>
      </c>
      <c r="U177" s="546">
        <f t="shared" si="1177"/>
        <v>1318.5383823487025</v>
      </c>
      <c r="V177" s="546">
        <f t="shared" si="1177"/>
        <v>1400.0670405658457</v>
      </c>
      <c r="W177" s="546">
        <f t="shared" si="1177"/>
        <v>1486.2812388264051</v>
      </c>
      <c r="X177" s="546">
        <f t="shared" si="1177"/>
        <v>1580.404242073469</v>
      </c>
      <c r="Y177" s="546">
        <f t="shared" si="1177"/>
        <v>1667.2829204817351</v>
      </c>
      <c r="Z177" s="546">
        <f t="shared" si="1177"/>
        <v>1758.5368941687632</v>
      </c>
      <c r="AA177" s="546">
        <f t="shared" si="1177"/>
        <v>1855.6067821133734</v>
      </c>
      <c r="AB177" s="546">
        <f t="shared" si="1177"/>
        <v>1955.0440075669912</v>
      </c>
      <c r="AC177" s="546">
        <f t="shared" si="1177"/>
        <v>2061.5930067667632</v>
      </c>
      <c r="AD177" s="546">
        <f t="shared" si="1177"/>
        <v>2146.0099309184943</v>
      </c>
      <c r="AE177" s="546">
        <f t="shared" si="1177"/>
        <v>2233.2611283946335</v>
      </c>
      <c r="AF177" s="546">
        <f t="shared" si="1177"/>
        <v>2324.2944074216393</v>
      </c>
      <c r="AG177" s="546">
        <f t="shared" si="1177"/>
        <v>2421.1410069995245</v>
      </c>
      <c r="AH177" s="546">
        <f t="shared" si="1177"/>
        <v>2516.1999936482071</v>
      </c>
      <c r="AI177" s="546">
        <f t="shared" si="1177"/>
        <v>2615.0070292049895</v>
      </c>
      <c r="AJ177" s="546">
        <f t="shared" si="1177"/>
        <v>2714.3697398056393</v>
      </c>
      <c r="AK177" s="546">
        <f t="shared" si="1177"/>
        <v>2814.2086181502418</v>
      </c>
      <c r="AL177" s="546">
        <f t="shared" si="1177"/>
        <v>2908.4539060544812</v>
      </c>
      <c r="AM177" s="546">
        <f t="shared" si="1177"/>
        <v>3021.2529976891065</v>
      </c>
      <c r="AN177" s="546">
        <f t="shared" si="1177"/>
        <v>3122.1553768110698</v>
      </c>
      <c r="AO177" s="546">
        <f t="shared" si="1177"/>
        <v>3225.1054174757187</v>
      </c>
      <c r="AP177" s="546">
        <f t="shared" si="1177"/>
        <v>3335.3872094956478</v>
      </c>
      <c r="AQ177" s="546">
        <f t="shared" si="1177"/>
        <v>3443.4525287260494</v>
      </c>
      <c r="AR177" s="546">
        <f t="shared" si="1177"/>
        <v>3558.363177442322</v>
      </c>
      <c r="AS177" s="546">
        <f t="shared" si="1177"/>
        <v>3683.2046087996769</v>
      </c>
      <c r="AT177" s="546">
        <f t="shared" si="1177"/>
        <v>3812.0666792038292</v>
      </c>
      <c r="AU177" s="546">
        <f t="shared" si="1177"/>
        <v>3949.8696009576179</v>
      </c>
      <c r="AV177" s="546">
        <f t="shared" si="1177"/>
        <v>4084.1515495989488</v>
      </c>
      <c r="AW177" s="546">
        <f t="shared" si="1177"/>
        <v>4226.8933579689547</v>
      </c>
      <c r="AX177" s="546">
        <f t="shared" si="1177"/>
        <v>4353.0332366571783</v>
      </c>
      <c r="AY177" s="546">
        <f t="shared" si="1177"/>
        <v>4477.8744785322961</v>
      </c>
      <c r="AZ177" s="546">
        <f t="shared" si="1177"/>
        <v>4604.5448486059777</v>
      </c>
      <c r="BA177" s="546">
        <f t="shared" si="1177"/>
        <v>4717.9799752760646</v>
      </c>
      <c r="BB177" s="546">
        <f t="shared" si="1177"/>
        <v>4847.3636811281276</v>
      </c>
      <c r="BC177" s="546">
        <f t="shared" si="1177"/>
        <v>4988.2869473709934</v>
      </c>
      <c r="BD177" s="546">
        <f t="shared" si="1177"/>
        <v>5134.537590756172</v>
      </c>
      <c r="BE177" s="546">
        <f t="shared" si="1177"/>
        <v>5286.046350749566</v>
      </c>
      <c r="BF177" s="546">
        <f t="shared" si="1177"/>
        <v>5449.2312284743321</v>
      </c>
      <c r="BG177" s="546">
        <f t="shared" si="1177"/>
        <v>5606.4015392742913</v>
      </c>
      <c r="BH177" s="546">
        <f t="shared" si="1177"/>
        <v>5768.7569276971435</v>
      </c>
      <c r="BI177" s="546">
        <f t="shared" si="1177"/>
        <v>5934.7288957026158</v>
      </c>
      <c r="BJ177" s="546">
        <f t="shared" si="1177"/>
        <v>6104.705673288714</v>
      </c>
      <c r="BK177" s="546">
        <f t="shared" si="1177"/>
        <v>6277.6662773263924</v>
      </c>
      <c r="BL177" s="546">
        <f t="shared" si="1177"/>
        <v>6456.9000554997629</v>
      </c>
      <c r="BM177" s="546">
        <f t="shared" si="1177"/>
        <v>6647.0439884961143</v>
      </c>
      <c r="BN177" s="546">
        <f t="shared" si="1177"/>
        <v>6843.0344311970421</v>
      </c>
      <c r="BO177" s="546">
        <f t="shared" si="1177"/>
        <v>7043.8330510104424</v>
      </c>
      <c r="BP177" s="546">
        <f t="shared" si="1177"/>
        <v>7250.7623809038287</v>
      </c>
      <c r="BQ177" s="546">
        <f t="shared" si="1177"/>
        <v>7463.5918821065698</v>
      </c>
      <c r="BR177" s="546">
        <f t="shared" si="1177"/>
        <v>7682.9243256806867</v>
      </c>
      <c r="BS177" s="546">
        <f t="shared" si="1177"/>
        <v>7907.5763570563267</v>
      </c>
      <c r="BT177" s="546">
        <f t="shared" si="1177"/>
        <v>8139.0321794021838</v>
      </c>
      <c r="BU177" s="546">
        <f t="shared" si="1177"/>
        <v>8377.0263558621373</v>
      </c>
      <c r="BV177" s="546">
        <f t="shared" si="1177"/>
        <v>8622.2317772075094</v>
      </c>
      <c r="BW177" s="546">
        <f t="shared" si="1177"/>
        <v>8873.3195611983319</v>
      </c>
      <c r="BX177" s="546">
        <f t="shared" si="1177"/>
        <v>9132.0327097617374</v>
      </c>
      <c r="BY177" s="546">
        <f t="shared" si="1177"/>
        <v>9398.0716275226714</v>
      </c>
      <c r="BZ177" s="546">
        <f t="shared" si="1177"/>
        <v>9672.1935931104999</v>
      </c>
      <c r="CA177" s="546">
        <f t="shared" si="1177"/>
        <v>9952.9010751570895</v>
      </c>
      <c r="CB177" s="546">
        <f t="shared" si="1177"/>
        <v>10242.06970740705</v>
      </c>
      <c r="CC177" s="546">
        <f t="shared" si="1177"/>
        <v>10539.316296591314</v>
      </c>
      <c r="CD177" s="546">
        <f t="shared" ref="CD177:CR177" si="1178">+SUM(CD172:CD176)</f>
        <v>10845.483501606912</v>
      </c>
      <c r="CE177" s="546">
        <f t="shared" si="1178"/>
        <v>11158.873667792122</v>
      </c>
      <c r="CF177" s="546">
        <f t="shared" si="1178"/>
        <v>11481.588061100296</v>
      </c>
      <c r="CG177" s="546">
        <f t="shared" si="1178"/>
        <v>11813.226512568228</v>
      </c>
      <c r="CH177" s="546">
        <f t="shared" si="1178"/>
        <v>12152.744684159385</v>
      </c>
      <c r="CI177" s="546">
        <f t="shared" si="1178"/>
        <v>12511.704616538274</v>
      </c>
      <c r="CJ177" s="546">
        <f t="shared" si="1178"/>
        <v>12902.22206367262</v>
      </c>
      <c r="CK177" s="546">
        <f t="shared" si="1178"/>
        <v>13299.49366207749</v>
      </c>
      <c r="CL177" s="546">
        <f t="shared" si="1178"/>
        <v>13704.111423887509</v>
      </c>
      <c r="CM177" s="546">
        <f t="shared" si="1178"/>
        <v>14110.31809379753</v>
      </c>
      <c r="CN177" s="546">
        <f t="shared" si="1178"/>
        <v>14519.699087874644</v>
      </c>
      <c r="CO177" s="546">
        <f t="shared" si="1178"/>
        <v>14930.689294772852</v>
      </c>
      <c r="CP177" s="546">
        <f t="shared" si="1178"/>
        <v>15343.235485012223</v>
      </c>
      <c r="CQ177" s="546">
        <f t="shared" si="1178"/>
        <v>15801.225561197554</v>
      </c>
      <c r="CR177" s="546">
        <f t="shared" si="1178"/>
        <v>16962.911623794982</v>
      </c>
      <c r="CS177" s="546"/>
    </row>
    <row r="178" spans="2:97" outlineLevel="1">
      <c r="K178" s="321"/>
    </row>
    <row r="179" spans="2:97" outlineLevel="1">
      <c r="B179" s="47" t="s">
        <v>289</v>
      </c>
      <c r="P179" s="503">
        <f t="shared" ref="P179:Q179" si="1179">-IF(P8&lt;$H$74,PPMT(-P92/((SUM(P55,P75)+SUM(O75,O55))/2),1,30,(SUM(P55,P75)+SUM(O75,O55))/2),P74)</f>
        <v>140.91809842966143</v>
      </c>
      <c r="Q179" s="503">
        <f t="shared" si="1179"/>
        <v>143.54664226547695</v>
      </c>
      <c r="R179" s="503">
        <f t="shared" ref="R179" si="1180">-IF(R8&lt;$H$74,PPMT(-R92/((SUM(R55,R75)+SUM(Q75,Q55))/2),1,30,(SUM(R55,R75)+SUM(Q75,Q55))/2),R74)</f>
        <v>149.01654979696073</v>
      </c>
      <c r="S179" s="503">
        <f t="shared" ref="S179" si="1181">-IF(S8&lt;$H$74,PPMT(-S92/((SUM(S55,S75)+SUM(R75,R55))/2),1,30,(SUM(S55,S75)+SUM(R75,R55))/2),S74)</f>
        <v>151.30662048014906</v>
      </c>
      <c r="T179" s="503">
        <f t="shared" ref="T179" si="1182">-IF(T8&lt;$H$74,PPMT(-T92/((SUM(T55,T75)+SUM(S75,S55))/2),1,30,(SUM(T55,T75)+SUM(S75,S55))/2),T74)</f>
        <v>156.72949299461214</v>
      </c>
      <c r="U179" s="503">
        <f t="shared" ref="U179" si="1183">-IF(U8&lt;$H$74,PPMT(-U92/((SUM(U55,U75)+SUM(T75,T55))/2),1,30,(SUM(U55,U75)+SUM(T75,T55))/2),U74)</f>
        <v>164.33139442883046</v>
      </c>
      <c r="V179" s="503">
        <f t="shared" ref="V179" si="1184">-IF(V8&lt;$H$74,PPMT(-V92/((SUM(V55,V75)+SUM(U75,U55))/2),1,30,(SUM(V55,V75)+SUM(U75,U55))/2),V74)</f>
        <v>170.97776435665878</v>
      </c>
      <c r="W179" s="503">
        <f t="shared" ref="W179" si="1185">-IF(W8&lt;$H$74,PPMT(-W92/((SUM(W55,W75)+SUM(V75,V55))/2),1,30,(SUM(W55,W75)+SUM(V75,V55))/2),W74)</f>
        <v>178.19523752638344</v>
      </c>
      <c r="X179" s="503">
        <f t="shared" ref="X179" si="1186">-IF(X8&lt;$H$74,PPMT(-X92/((SUM(X55,X75)+SUM(W75,W55))/2),1,30,(SUM(X55,X75)+SUM(W75,W55))/2),X74)</f>
        <v>183.27275567374488</v>
      </c>
      <c r="Y179" s="503">
        <f t="shared" ref="Y179" si="1187">-IF(Y8&lt;$H$74,PPMT(-Y92/((SUM(Y55,Y75)+SUM(X75,X55))/2),1,30,(SUM(Y55,Y75)+SUM(X75,X55))/2),Y74)</f>
        <v>191.11924546366419</v>
      </c>
      <c r="Z179" s="503">
        <f t="shared" ref="Z179" si="1188">-IF(Z8&lt;$H$74,PPMT(-Z92/((SUM(Z55,Z75)+SUM(Y75,Y55))/2),1,30,(SUM(Z55,Z75)+SUM(Y75,Y55))/2),Z74)</f>
        <v>195.36515329673674</v>
      </c>
      <c r="AA179" s="503">
        <f t="shared" ref="AA179" si="1189">-IF(AA8&lt;$H$74,PPMT(-AA92/((SUM(AA55,AA75)+SUM(Z75,Z55))/2),1,30,(SUM(AA55,AA75)+SUM(Z75,Z55))/2),AA74)</f>
        <v>199.03860969244317</v>
      </c>
      <c r="AB179" s="503">
        <f t="shared" ref="AB179" si="1190">-IF(AB8&lt;$H$74,PPMT(-AB92/((SUM(AB55,AB75)+SUM(AA75,AA55))/2),1,30,(SUM(AB55,AB75)+SUM(AA75,AA55))/2),AB74)</f>
        <v>206.13362621013769</v>
      </c>
      <c r="AC179" s="503">
        <f t="shared" ref="AC179" si="1191">-IF(AC8&lt;$H$74,PPMT(-AC92/((SUM(AC55,AC75)+SUM(AB75,AB55))/2),1,30,(SUM(AC55,AC75)+SUM(AB75,AB55))/2),AC74)</f>
        <v>212.29607751054121</v>
      </c>
      <c r="AD179" s="503">
        <f t="shared" ref="AD179" si="1192">-IF(AD8&lt;$H$74,PPMT(-AD92/((SUM(AD55,AD75)+SUM(AC75,AC55))/2),1,30,(SUM(AD55,AD75)+SUM(AC75,AC55))/2),AD74)</f>
        <v>220.29466537060173</v>
      </c>
      <c r="AE179" s="503">
        <f t="shared" ref="AE179" si="1193">-IF(AE8&lt;$H$74,PPMT(-AE92/((SUM(AE55,AE75)+SUM(AD75,AD55))/2),1,30,(SUM(AE55,AE75)+SUM(AD75,AD55))/2),AE74)</f>
        <v>223.70968434652644</v>
      </c>
      <c r="AF179" s="503">
        <f t="shared" ref="AF179" si="1194">-IF(AF8&lt;$H$74,PPMT(-AF92/((SUM(AF55,AF75)+SUM(AE75,AE55))/2),1,30,(SUM(AF55,AF75)+SUM(AE75,AE55))/2),AF74)</f>
        <v>227.37906594256606</v>
      </c>
      <c r="AG179" s="503">
        <f t="shared" ref="AG179" si="1195">-IF(AG8&lt;$H$74,PPMT(-AG92/((SUM(AG55,AG75)+SUM(AF75,AF55))/2),1,30,(SUM(AG55,AG75)+SUM(AF75,AF55))/2),AG74)</f>
        <v>229.41217502137525</v>
      </c>
      <c r="AH179" s="503">
        <f t="shared" ref="AH179" si="1196">-IF(AH8&lt;$H$74,PPMT(-AH92/((SUM(AH55,AH75)+SUM(AG75,AG55))/2),1,30,(SUM(AH55,AH75)+SUM(AG75,AG55))/2),AH74)</f>
        <v>237.56424068365061</v>
      </c>
      <c r="AI179" s="503">
        <f t="shared" ref="AI179" si="1197">-IF(AI8&lt;$H$74,PPMT(-AI92/((SUM(AI55,AI75)+SUM(AH75,AH55))/2),1,30,(SUM(AI55,AI75)+SUM(AH75,AH55))/2),AI74)</f>
        <v>240.50519075355552</v>
      </c>
      <c r="AJ179" s="503">
        <f t="shared" ref="AJ179" si="1198">-IF(AJ8&lt;$H$74,PPMT(-AJ92/((SUM(AJ55,AJ75)+SUM(AI75,AI55))/2),1,30,(SUM(AJ55,AJ75)+SUM(AI75,AI55))/2),AJ74)</f>
        <v>239.49208054038627</v>
      </c>
      <c r="AK179" s="503">
        <f t="shared" ref="AK179" si="1199">-IF(AK8&lt;$H$74,PPMT(-AK92/((SUM(AK55,AK75)+SUM(AJ75,AJ55))/2),1,30,(SUM(AK55,AK75)+SUM(AJ75,AJ55))/2),AK74)</f>
        <v>242.82694066867191</v>
      </c>
      <c r="AL179" s="503">
        <f t="shared" ref="AL179" si="1200">-IF(AL8&lt;$H$74,PPMT(-AL92/((SUM(AL55,AL75)+SUM(AK75,AK55))/2),1,30,(SUM(AL55,AL75)+SUM(AK75,AK55))/2),AL74)</f>
        <v>257.21920248623712</v>
      </c>
      <c r="AM179" s="503">
        <f t="shared" ref="AM179" si="1201">-IF(AM8&lt;$H$74,PPMT(-AM92/((SUM(AM55,AM75)+SUM(AL75,AL55))/2),1,30,(SUM(AM55,AM75)+SUM(AL75,AL55))/2),AM74)</f>
        <v>258.36986493918192</v>
      </c>
      <c r="AN179" s="503">
        <f t="shared" ref="AN179" si="1202">-IF(AN8&lt;$H$74,PPMT(-AN92/((SUM(AN55,AN75)+SUM(AM75,AM55))/2),1,30,(SUM(AN55,AN75)+SUM(AM75,AM55))/2),AN74)</f>
        <v>260.74556274784999</v>
      </c>
      <c r="AO179" s="503">
        <f t="shared" ref="AO179" si="1203">-IF(AO8&lt;$H$74,PPMT(-AO92/((SUM(AO55,AO75)+SUM(AN75,AN55))/2),1,30,(SUM(AO55,AO75)+SUM(AN75,AN55))/2),AO74)</f>
        <v>260.38664861793808</v>
      </c>
      <c r="AP179" s="503">
        <f t="shared" ref="AP179" si="1204">-IF(AP8&lt;$H$74,PPMT(-AP92/((SUM(AP55,AP75)+SUM(AO75,AO55))/2),1,30,(SUM(AP55,AP75)+SUM(AO75,AO55))/2),AP74)</f>
        <v>256.41798806862084</v>
      </c>
      <c r="AQ179" s="503">
        <f t="shared" ref="AQ179" si="1205">-IF(AQ8&lt;$H$74,PPMT(-AQ92/((SUM(AQ55,AQ75)+SUM(AP75,AP55))/2),1,30,(SUM(AQ55,AQ75)+SUM(AP75,AP55))/2),AQ74)</f>
        <v>258.02693080035721</v>
      </c>
      <c r="AR179" s="503">
        <f t="shared" ref="AR179" si="1206">-IF(AR8&lt;$H$74,PPMT(-AR92/((SUM(AR55,AR75)+SUM(AQ75,AQ55))/2),1,30,(SUM(AR55,AR75)+SUM(AQ75,AQ55))/2),AR74)</f>
        <v>256.85717672963301</v>
      </c>
      <c r="AS179" s="503">
        <f t="shared" ref="AS179" si="1207">-IF(AS8&lt;$H$74,PPMT(-AS92/((SUM(AS55,AS75)+SUM(AR75,AR55))/2),1,30,(SUM(AS55,AS75)+SUM(AR75,AR55))/2),AS74)</f>
        <v>255.13607337343353</v>
      </c>
      <c r="AT179" s="503">
        <f t="shared" ref="AT179" si="1208">-IF(AT8&lt;$H$74,PPMT(-AT92/((SUM(AT55,AT75)+SUM(AS75,AS55))/2),1,30,(SUM(AT55,AT75)+SUM(AS75,AS55))/2),AT74)</f>
        <v>254.39928992286548</v>
      </c>
      <c r="AU179" s="503">
        <f t="shared" ref="AU179" si="1209">-IF(AU8&lt;$H$74,PPMT(-AU92/((SUM(AU55,AU75)+SUM(AT75,AT55))/2),1,30,(SUM(AU55,AU75)+SUM(AT75,AT55))/2),AU74)</f>
        <v>249.09316511009462</v>
      </c>
      <c r="AV179" s="503">
        <f t="shared" ref="AV179" si="1210">-IF(AV8&lt;$H$74,PPMT(-AV92/((SUM(AV55,AV75)+SUM(AU75,AU55))/2),1,30,(SUM(AV55,AV75)+SUM(AU75,AU55))/2),AV74)</f>
        <v>252.26550885561113</v>
      </c>
      <c r="AW179" s="503">
        <f t="shared" ref="AW179" si="1211">-IF(AW8&lt;$H$74,PPMT(-AW92/((SUM(AW55,AW75)+SUM(AV75,AV55))/2),1,30,(SUM(AW55,AW75)+SUM(AV75,AV55))/2),AW74)</f>
        <v>252.26550885561113</v>
      </c>
      <c r="AX179" s="503">
        <f t="shared" ref="AX179" si="1212">-IF(AX8&lt;$H$74,PPMT(-AX92/((SUM(AX55,AX75)+SUM(AW75,AW55))/2),1,30,(SUM(AX55,AX75)+SUM(AW75,AW55))/2),AX74)</f>
        <v>249.28686128346553</v>
      </c>
      <c r="AY179" s="503">
        <f t="shared" ref="AY179" si="1213">-IF(AY8&lt;$H$74,PPMT(-AY92/((SUM(AY55,AY75)+SUM(AX75,AX55))/2),1,30,(SUM(AY55,AY75)+SUM(AX75,AX55))/2),AY74)</f>
        <v>249.81800862632932</v>
      </c>
      <c r="AZ179" s="503">
        <f t="shared" ref="AZ179" si="1214">-IF(AZ8&lt;$H$74,PPMT(-AZ92/((SUM(AZ55,AZ75)+SUM(AY75,AY55))/2),1,30,(SUM(AZ55,AZ75)+SUM(AY75,AY55))/2),AZ74)</f>
        <v>251.01367429596064</v>
      </c>
      <c r="BA179" s="503">
        <f t="shared" ref="BA179" si="1215">-IF(BA8&lt;$H$74,PPMT(-BA92/((SUM(BA55,BA75)+SUM(AZ75,AZ55))/2),1,30,(SUM(BA55,BA75)+SUM(AZ75,AZ55))/2),BA74)</f>
        <v>251.01367429596064</v>
      </c>
      <c r="BB179" s="503">
        <f t="shared" ref="BB179" si="1216">-IF(BB8&lt;$H$74,PPMT(-BB92/((SUM(BB55,BB75)+SUM(BA75,BA55))/2),1,30,(SUM(BB55,BB75)+SUM(BA75,BA55))/2),BB74)</f>
        <v>251.01367429596064</v>
      </c>
      <c r="BC179" s="503">
        <f t="shared" ref="BC179" si="1217">-IF(BC8&lt;$H$74,PPMT(-BC92/((SUM(BC55,BC75)+SUM(BB75,BB55))/2),1,30,(SUM(BC55,BC75)+SUM(BB75,BB55))/2),BC74)</f>
        <v>251.01367429596064</v>
      </c>
      <c r="BD179" s="503">
        <f t="shared" ref="BD179" si="1218">-IF(BD8&lt;$H$74,PPMT(-BD92/((SUM(BD55,BD75)+SUM(BC75,BC55))/2),1,30,(SUM(BD55,BD75)+SUM(BC75,BC55))/2),BD74)</f>
        <v>251.01367429596064</v>
      </c>
      <c r="BE179" s="503">
        <f t="shared" ref="BE179" si="1219">-IF(BE8&lt;$H$74,PPMT(-BE92/((SUM(BE55,BE75)+SUM(BD75,BD55))/2),1,30,(SUM(BE55,BE75)+SUM(BD75,BD55))/2),BE74)</f>
        <v>0</v>
      </c>
      <c r="BF179" s="503">
        <f t="shared" ref="BF179" si="1220">-IF(BF8&lt;$H$74,PPMT(-BF92/((SUM(BF55,BF75)+SUM(BE75,BE55))/2),1,30,(SUM(BF55,BF75)+SUM(BE75,BE55))/2),BF74)</f>
        <v>164.94663128743468</v>
      </c>
      <c r="BG179" s="503">
        <f t="shared" ref="BG179" si="1221">-IF(BG8&lt;$H$74,PPMT(-BG92/((SUM(BG55,BG75)+SUM(BF75,BF55))/2),1,30,(SUM(BG55,BG75)+SUM(BF75,BF55))/2),BG74)</f>
        <v>200.60977325492465</v>
      </c>
      <c r="BH179" s="503">
        <f t="shared" ref="BH179" si="1222">-IF(BH8&lt;$H$74,PPMT(-BH92/((SUM(BH55,BH75)+SUM(BG75,BG55))/2),1,30,(SUM(BH55,BH75)+SUM(BG75,BG55))/2),BH74)</f>
        <v>240.83664591847713</v>
      </c>
      <c r="BI179" s="503">
        <f t="shared" ref="BI179" si="1223">-IF(BI8&lt;$H$74,PPMT(-BI92/((SUM(BI55,BI75)+SUM(BH75,BH55))/2),1,30,(SUM(BI55,BI75)+SUM(BH75,BH55))/2),BI74)</f>
        <v>283.27029255303518</v>
      </c>
      <c r="BJ179" s="503">
        <f t="shared" ref="BJ179" si="1224">-IF(BJ8&lt;$H$74,PPMT(-BJ92/((SUM(BJ55,BJ75)+SUM(BI75,BI55))/2),1,30,(SUM(BJ55,BJ75)+SUM(BI75,BI55))/2),BJ74)</f>
        <v>329.44537241779381</v>
      </c>
      <c r="BK179" s="503">
        <f t="shared" ref="BK179" si="1225">-IF(BK8&lt;$H$74,PPMT(-BK92/((SUM(BK55,BK75)+SUM(BJ75,BJ55))/2),1,30,(SUM(BK55,BK75)+SUM(BJ75,BJ55))/2),BK74)</f>
        <v>376.65643363520286</v>
      </c>
      <c r="BL179" s="503">
        <f t="shared" ref="BL179" si="1226">-IF(BL8&lt;$H$74,PPMT(-BL92/((SUM(BL55,BL75)+SUM(BK75,BK55))/2),1,30,(SUM(BL55,BL75)+SUM(BK75,BK55))/2),BL74)</f>
        <v>95.482214256260264</v>
      </c>
      <c r="BM179" s="503">
        <f t="shared" ref="BM179" si="1227">-IF(BM8&lt;$H$74,PPMT(-BM92/((SUM(BM55,BM75)+SUM(BL75,BL55))/2),1,30,(SUM(BM55,BM75)+SUM(BL75,BL55))/2),BM74)</f>
        <v>125.05101336424551</v>
      </c>
      <c r="BN179" s="503">
        <f t="shared" ref="BN179" si="1228">-IF(BN8&lt;$H$74,PPMT(-BN92/((SUM(BN55,BN75)+SUM(BM75,BM55))/2),1,30,(SUM(BN55,BN75)+SUM(BM75,BM55))/2),BN74)</f>
        <v>157.43431254109854</v>
      </c>
      <c r="BO179" s="503">
        <f t="shared" ref="BO179" si="1229">-IF(BO8&lt;$H$74,PPMT(-BO92/((SUM(BO55,BO75)+SUM(BN75,BN55))/2),1,30,(SUM(BO55,BO75)+SUM(BN75,BN55))/2),BO74)</f>
        <v>190.37789214186745</v>
      </c>
      <c r="BP179" s="503">
        <f t="shared" ref="BP179" si="1230">-IF(BP8&lt;$H$74,PPMT(-BP92/((SUM(BP55,BP75)+SUM(BO75,BO55))/2),1,30,(SUM(BP55,BP75)+SUM(BO75,BO55))/2),BP74)</f>
        <v>227.51448404314212</v>
      </c>
      <c r="BQ179" s="503">
        <f t="shared" ref="BQ179" si="1231">-IF(BQ8&lt;$H$74,PPMT(-BQ92/((SUM(BQ55,BQ75)+SUM(BP75,BP55))/2),1,30,(SUM(BQ55,BQ75)+SUM(BP75,BP55))/2),BQ74)</f>
        <v>266.71373686727037</v>
      </c>
      <c r="BR179" s="503">
        <f t="shared" ref="BR179" si="1232">-IF(BR8&lt;$H$74,PPMT(-BR92/((SUM(BR55,BR75)+SUM(BQ75,BQ55))/2),1,30,(SUM(BR55,BR75)+SUM(BQ75,BQ55))/2),BR74)</f>
        <v>309.37081512708909</v>
      </c>
      <c r="BS179" s="503">
        <f t="shared" ref="BS179" si="1233">-IF(BS8&lt;$H$74,PPMT(-BS92/((SUM(BS55,BS75)+SUM(BR75,BR55))/2),1,30,(SUM(BS55,BS75)+SUM(BR75,BR55))/2),BS74)</f>
        <v>352.96053571219448</v>
      </c>
      <c r="BT179" s="503">
        <f t="shared" ref="BT179" si="1234">-IF(BT8&lt;$H$74,PPMT(-BT92/((SUM(BT55,BT75)+SUM(BS75,BS55))/2),1,30,(SUM(BT55,BT75)+SUM(BS75,BS55))/2),BT74)</f>
        <v>401.58954964601327</v>
      </c>
      <c r="BU179" s="503">
        <f t="shared" ref="BU179" si="1235">-IF(BU8&lt;$H$74,PPMT(-BU92/((SUM(BU55,BU75)+SUM(BT75,BT55))/2),1,30,(SUM(BU55,BU75)+SUM(BT75,BT55))/2),BU74)</f>
        <v>452.87370589473102</v>
      </c>
      <c r="BV179" s="503">
        <f t="shared" ref="BV179" si="1236">-IF(BV8&lt;$H$74,PPMT(-BV92/((SUM(BV55,BV75)+SUM(BU75,BU55))/2),1,30,(SUM(BV55,BV75)+SUM(BU75,BU55))/2),BV74)</f>
        <v>508.4007165637841</v>
      </c>
      <c r="BW179" s="503">
        <f t="shared" ref="BW179" si="1237">-IF(BW8&lt;$H$74,PPMT(-BW92/((SUM(BW55,BW75)+SUM(BV75,BV55))/2),1,30,(SUM(BW55,BW75)+SUM(BV75,BV55))/2),BW74)</f>
        <v>565.34309664582497</v>
      </c>
      <c r="BX179" s="503">
        <f t="shared" ref="BX179" si="1238">-IF(BX8&lt;$H$74,PPMT(-BX92/((SUM(BX55,BX75)+SUM(BW75,BW55))/2),1,30,(SUM(BX55,BX75)+SUM(BW75,BW55))/2),BX74)</f>
        <v>628.34441857581589</v>
      </c>
      <c r="BY179" s="503">
        <f t="shared" ref="BY179" si="1239">-IF(BY8&lt;$H$74,PPMT(-BY92/((SUM(BY55,BY75)+SUM(BX75,BX55))/2),1,30,(SUM(BY55,BY75)+SUM(BX75,BX55))/2),BY74)</f>
        <v>694.7378791961421</v>
      </c>
      <c r="BZ179" s="503">
        <f t="shared" ref="BZ179" si="1240">-IF(BZ8&lt;$H$74,PPMT(-BZ92/((SUM(BZ55,BZ75)+SUM(BY75,BY55))/2),1,30,(SUM(BZ55,BZ75)+SUM(BY75,BY55))/2),BZ74)</f>
        <v>766.33147067978132</v>
      </c>
      <c r="CA179" s="503">
        <f t="shared" ref="CA179" si="1241">-IF(CA8&lt;$H$74,PPMT(-CA92/((SUM(CA55,CA75)+SUM(BZ75,BZ55))/2),1,30,(SUM(CA55,CA75)+SUM(BZ75,BZ55))/2),CA74)</f>
        <v>839.96071697502634</v>
      </c>
      <c r="CB179" s="503">
        <f t="shared" ref="CB179" si="1242">-IF(CB8&lt;$H$74,PPMT(-CB92/((SUM(CB55,CB75)+SUM(CA75,CA55))/2),1,30,(SUM(CB55,CB75)+SUM(CA75,CA55))/2),CB74)</f>
        <v>920.8777296850061</v>
      </c>
      <c r="CC179" s="503">
        <f t="shared" ref="CC179" si="1243">-IF(CC8&lt;$H$74,PPMT(-CC92/((SUM(CC55,CC75)+SUM(CB75,CB55))/2),1,30,(SUM(CC55,CC75)+SUM(CB75,CB55))/2),CC74)</f>
        <v>1006.1012305874948</v>
      </c>
      <c r="CD179" s="503">
        <f t="shared" ref="CD179" si="1244">-IF(CD8&lt;$H$74,PPMT(-CD92/((SUM(CD55,CD75)+SUM(CC75,CC55))/2),1,30,(SUM(CD55,CD75)+SUM(CC75,CC55))/2),CD74)</f>
        <v>1097.6914424847539</v>
      </c>
      <c r="CE179" s="503">
        <f t="shared" ref="CE179" si="1245">-IF(CE8&lt;$H$74,PPMT(-CE92/((SUM(CE55,CE75)+SUM(CD75,CD55))/2),1,30,(SUM(CE55,CE75)+SUM(CD75,CD55))/2),CE74)</f>
        <v>1192.1085621911438</v>
      </c>
      <c r="CF179" s="503">
        <f t="shared" ref="CF179" si="1246">-IF(CF8&lt;$H$74,PPMT(-CF92/((SUM(CF55,CF75)+SUM(CE75,CE55))/2),1,30,(SUM(CF55,CF75)+SUM(CE75,CE55))/2),CF74)</f>
        <v>1295.2946990282492</v>
      </c>
      <c r="CG179" s="503">
        <f t="shared" ref="CG179" si="1247">-IF(CG8&lt;$H$74,PPMT(-CG92/((SUM(CG55,CG75)+SUM(CF75,CF55))/2),1,30,(SUM(CG55,CG75)+SUM(CF75,CF55))/2),CG74)</f>
        <v>1403.9189558187177</v>
      </c>
      <c r="CH179" s="503">
        <f t="shared" ref="CH179" si="1248">-IF(CH8&lt;$H$74,PPMT(-CH92/((SUM(CH55,CH75)+SUM(CG75,CG55))/2),1,30,(SUM(CH55,CH75)+SUM(CG75,CG55))/2),CH74)</f>
        <v>1122.3660790560002</v>
      </c>
      <c r="CI179" s="503">
        <f t="shared" ref="CI179" si="1249">-IF(CI8&lt;$H$74,PPMT(-CI92/((SUM(CI55,CI75)+SUM(CH75,CH55))/2),1,30,(SUM(CI55,CI75)+SUM(CH75,CH55))/2),CI74)</f>
        <v>0</v>
      </c>
      <c r="CJ179" s="503">
        <f t="shared" ref="CJ179" si="1250">-IF(CJ8&lt;$H$74,PPMT(-CJ92/((SUM(CJ55,CJ75)+SUM(CI75,CI55))/2),1,30,(SUM(CJ55,CJ75)+SUM(CI75,CI55))/2),CJ74)</f>
        <v>0</v>
      </c>
      <c r="CK179" s="503">
        <f t="shared" ref="CK179" si="1251">-IF(CK8&lt;$H$74,PPMT(-CK92/((SUM(CK55,CK75)+SUM(CJ75,CJ55))/2),1,30,(SUM(CK55,CK75)+SUM(CJ75,CJ55))/2),CK74)</f>
        <v>0</v>
      </c>
      <c r="CL179" s="503">
        <f t="shared" ref="CL179" si="1252">-IF(CL8&lt;$H$74,PPMT(-CL92/((SUM(CL55,CL75)+SUM(CK75,CK55))/2),1,30,(SUM(CL55,CL75)+SUM(CK75,CK55))/2),CL74)</f>
        <v>0</v>
      </c>
      <c r="CM179" s="503">
        <f t="shared" ref="CM179" si="1253">-IF(CM8&lt;$H$74,PPMT(-CM92/((SUM(CM55,CM75)+SUM(CL75,CL55))/2),1,30,(SUM(CM55,CM75)+SUM(CL75,CL55))/2),CM74)</f>
        <v>0</v>
      </c>
      <c r="CN179" s="503">
        <f t="shared" ref="CN179" si="1254">-IF(CN8&lt;$H$74,PPMT(-CN92/((SUM(CN55,CN75)+SUM(CM75,CM55))/2),1,30,(SUM(CN55,CN75)+SUM(CM75,CM55))/2),CN74)</f>
        <v>0</v>
      </c>
      <c r="CO179" s="503">
        <f t="shared" ref="CO179" si="1255">-IF(CO8&lt;$H$74,PPMT(-CO92/((SUM(CO55,CO75)+SUM(CN75,CN55))/2),1,30,(SUM(CO55,CO75)+SUM(CN75,CN55))/2),CO74)</f>
        <v>0</v>
      </c>
      <c r="CP179" s="503">
        <f t="shared" ref="CP179" si="1256">-IF(CP8&lt;$H$74,PPMT(-CP92/((SUM(CP55,CP75)+SUM(CO75,CO55))/2),1,30,(SUM(CP55,CP75)+SUM(CO75,CO55))/2),CP74)</f>
        <v>0</v>
      </c>
      <c r="CQ179" s="503">
        <f t="shared" ref="CQ179" si="1257">-IF(CQ8&lt;$H$74,PPMT(-CQ92/((SUM(CQ55,CQ75)+SUM(CP75,CP55))/2),1,30,(SUM(CQ55,CQ75)+SUM(CP75,CP55))/2),CQ74)</f>
        <v>0</v>
      </c>
      <c r="CR179" s="503">
        <f t="shared" ref="CR179" si="1258">-IF(CR8&lt;$H$74,PPMT(-CR92/((SUM(CR55,CR75)+SUM(CQ75,CQ55))/2),1,30,(SUM(CR55,CR75)+SUM(CQ75,CQ55))/2),CR74)</f>
        <v>0</v>
      </c>
      <c r="CS179" s="503"/>
    </row>
    <row r="180" spans="2:97" outlineLevel="1">
      <c r="B180" s="47" t="s">
        <v>114</v>
      </c>
      <c r="P180" s="503">
        <f t="shared" ref="P180:Q180" si="1259">+P91</f>
        <v>378.07558435353405</v>
      </c>
      <c r="Q180" s="503">
        <f t="shared" si="1259"/>
        <v>400.2316723005278</v>
      </c>
      <c r="R180" s="503">
        <f t="shared" ref="R180:CC180" si="1260">+R91</f>
        <v>408.4212631507707</v>
      </c>
      <c r="S180" s="503">
        <f t="shared" si="1260"/>
        <v>428.95965325813597</v>
      </c>
      <c r="T180" s="503">
        <f t="shared" si="1260"/>
        <v>447.02829939796629</v>
      </c>
      <c r="U180" s="503">
        <f t="shared" si="1260"/>
        <v>466.68887632391989</v>
      </c>
      <c r="V180" s="503">
        <f t="shared" si="1260"/>
        <v>492.03694036132492</v>
      </c>
      <c r="W180" s="503">
        <f t="shared" si="1260"/>
        <v>517.60833280925101</v>
      </c>
      <c r="X180" s="503">
        <f t="shared" si="1260"/>
        <v>553.55037272864956</v>
      </c>
      <c r="Y180" s="503">
        <f t="shared" si="1260"/>
        <v>573.33150410715393</v>
      </c>
      <c r="Z180" s="503">
        <f t="shared" si="1260"/>
        <v>600.08285161208119</v>
      </c>
      <c r="AA180" s="503">
        <f t="shared" si="1260"/>
        <v>630.48781860961731</v>
      </c>
      <c r="AB180" s="503">
        <f t="shared" si="1260"/>
        <v>649.42440950721675</v>
      </c>
      <c r="AC180" s="503">
        <f t="shared" si="1260"/>
        <v>673.41275682426908</v>
      </c>
      <c r="AD180" s="503">
        <f t="shared" si="1260"/>
        <v>683.04750348371385</v>
      </c>
      <c r="AE180" s="503">
        <f t="shared" si="1260"/>
        <v>702.18388806197447</v>
      </c>
      <c r="AF180" s="503">
        <f t="shared" si="1260"/>
        <v>721.05236758110618</v>
      </c>
      <c r="AG180" s="503">
        <f t="shared" si="1260"/>
        <v>746.89174109579096</v>
      </c>
      <c r="AH180" s="503">
        <f t="shared" si="1260"/>
        <v>750.08074152108281</v>
      </c>
      <c r="AI180" s="503">
        <f t="shared" si="1260"/>
        <v>762.88891794720348</v>
      </c>
      <c r="AJ180" s="503">
        <f t="shared" si="1260"/>
        <v>780.24610432165889</v>
      </c>
      <c r="AK180" s="503">
        <f t="shared" si="1260"/>
        <v>781.08779004139035</v>
      </c>
      <c r="AL180" s="503">
        <f t="shared" si="1260"/>
        <v>740.79297232428542</v>
      </c>
      <c r="AM180" s="503">
        <f t="shared" si="1260"/>
        <v>750.08182371193493</v>
      </c>
      <c r="AN180" s="503">
        <f t="shared" si="1260"/>
        <v>748.14960604733869</v>
      </c>
      <c r="AO180" s="503">
        <f t="shared" si="1260"/>
        <v>749.46374363910434</v>
      </c>
      <c r="AP180" s="503">
        <f t="shared" si="1260"/>
        <v>764.09709627631037</v>
      </c>
      <c r="AQ180" s="503">
        <f t="shared" si="1260"/>
        <v>758.14176528445364</v>
      </c>
      <c r="AR180" s="503">
        <f t="shared" si="1260"/>
        <v>762.46837354904153</v>
      </c>
      <c r="AS180" s="503">
        <f t="shared" si="1260"/>
        <v>768.86451939025847</v>
      </c>
      <c r="AT180" s="503">
        <f t="shared" si="1260"/>
        <v>771.61374363910431</v>
      </c>
      <c r="AU180" s="503">
        <f t="shared" si="1260"/>
        <v>791.61374363910431</v>
      </c>
      <c r="AV180" s="503">
        <f t="shared" si="1260"/>
        <v>779.61374363910431</v>
      </c>
      <c r="AW180" s="503">
        <f t="shared" si="1260"/>
        <v>779.61374363910431</v>
      </c>
      <c r="AX180" s="503">
        <f t="shared" si="1260"/>
        <v>790.87736088785698</v>
      </c>
      <c r="AY180" s="503">
        <f t="shared" si="1260"/>
        <v>788.86055424065285</v>
      </c>
      <c r="AZ180" s="503">
        <f t="shared" si="1260"/>
        <v>784.33374363910434</v>
      </c>
      <c r="BA180" s="503">
        <f t="shared" si="1260"/>
        <v>784.33374363910434</v>
      </c>
      <c r="BB180" s="503">
        <f t="shared" si="1260"/>
        <v>784.33374363910434</v>
      </c>
      <c r="BC180" s="503">
        <f t="shared" si="1260"/>
        <v>784.33374363910434</v>
      </c>
      <c r="BD180" s="503">
        <f t="shared" si="1260"/>
        <v>784.33374363910434</v>
      </c>
      <c r="BE180" s="503">
        <f t="shared" si="1260"/>
        <v>784.33374363910434</v>
      </c>
      <c r="BF180" s="503">
        <f t="shared" si="1260"/>
        <v>806.70685452524049</v>
      </c>
      <c r="BG180" s="503">
        <f t="shared" si="1260"/>
        <v>797.56794441168154</v>
      </c>
      <c r="BH180" s="503">
        <f t="shared" si="1260"/>
        <v>786.53178393234657</v>
      </c>
      <c r="BI180" s="503">
        <f t="shared" si="1260"/>
        <v>773.42911047055873</v>
      </c>
      <c r="BJ180" s="503">
        <f t="shared" si="1260"/>
        <v>758.11121884628801</v>
      </c>
      <c r="BK180" s="503">
        <f t="shared" si="1260"/>
        <v>740.45867369496307</v>
      </c>
      <c r="BL180" s="503">
        <f t="shared" si="1260"/>
        <v>728.65520749767654</v>
      </c>
      <c r="BM180" s="503">
        <f t="shared" si="1260"/>
        <v>723.14187680716384</v>
      </c>
      <c r="BN180" s="503">
        <f t="shared" si="1260"/>
        <v>716.07974365953021</v>
      </c>
      <c r="BO180" s="503">
        <f t="shared" si="1260"/>
        <v>707.38443854245611</v>
      </c>
      <c r="BP180" s="503">
        <f t="shared" si="1260"/>
        <v>696.93712913783088</v>
      </c>
      <c r="BQ180" s="503">
        <f t="shared" si="1260"/>
        <v>684.58142361507055</v>
      </c>
      <c r="BR180" s="503">
        <f t="shared" si="1260"/>
        <v>670.17930981521158</v>
      </c>
      <c r="BS180" s="503">
        <f t="shared" si="1260"/>
        <v>653.62102604422944</v>
      </c>
      <c r="BT180" s="503">
        <f t="shared" si="1260"/>
        <v>634.75727391027431</v>
      </c>
      <c r="BU180" s="503">
        <f t="shared" si="1260"/>
        <v>613.39569252175568</v>
      </c>
      <c r="BV180" s="503">
        <f t="shared" si="1260"/>
        <v>589.36383196029271</v>
      </c>
      <c r="BW180" s="503">
        <f t="shared" si="1260"/>
        <v>562.52023663005252</v>
      </c>
      <c r="BX180" s="503">
        <f t="shared" si="1260"/>
        <v>532.6780487495115</v>
      </c>
      <c r="BY180" s="503">
        <f t="shared" si="1260"/>
        <v>499.60099130521252</v>
      </c>
      <c r="BZ180" s="503">
        <f t="shared" si="1260"/>
        <v>463.0742575583144</v>
      </c>
      <c r="CA180" s="503">
        <f t="shared" si="1260"/>
        <v>422.91695286694426</v>
      </c>
      <c r="CB180" s="503">
        <f t="shared" si="1260"/>
        <v>378.89599170044346</v>
      </c>
      <c r="CC180" s="503">
        <f t="shared" si="1260"/>
        <v>330.72151769363091</v>
      </c>
      <c r="CD180" s="503">
        <f t="shared" ref="CD180:CR180" si="1261">+CD91</f>
        <v>278.12670086682471</v>
      </c>
      <c r="CE180" s="503">
        <f t="shared" si="1261"/>
        <v>220.88170074992729</v>
      </c>
      <c r="CF180" s="503">
        <f t="shared" si="1261"/>
        <v>158.69661921944248</v>
      </c>
      <c r="CG180" s="503">
        <f t="shared" si="1261"/>
        <v>91.216277848268277</v>
      </c>
      <c r="CH180" s="503">
        <f t="shared" si="1261"/>
        <v>28.059151976400326</v>
      </c>
      <c r="CI180" s="503">
        <f t="shared" si="1261"/>
        <v>3.1832314562052491E-13</v>
      </c>
      <c r="CJ180" s="503">
        <f t="shared" si="1261"/>
        <v>3.1832314562052491E-13</v>
      </c>
      <c r="CK180" s="503">
        <f t="shared" si="1261"/>
        <v>3.1832314562052491E-13</v>
      </c>
      <c r="CL180" s="503">
        <f t="shared" si="1261"/>
        <v>3.1832314562052491E-13</v>
      </c>
      <c r="CM180" s="503">
        <f t="shared" si="1261"/>
        <v>3.1832314562052491E-13</v>
      </c>
      <c r="CN180" s="503">
        <f t="shared" si="1261"/>
        <v>3.1832314562052491E-13</v>
      </c>
      <c r="CO180" s="503">
        <f t="shared" si="1261"/>
        <v>3.1832314562052491E-13</v>
      </c>
      <c r="CP180" s="503">
        <f t="shared" si="1261"/>
        <v>3.1832314562052491E-13</v>
      </c>
      <c r="CQ180" s="503">
        <f t="shared" si="1261"/>
        <v>3.1832314562052491E-13</v>
      </c>
      <c r="CR180" s="503">
        <f t="shared" si="1261"/>
        <v>3.1832314562052491E-13</v>
      </c>
      <c r="CS180" s="503"/>
    </row>
    <row r="181" spans="2:97" outlineLevel="1">
      <c r="B181" s="110" t="s">
        <v>279</v>
      </c>
      <c r="C181" s="545"/>
      <c r="D181" s="545"/>
      <c r="E181" s="545"/>
      <c r="F181" s="545"/>
      <c r="G181" s="545"/>
      <c r="H181" s="545"/>
      <c r="I181" s="545"/>
      <c r="J181" s="545"/>
      <c r="K181" s="544"/>
      <c r="L181" s="545"/>
      <c r="M181" s="545"/>
      <c r="N181" s="545"/>
      <c r="O181" s="545"/>
      <c r="P181" s="546">
        <f>+SUM(P179:P180)</f>
        <v>518.99368278319548</v>
      </c>
      <c r="Q181" s="546">
        <f t="shared" ref="Q181" si="1262">+SUM(Q179:Q180)</f>
        <v>543.77831456600472</v>
      </c>
      <c r="R181" s="546">
        <f t="shared" ref="R181:CC181" si="1263">+SUM(R179:R180)</f>
        <v>557.43781294773146</v>
      </c>
      <c r="S181" s="546">
        <f t="shared" si="1263"/>
        <v>580.26627373828501</v>
      </c>
      <c r="T181" s="546">
        <f t="shared" si="1263"/>
        <v>603.75779239257849</v>
      </c>
      <c r="U181" s="546">
        <f t="shared" si="1263"/>
        <v>631.02027075275032</v>
      </c>
      <c r="V181" s="546">
        <f t="shared" si="1263"/>
        <v>663.0147047179837</v>
      </c>
      <c r="W181" s="546">
        <f t="shared" si="1263"/>
        <v>695.8035703356345</v>
      </c>
      <c r="X181" s="546">
        <f t="shared" si="1263"/>
        <v>736.82312840239445</v>
      </c>
      <c r="Y181" s="546">
        <f t="shared" si="1263"/>
        <v>764.45074957081806</v>
      </c>
      <c r="Z181" s="546">
        <f t="shared" si="1263"/>
        <v>795.44800490881789</v>
      </c>
      <c r="AA181" s="546">
        <f t="shared" si="1263"/>
        <v>829.52642830206048</v>
      </c>
      <c r="AB181" s="546">
        <f t="shared" si="1263"/>
        <v>855.55803571735441</v>
      </c>
      <c r="AC181" s="546">
        <f t="shared" si="1263"/>
        <v>885.70883433481026</v>
      </c>
      <c r="AD181" s="546">
        <f t="shared" si="1263"/>
        <v>903.34216885431556</v>
      </c>
      <c r="AE181" s="546">
        <f t="shared" si="1263"/>
        <v>925.89357240850086</v>
      </c>
      <c r="AF181" s="546">
        <f t="shared" si="1263"/>
        <v>948.43143352367224</v>
      </c>
      <c r="AG181" s="546">
        <f t="shared" si="1263"/>
        <v>976.30391611716618</v>
      </c>
      <c r="AH181" s="546">
        <f t="shared" si="1263"/>
        <v>987.64498220473342</v>
      </c>
      <c r="AI181" s="546">
        <f t="shared" si="1263"/>
        <v>1003.394108700759</v>
      </c>
      <c r="AJ181" s="546">
        <f t="shared" si="1263"/>
        <v>1019.7381848620452</v>
      </c>
      <c r="AK181" s="546">
        <f t="shared" si="1263"/>
        <v>1023.9147307100623</v>
      </c>
      <c r="AL181" s="546">
        <f t="shared" si="1263"/>
        <v>998.01217481052254</v>
      </c>
      <c r="AM181" s="546">
        <f t="shared" si="1263"/>
        <v>1008.4516886511169</v>
      </c>
      <c r="AN181" s="546">
        <f t="shared" si="1263"/>
        <v>1008.8951687951887</v>
      </c>
      <c r="AO181" s="546">
        <f t="shared" si="1263"/>
        <v>1009.8503922570424</v>
      </c>
      <c r="AP181" s="546">
        <f t="shared" si="1263"/>
        <v>1020.5150843449312</v>
      </c>
      <c r="AQ181" s="546">
        <f t="shared" si="1263"/>
        <v>1016.1686960848108</v>
      </c>
      <c r="AR181" s="546">
        <f t="shared" si="1263"/>
        <v>1019.3255502786745</v>
      </c>
      <c r="AS181" s="546">
        <f t="shared" si="1263"/>
        <v>1024.0005927636921</v>
      </c>
      <c r="AT181" s="546">
        <f t="shared" si="1263"/>
        <v>1026.0130335619697</v>
      </c>
      <c r="AU181" s="546">
        <f t="shared" si="1263"/>
        <v>1040.7069087491989</v>
      </c>
      <c r="AV181" s="546">
        <f t="shared" si="1263"/>
        <v>1031.8792524947155</v>
      </c>
      <c r="AW181" s="546">
        <f t="shared" si="1263"/>
        <v>1031.8792524947155</v>
      </c>
      <c r="AX181" s="546">
        <f t="shared" si="1263"/>
        <v>1040.1642221713225</v>
      </c>
      <c r="AY181" s="546">
        <f t="shared" si="1263"/>
        <v>1038.6785628669822</v>
      </c>
      <c r="AZ181" s="546">
        <f t="shared" si="1263"/>
        <v>1035.3474179350651</v>
      </c>
      <c r="BA181" s="546">
        <f t="shared" si="1263"/>
        <v>1035.3474179350651</v>
      </c>
      <c r="BB181" s="546">
        <f t="shared" si="1263"/>
        <v>1035.3474179350651</v>
      </c>
      <c r="BC181" s="546">
        <f t="shared" si="1263"/>
        <v>1035.3474179350651</v>
      </c>
      <c r="BD181" s="546">
        <f t="shared" si="1263"/>
        <v>1035.3474179350651</v>
      </c>
      <c r="BE181" s="546">
        <f t="shared" si="1263"/>
        <v>784.33374363910434</v>
      </c>
      <c r="BF181" s="546">
        <f t="shared" si="1263"/>
        <v>971.65348581267517</v>
      </c>
      <c r="BG181" s="546">
        <f t="shared" si="1263"/>
        <v>998.17771766660621</v>
      </c>
      <c r="BH181" s="546">
        <f t="shared" si="1263"/>
        <v>1027.3684298508238</v>
      </c>
      <c r="BI181" s="546">
        <f t="shared" si="1263"/>
        <v>1056.699403023594</v>
      </c>
      <c r="BJ181" s="546">
        <f t="shared" si="1263"/>
        <v>1087.5565912640818</v>
      </c>
      <c r="BK181" s="546">
        <f t="shared" si="1263"/>
        <v>1117.115107330166</v>
      </c>
      <c r="BL181" s="546">
        <f t="shared" si="1263"/>
        <v>824.13742175393679</v>
      </c>
      <c r="BM181" s="546">
        <f t="shared" si="1263"/>
        <v>848.19289017140932</v>
      </c>
      <c r="BN181" s="546">
        <f t="shared" si="1263"/>
        <v>873.51405620062872</v>
      </c>
      <c r="BO181" s="546">
        <f t="shared" si="1263"/>
        <v>897.76233068432362</v>
      </c>
      <c r="BP181" s="546">
        <f t="shared" si="1263"/>
        <v>924.45161318097303</v>
      </c>
      <c r="BQ181" s="546">
        <f t="shared" si="1263"/>
        <v>951.29516048234086</v>
      </c>
      <c r="BR181" s="546">
        <f t="shared" si="1263"/>
        <v>979.55012494230073</v>
      </c>
      <c r="BS181" s="546">
        <f t="shared" si="1263"/>
        <v>1006.581561756424</v>
      </c>
      <c r="BT181" s="546">
        <f t="shared" si="1263"/>
        <v>1036.3468235562875</v>
      </c>
      <c r="BU181" s="546">
        <f t="shared" si="1263"/>
        <v>1066.2693984164866</v>
      </c>
      <c r="BV181" s="546">
        <f t="shared" si="1263"/>
        <v>1097.7645485240769</v>
      </c>
      <c r="BW181" s="546">
        <f t="shared" si="1263"/>
        <v>1127.8633332758775</v>
      </c>
      <c r="BX181" s="546">
        <f t="shared" si="1263"/>
        <v>1161.0224673253274</v>
      </c>
      <c r="BY181" s="546">
        <f t="shared" si="1263"/>
        <v>1194.3388705013547</v>
      </c>
      <c r="BZ181" s="546">
        <f t="shared" si="1263"/>
        <v>1229.4057282380957</v>
      </c>
      <c r="CA181" s="546">
        <f t="shared" si="1263"/>
        <v>1262.8776698419706</v>
      </c>
      <c r="CB181" s="546">
        <f t="shared" si="1263"/>
        <v>1299.7737213854496</v>
      </c>
      <c r="CC181" s="546">
        <f t="shared" si="1263"/>
        <v>1336.8227482811258</v>
      </c>
      <c r="CD181" s="546">
        <f t="shared" ref="CD181:CR181" si="1264">+SUM(CD179:CD180)</f>
        <v>1375.8181433515786</v>
      </c>
      <c r="CE181" s="546">
        <f t="shared" si="1264"/>
        <v>1412.9902629410713</v>
      </c>
      <c r="CF181" s="546">
        <f t="shared" si="1264"/>
        <v>1453.9913182476917</v>
      </c>
      <c r="CG181" s="546">
        <f t="shared" si="1264"/>
        <v>1495.1352336669859</v>
      </c>
      <c r="CH181" s="546">
        <f t="shared" si="1264"/>
        <v>1150.4252310324005</v>
      </c>
      <c r="CI181" s="546">
        <f t="shared" si="1264"/>
        <v>3.1832314562052491E-13</v>
      </c>
      <c r="CJ181" s="546">
        <f t="shared" si="1264"/>
        <v>3.1832314562052491E-13</v>
      </c>
      <c r="CK181" s="546">
        <f t="shared" si="1264"/>
        <v>3.1832314562052491E-13</v>
      </c>
      <c r="CL181" s="546">
        <f t="shared" si="1264"/>
        <v>3.1832314562052491E-13</v>
      </c>
      <c r="CM181" s="546">
        <f t="shared" si="1264"/>
        <v>3.1832314562052491E-13</v>
      </c>
      <c r="CN181" s="546">
        <f t="shared" si="1264"/>
        <v>3.1832314562052491E-13</v>
      </c>
      <c r="CO181" s="546">
        <f t="shared" si="1264"/>
        <v>3.1832314562052491E-13</v>
      </c>
      <c r="CP181" s="546">
        <f t="shared" si="1264"/>
        <v>3.1832314562052491E-13</v>
      </c>
      <c r="CQ181" s="546">
        <f t="shared" si="1264"/>
        <v>3.1832314562052491E-13</v>
      </c>
      <c r="CR181" s="546">
        <f t="shared" si="1264"/>
        <v>3.1832314562052491E-13</v>
      </c>
      <c r="CS181" s="546"/>
    </row>
    <row r="182" spans="2:97" outlineLevel="1"/>
    <row r="183" spans="2:97" outlineLevel="1">
      <c r="B183" s="539" t="s">
        <v>278</v>
      </c>
      <c r="C183" s="539"/>
      <c r="D183" s="539"/>
      <c r="E183" s="539"/>
      <c r="F183" s="539"/>
      <c r="G183" s="539"/>
      <c r="H183" s="539"/>
      <c r="I183" s="539"/>
      <c r="J183" s="539"/>
      <c r="K183" s="540" t="s">
        <v>280</v>
      </c>
      <c r="L183" s="539"/>
      <c r="M183" s="539"/>
      <c r="N183" s="539"/>
      <c r="O183" s="539"/>
      <c r="P183" s="664">
        <f>+IFERROR(IF(P177/P181&gt;10,10,P177/P181),"n.a.")</f>
        <v>1.9597747003417503</v>
      </c>
      <c r="Q183" s="664">
        <f t="shared" ref="Q183" si="1265">+IFERROR(IF(Q177/Q181&gt;10,10,Q177/Q181),"n.a.")</f>
        <v>1.9708382294901055</v>
      </c>
      <c r="R183" s="664">
        <f t="shared" ref="R183:CC183" si="1266">+IFERROR(IF(R177/R181&gt;10,10,R177/R181),"n.a.")</f>
        <v>2.0110377488823938</v>
      </c>
      <c r="S183" s="664">
        <f t="shared" si="1266"/>
        <v>2.0255661904805189</v>
      </c>
      <c r="T183" s="664">
        <f t="shared" si="1266"/>
        <v>2.0590290489986853</v>
      </c>
      <c r="U183" s="664">
        <f t="shared" si="1266"/>
        <v>2.0895341139767272</v>
      </c>
      <c r="V183" s="664">
        <f t="shared" si="1266"/>
        <v>2.1116681584933632</v>
      </c>
      <c r="W183" s="664">
        <f t="shared" si="1266"/>
        <v>2.1360644040809795</v>
      </c>
      <c r="X183" s="664">
        <f t="shared" si="1266"/>
        <v>2.1448895686813692</v>
      </c>
      <c r="Y183" s="664">
        <f t="shared" si="1266"/>
        <v>2.1810207150922278</v>
      </c>
      <c r="Z183" s="664">
        <f t="shared" si="1266"/>
        <v>2.2107502732002504</v>
      </c>
      <c r="AA183" s="664">
        <f t="shared" si="1266"/>
        <v>2.2369471529817009</v>
      </c>
      <c r="AB183" s="664">
        <f t="shared" si="1266"/>
        <v>2.2851097481981544</v>
      </c>
      <c r="AC183" s="664">
        <f t="shared" si="1266"/>
        <v>2.3276193336324478</v>
      </c>
      <c r="AD183" s="664">
        <f t="shared" si="1266"/>
        <v>2.3756335139764602</v>
      </c>
      <c r="AE183" s="664">
        <f t="shared" si="1266"/>
        <v>2.412006298505037</v>
      </c>
      <c r="AF183" s="664">
        <f t="shared" si="1266"/>
        <v>2.4506720520494287</v>
      </c>
      <c r="AG183" s="664">
        <f t="shared" si="1266"/>
        <v>2.4799050449665136</v>
      </c>
      <c r="AH183" s="664">
        <f t="shared" si="1266"/>
        <v>2.5476765831698547</v>
      </c>
      <c r="AI183" s="664">
        <f t="shared" si="1266"/>
        <v>2.6061614340062462</v>
      </c>
      <c r="AJ183" s="664">
        <f t="shared" si="1266"/>
        <v>2.6618300462808024</v>
      </c>
      <c r="AK183" s="664">
        <f t="shared" si="1266"/>
        <v>2.748479471721879</v>
      </c>
      <c r="AL183" s="664">
        <f t="shared" si="1266"/>
        <v>2.9142469194893992</v>
      </c>
      <c r="AM183" s="664">
        <f t="shared" si="1266"/>
        <v>2.9959323105802609</v>
      </c>
      <c r="AN183" s="664">
        <f t="shared" si="1266"/>
        <v>3.0946281371725792</v>
      </c>
      <c r="AO183" s="664">
        <f t="shared" si="1266"/>
        <v>3.1936467443138015</v>
      </c>
      <c r="AP183" s="664">
        <f t="shared" si="1266"/>
        <v>3.2683370002675005</v>
      </c>
      <c r="AQ183" s="664">
        <f t="shared" si="1266"/>
        <v>3.38866227821552</v>
      </c>
      <c r="AR183" s="664">
        <f t="shared" si="1266"/>
        <v>3.490899621293214</v>
      </c>
      <c r="AS183" s="664">
        <f t="shared" si="1266"/>
        <v>3.5968774186536505</v>
      </c>
      <c r="AT183" s="664">
        <f t="shared" si="1266"/>
        <v>3.7154174016382862</v>
      </c>
      <c r="AU183" s="664">
        <f t="shared" si="1266"/>
        <v>3.7953717494821602</v>
      </c>
      <c r="AV183" s="664">
        <f t="shared" si="1266"/>
        <v>3.9579742879071644</v>
      </c>
      <c r="AW183" s="664">
        <f t="shared" si="1266"/>
        <v>4.0963061789931681</v>
      </c>
      <c r="AX183" s="664">
        <f t="shared" si="1266"/>
        <v>4.1849480532701904</v>
      </c>
      <c r="AY183" s="664">
        <f t="shared" si="1266"/>
        <v>4.3111263085784435</v>
      </c>
      <c r="AZ183" s="664">
        <f t="shared" si="1266"/>
        <v>4.447342765184513</v>
      </c>
      <c r="BA183" s="664">
        <f t="shared" si="1266"/>
        <v>4.5569051446380939</v>
      </c>
      <c r="BB183" s="664">
        <f t="shared" si="1266"/>
        <v>4.6818716086585583</v>
      </c>
      <c r="BC183" s="664">
        <f t="shared" si="1266"/>
        <v>4.8179836651544621</v>
      </c>
      <c r="BD183" s="664">
        <f t="shared" si="1266"/>
        <v>4.9592412187560022</v>
      </c>
      <c r="BE183" s="664">
        <f t="shared" si="1266"/>
        <v>6.7395370830581474</v>
      </c>
      <c r="BF183" s="664">
        <f t="shared" si="1266"/>
        <v>5.6082042703903685</v>
      </c>
      <c r="BG183" s="664">
        <f t="shared" si="1266"/>
        <v>5.6166366369909726</v>
      </c>
      <c r="BH183" s="664">
        <f t="shared" si="1266"/>
        <v>5.6150809778482103</v>
      </c>
      <c r="BI183" s="664">
        <f t="shared" si="1266"/>
        <v>5.6162886803202872</v>
      </c>
      <c r="BJ183" s="664">
        <f t="shared" si="1266"/>
        <v>5.6132303572296243</v>
      </c>
      <c r="BK183" s="664">
        <f t="shared" si="1266"/>
        <v>5.6195339550367516</v>
      </c>
      <c r="BL183" s="664">
        <f t="shared" si="1266"/>
        <v>7.8347371264347263</v>
      </c>
      <c r="BM183" s="664">
        <f t="shared" si="1266"/>
        <v>7.8367126929734443</v>
      </c>
      <c r="BN183" s="664">
        <f t="shared" si="1266"/>
        <v>7.8339145004271504</v>
      </c>
      <c r="BO183" s="664">
        <f t="shared" si="1266"/>
        <v>7.8459886433876624</v>
      </c>
      <c r="BP183" s="664">
        <f t="shared" si="1266"/>
        <v>7.8433119457214913</v>
      </c>
      <c r="BQ183" s="664">
        <f t="shared" si="1266"/>
        <v>7.8457162320916884</v>
      </c>
      <c r="BR183" s="664">
        <f t="shared" si="1266"/>
        <v>7.8433192238459881</v>
      </c>
      <c r="BS183" s="664">
        <f t="shared" si="1266"/>
        <v>7.8558724473932191</v>
      </c>
      <c r="BT183" s="664">
        <f t="shared" si="1266"/>
        <v>7.8535795106435478</v>
      </c>
      <c r="BU183" s="664">
        <f t="shared" si="1266"/>
        <v>7.8563882338767606</v>
      </c>
      <c r="BV183" s="664">
        <f t="shared" si="1266"/>
        <v>7.8543543684298536</v>
      </c>
      <c r="BW183" s="664">
        <f t="shared" si="1266"/>
        <v>7.8673712491617112</v>
      </c>
      <c r="BX183" s="664">
        <f t="shared" si="1266"/>
        <v>7.8655090377358494</v>
      </c>
      <c r="BY183" s="664">
        <f t="shared" si="1266"/>
        <v>7.868848498230312</v>
      </c>
      <c r="BZ183" s="664">
        <f t="shared" si="1266"/>
        <v>7.8673731307337071</v>
      </c>
      <c r="CA183" s="664">
        <f t="shared" si="1266"/>
        <v>7.8811284044657626</v>
      </c>
      <c r="CB183" s="664">
        <f t="shared" si="1266"/>
        <v>7.8798867363542824</v>
      </c>
      <c r="CC183" s="664">
        <f t="shared" si="1266"/>
        <v>7.8838546921367616</v>
      </c>
      <c r="CD183" s="664">
        <f t="shared" ref="CD183:CR183" si="1267">+IFERROR(IF(CD177/CD181&gt;10,10,CD177/CD181),"n.a.")</f>
        <v>7.8829339139158607</v>
      </c>
      <c r="CE183" s="664">
        <f t="shared" si="1267"/>
        <v>7.8973464718472046</v>
      </c>
      <c r="CF183" s="664">
        <f t="shared" si="1267"/>
        <v>7.8966001495370506</v>
      </c>
      <c r="CG183" s="664">
        <f t="shared" si="1267"/>
        <v>7.9011090412169427</v>
      </c>
      <c r="CH183" s="664">
        <f t="shared" si="1267"/>
        <v>10</v>
      </c>
      <c r="CI183" s="664">
        <f t="shared" si="1267"/>
        <v>10</v>
      </c>
      <c r="CJ183" s="664">
        <f t="shared" si="1267"/>
        <v>10</v>
      </c>
      <c r="CK183" s="664">
        <f t="shared" si="1267"/>
        <v>10</v>
      </c>
      <c r="CL183" s="664">
        <f t="shared" si="1267"/>
        <v>10</v>
      </c>
      <c r="CM183" s="664">
        <f t="shared" si="1267"/>
        <v>10</v>
      </c>
      <c r="CN183" s="664">
        <f t="shared" si="1267"/>
        <v>10</v>
      </c>
      <c r="CO183" s="664">
        <f t="shared" si="1267"/>
        <v>10</v>
      </c>
      <c r="CP183" s="664">
        <f t="shared" si="1267"/>
        <v>10</v>
      </c>
      <c r="CQ183" s="664">
        <f t="shared" si="1267"/>
        <v>10</v>
      </c>
      <c r="CR183" s="664">
        <f t="shared" si="1267"/>
        <v>10</v>
      </c>
      <c r="CS183" s="664"/>
    </row>
    <row r="184" spans="2:97" outlineLevel="1">
      <c r="P184" s="665"/>
      <c r="Q184" s="665"/>
      <c r="R184" s="665"/>
      <c r="S184" s="665"/>
      <c r="T184" s="665"/>
      <c r="U184" s="665"/>
      <c r="V184" s="665"/>
      <c r="W184" s="665"/>
      <c r="X184" s="665"/>
      <c r="Y184" s="665"/>
      <c r="Z184" s="665"/>
      <c r="AA184" s="665"/>
      <c r="AB184" s="665"/>
      <c r="AC184" s="665"/>
      <c r="AD184" s="665"/>
      <c r="AE184" s="665"/>
      <c r="AF184" s="665"/>
      <c r="AG184" s="665"/>
      <c r="AH184" s="665"/>
      <c r="AI184" s="665"/>
      <c r="AJ184" s="665"/>
      <c r="AK184" s="665"/>
      <c r="AL184" s="665"/>
      <c r="AM184" s="665"/>
      <c r="AN184" s="665"/>
      <c r="AO184" s="665"/>
      <c r="AP184" s="665"/>
      <c r="AQ184" s="665"/>
      <c r="AR184" s="665"/>
      <c r="AS184" s="665"/>
      <c r="AT184" s="665"/>
      <c r="AU184" s="665"/>
      <c r="AV184" s="665"/>
      <c r="AW184" s="665"/>
      <c r="AX184" s="665"/>
      <c r="AY184" s="665"/>
      <c r="AZ184" s="665"/>
      <c r="BA184" s="665"/>
      <c r="BB184" s="665"/>
      <c r="BC184" s="665"/>
      <c r="BD184" s="665"/>
      <c r="BE184" s="665"/>
      <c r="BF184" s="665"/>
      <c r="BG184" s="665"/>
      <c r="BH184" s="665"/>
      <c r="BI184" s="665"/>
      <c r="BJ184" s="665"/>
      <c r="BK184" s="665"/>
      <c r="BL184" s="665"/>
      <c r="BM184" s="665"/>
      <c r="BN184" s="665"/>
      <c r="BO184" s="665"/>
      <c r="BP184" s="665"/>
      <c r="BQ184" s="665"/>
      <c r="BR184" s="665"/>
      <c r="BS184" s="665"/>
      <c r="BT184" s="665"/>
      <c r="BU184" s="665"/>
      <c r="BV184" s="665"/>
      <c r="BW184" s="665"/>
      <c r="BX184" s="665"/>
      <c r="BY184" s="665"/>
      <c r="BZ184" s="665"/>
      <c r="CA184" s="665"/>
      <c r="CB184" s="665"/>
      <c r="CC184" s="665"/>
      <c r="CD184" s="665"/>
      <c r="CE184" s="665"/>
      <c r="CF184" s="665"/>
      <c r="CG184" s="665"/>
      <c r="CH184" s="665"/>
      <c r="CI184" s="665"/>
      <c r="CJ184" s="665"/>
      <c r="CK184" s="665"/>
      <c r="CL184" s="665"/>
      <c r="CM184" s="665"/>
      <c r="CN184" s="665"/>
      <c r="CO184" s="665"/>
      <c r="CP184" s="665"/>
      <c r="CQ184" s="665"/>
      <c r="CR184" s="665"/>
      <c r="CS184" s="665"/>
    </row>
    <row r="185" spans="2:97">
      <c r="P185" s="665"/>
      <c r="Q185" s="665"/>
      <c r="R185" s="665"/>
      <c r="S185" s="665"/>
      <c r="T185" s="665"/>
      <c r="U185" s="665"/>
      <c r="V185" s="665"/>
      <c r="W185" s="665"/>
      <c r="X185" s="665"/>
      <c r="Y185" s="665"/>
      <c r="Z185" s="665"/>
      <c r="AA185" s="665"/>
      <c r="AB185" s="665"/>
      <c r="AC185" s="665"/>
      <c r="AD185" s="665"/>
      <c r="AE185" s="665"/>
      <c r="AF185" s="665"/>
      <c r="AG185" s="665"/>
      <c r="AH185" s="665"/>
      <c r="AI185" s="665"/>
      <c r="AJ185" s="665"/>
      <c r="AK185" s="665"/>
      <c r="AL185" s="665"/>
      <c r="AM185" s="665"/>
      <c r="AN185" s="665"/>
      <c r="AO185" s="665"/>
      <c r="AP185" s="665"/>
      <c r="AQ185" s="665"/>
      <c r="AR185" s="665"/>
      <c r="AS185" s="665"/>
      <c r="AT185" s="665"/>
      <c r="AU185" s="665"/>
      <c r="AV185" s="665"/>
      <c r="AW185" s="665"/>
      <c r="AX185" s="665"/>
      <c r="AY185" s="665"/>
      <c r="AZ185" s="665"/>
      <c r="BA185" s="665"/>
      <c r="BB185" s="665"/>
      <c r="BC185" s="665"/>
      <c r="BD185" s="665"/>
      <c r="BE185" s="665"/>
      <c r="BF185" s="665"/>
      <c r="BG185" s="665"/>
      <c r="BH185" s="665"/>
      <c r="BI185" s="665"/>
      <c r="BJ185" s="665"/>
      <c r="BK185" s="665"/>
      <c r="BL185" s="665"/>
      <c r="BM185" s="665"/>
      <c r="BN185" s="665"/>
      <c r="BO185" s="665"/>
      <c r="BP185" s="665"/>
      <c r="BQ185" s="665"/>
      <c r="BR185" s="665"/>
      <c r="BS185" s="665"/>
      <c r="BT185" s="665"/>
      <c r="BU185" s="665"/>
      <c r="BV185" s="665"/>
      <c r="BW185" s="665"/>
      <c r="BX185" s="665"/>
      <c r="BY185" s="665"/>
      <c r="BZ185" s="665"/>
      <c r="CA185" s="665"/>
      <c r="CB185" s="665"/>
      <c r="CC185" s="665"/>
      <c r="CD185" s="665"/>
      <c r="CE185" s="665"/>
      <c r="CF185" s="665"/>
      <c r="CG185" s="665"/>
      <c r="CH185" s="665"/>
      <c r="CI185" s="665"/>
      <c r="CJ185" s="665"/>
      <c r="CK185" s="665"/>
      <c r="CL185" s="665"/>
      <c r="CM185" s="665"/>
      <c r="CN185" s="665"/>
      <c r="CO185" s="665"/>
      <c r="CP185" s="665"/>
      <c r="CQ185" s="665"/>
      <c r="CR185" s="665"/>
      <c r="CS185" s="665"/>
    </row>
  </sheetData>
  <sheetProtection algorithmName="SHA-512" hashValue="vdBmND9/y3AX37DCQxUrbNQTYH1LR7oBtqkYeNpztIjDmcfBRjTVySGU9Xd2PAtqlNsSV8bFnLzwjoBAp3mgMQ==" saltValue="VS/5Ato1rD9k+3xfORv4OA==" spinCount="100000" sheet="1" objects="1" scenarios="1"/>
  <conditionalFormatting sqref="D4:F4 L4:N4 H4:J4">
    <cfRule type="cellIs" dxfId="25" priority="3" stopIfTrue="1" operator="greaterThan">
      <formula>0</formula>
    </cfRule>
  </conditionalFormatting>
  <pageMargins left="0.23622047244094491" right="0.23622047244094491" top="0.74803149606299213" bottom="0.74803149606299213" header="0.31496062992125984" footer="0.31496062992125984"/>
  <pageSetup paperSize="9" scale="32" fitToWidth="3" fitToHeight="2" orientation="landscape" r:id="rId1"/>
  <rowBreaks count="1" manualBreakCount="1">
    <brk id="93" max="16383" man="1"/>
  </rowBreaks>
  <colBreaks count="2" manualBreakCount="2">
    <brk id="43" max="1048575" man="1"/>
    <brk id="74"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858B074A-FC3B-4200-AECD-89C329E5D3F3}">
            <xm:f>Oper!#REF! -Oper!#REF! &gt; 0</xm:f>
            <x14:dxf>
              <font>
                <condense val="0"/>
                <extend val="0"/>
                <vertAlign val="baseline"/>
                <color indexed="12"/>
              </font>
              <fill>
                <patternFill patternType="solid">
                  <bgColor indexed="22"/>
                </patternFill>
              </fill>
            </x14:dxf>
          </x14:cfRule>
          <xm:sqref>O13:DU13</xm:sqref>
        </x14:conditionalFormatting>
        <x14:conditionalFormatting xmlns:xm="http://schemas.microsoft.com/office/excel/2006/main">
          <x14:cfRule type="expression" priority="2" stopIfTrue="1" id="{52F33035-C9DF-4D0D-9714-E0A1B21F79EA}">
            <xm:f>Oper!#REF! -Oper!#REF! &gt; 0</xm:f>
            <x14:dxf>
              <font>
                <condense val="0"/>
                <extend val="0"/>
                <vertAlign val="baseline"/>
                <color indexed="12"/>
              </font>
              <fill>
                <patternFill patternType="solid">
                  <bgColor indexed="22"/>
                </patternFill>
              </fill>
            </x14:dxf>
          </x14:cfRule>
          <xm:sqref>O13:DU13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9"/>
  <dimension ref="A1:GK564"/>
  <sheetViews>
    <sheetView showGridLines="0" view="pageBreakPreview" zoomScale="70" zoomScaleNormal="40" zoomScaleSheetLayoutView="70" workbookViewId="0">
      <pane xSplit="14" ySplit="10" topLeftCell="O11" activePane="bottomRight" state="frozen"/>
      <selection activeCell="O11" sqref="O11"/>
      <selection pane="topRight" activeCell="O11" sqref="O11"/>
      <selection pane="bottomLeft" activeCell="O11" sqref="O11"/>
      <selection pane="bottomRight" activeCell="O11" sqref="O11"/>
    </sheetView>
  </sheetViews>
  <sheetFormatPr baseColWidth="10" defaultColWidth="0" defaultRowHeight="12.75" customHeight="1" zeroHeight="1" outlineLevelRow="1"/>
  <cols>
    <col min="1" max="1" width="2.85546875" style="4" customWidth="1"/>
    <col min="2" max="2" width="22.7109375" style="4" customWidth="1"/>
    <col min="3" max="3" width="10.5703125" style="47" customWidth="1"/>
    <col min="4" max="4" width="5.42578125" style="50" customWidth="1"/>
    <col min="5" max="6" width="3.28515625" style="50" customWidth="1"/>
    <col min="7" max="7" width="7.140625" style="50" customWidth="1"/>
    <col min="8" max="8" width="12.7109375" style="50" customWidth="1"/>
    <col min="9" max="10" width="2.42578125" style="50" customWidth="1"/>
    <col min="11" max="11" width="10.42578125" style="50" customWidth="1"/>
    <col min="12" max="12" width="2.42578125" style="50" customWidth="1"/>
    <col min="13" max="13" width="13.28515625" style="50" customWidth="1"/>
    <col min="14" max="14" width="3.28515625" style="50" customWidth="1"/>
    <col min="15" max="96" width="11.5703125" style="129" customWidth="1"/>
    <col min="97" max="97" width="11.5703125" style="4" customWidth="1"/>
    <col min="98" max="98" width="11.5703125" style="57" customWidth="1"/>
    <col min="99" max="193" width="0" style="57" hidden="1" customWidth="1"/>
    <col min="194" max="16384" width="0" style="57" hidden="1"/>
  </cols>
  <sheetData>
    <row r="1" spans="1:125">
      <c r="A1" s="2"/>
      <c r="B1" s="2"/>
      <c r="D1" s="45"/>
      <c r="E1" s="45"/>
      <c r="F1" s="45"/>
      <c r="G1" s="45"/>
      <c r="H1" s="45"/>
      <c r="I1" s="45"/>
      <c r="J1" s="45"/>
      <c r="K1" s="45"/>
      <c r="L1" s="45"/>
      <c r="M1" s="45"/>
      <c r="N1" s="45"/>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row>
    <row r="2" spans="1:125">
      <c r="A2" s="2"/>
      <c r="B2" s="2" t="s">
        <v>17</v>
      </c>
      <c r="D2" s="49"/>
      <c r="E2" s="49"/>
      <c r="F2" s="49"/>
      <c r="G2" s="49" t="s">
        <v>20</v>
      </c>
      <c r="H2" s="49"/>
      <c r="I2" s="49"/>
      <c r="J2" s="49"/>
      <c r="L2" s="49"/>
      <c r="M2" s="46"/>
      <c r="N2" s="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row>
    <row r="3" spans="1:125">
      <c r="A3" s="2"/>
      <c r="B3" s="2" t="s">
        <v>1</v>
      </c>
      <c r="D3" s="52"/>
      <c r="E3" s="52"/>
      <c r="F3" s="52"/>
      <c r="G3" s="52" t="s">
        <v>2</v>
      </c>
      <c r="H3" s="52"/>
      <c r="I3" s="52"/>
      <c r="J3" s="52"/>
      <c r="L3" s="52"/>
      <c r="M3" s="52"/>
      <c r="N3" s="52"/>
      <c r="O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row>
    <row r="4" spans="1:125">
      <c r="A4" s="2"/>
      <c r="B4" s="4" t="s">
        <v>5</v>
      </c>
      <c r="D4" s="5"/>
      <c r="E4" s="5"/>
      <c r="F4" s="5"/>
      <c r="G4" s="6" t="str">
        <f>+Mac!G4</f>
        <v>0 of 6 checks fail</v>
      </c>
      <c r="H4" s="5"/>
      <c r="I4" s="5"/>
      <c r="J4" s="5"/>
      <c r="L4" s="5"/>
      <c r="M4" s="5"/>
      <c r="N4" s="5"/>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row>
    <row r="5" spans="1:125">
      <c r="A5" s="2"/>
      <c r="B5" s="2" t="s">
        <v>14</v>
      </c>
      <c r="D5" s="6"/>
      <c r="E5" s="6"/>
      <c r="F5" s="6"/>
      <c r="G5" s="6" t="str">
        <f>+Inputs!G5</f>
        <v>Base 
Case</v>
      </c>
      <c r="H5" s="6"/>
      <c r="I5" s="6"/>
      <c r="J5" s="6"/>
      <c r="L5" s="6"/>
      <c r="M5" s="6"/>
      <c r="N5" s="6"/>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row>
    <row r="6" spans="1:125">
      <c r="A6" s="2"/>
      <c r="B6" s="7"/>
      <c r="D6" s="6"/>
      <c r="E6" s="6"/>
      <c r="F6" s="6"/>
      <c r="G6" s="6"/>
      <c r="H6" s="6"/>
      <c r="I6" s="6"/>
      <c r="J6" s="6"/>
      <c r="L6" s="6"/>
      <c r="M6" s="6"/>
      <c r="N6" s="6"/>
      <c r="O6" s="117"/>
      <c r="P6" s="695">
        <f>+IFERROR(INDEX(Inputs!$A$26:$A$42,MATCH(P8,Inputs!$B$26:$B$42,0),1),O6)</f>
        <v>1</v>
      </c>
      <c r="Q6" s="695">
        <f>+IFERROR(INDEX(Inputs!$A$26:$A$42,MATCH(Q8,Inputs!$B$26:$B$42,0),1),P6)</f>
        <v>1</v>
      </c>
      <c r="R6" s="695">
        <f>+IFERROR(INDEX(Inputs!$A$26:$A$42,MATCH(R8,Inputs!$B$26:$B$42,0),1),Q6)</f>
        <v>1</v>
      </c>
      <c r="S6" s="695">
        <f>+IFERROR(INDEX(Inputs!$A$26:$A$42,MATCH(S8,Inputs!$B$26:$B$42,0),1),R6)</f>
        <v>2</v>
      </c>
      <c r="T6" s="695">
        <f>+IFERROR(INDEX(Inputs!$A$26:$A$42,MATCH(T8,Inputs!$B$26:$B$42,0),1),S6)</f>
        <v>2</v>
      </c>
      <c r="U6" s="695">
        <f>+IFERROR(INDEX(Inputs!$A$26:$A$42,MATCH(U8,Inputs!$B$26:$B$42,0),1),T6)</f>
        <v>2</v>
      </c>
      <c r="V6" s="695">
        <f>+IFERROR(INDEX(Inputs!$A$26:$A$42,MATCH(V8,Inputs!$B$26:$B$42,0),1),U6)</f>
        <v>2</v>
      </c>
      <c r="W6" s="695">
        <f>+IFERROR(INDEX(Inputs!$A$26:$A$42,MATCH(W8,Inputs!$B$26:$B$42,0),1),V6)</f>
        <v>2</v>
      </c>
      <c r="X6" s="695">
        <f>+IFERROR(INDEX(Inputs!$A$26:$A$42,MATCH(X8,Inputs!$B$26:$B$42,0),1),W6)</f>
        <v>3</v>
      </c>
      <c r="Y6" s="695">
        <f>+IFERROR(INDEX(Inputs!$A$26:$A$42,MATCH(Y8,Inputs!$B$26:$B$42,0),1),X6)</f>
        <v>3</v>
      </c>
      <c r="Z6" s="695">
        <f>+IFERROR(INDEX(Inputs!$A$26:$A$42,MATCH(Z8,Inputs!$B$26:$B$42,0),1),Y6)</f>
        <v>3</v>
      </c>
      <c r="AA6" s="695">
        <f>+IFERROR(INDEX(Inputs!$A$26:$A$42,MATCH(AA8,Inputs!$B$26:$B$42,0),1),Z6)</f>
        <v>3</v>
      </c>
      <c r="AB6" s="695">
        <f>+IFERROR(INDEX(Inputs!$A$26:$A$42,MATCH(AB8,Inputs!$B$26:$B$42,0),1),AA6)</f>
        <v>3</v>
      </c>
      <c r="AC6" s="695">
        <f>+IFERROR(INDEX(Inputs!$A$26:$A$42,MATCH(AC8,Inputs!$B$26:$B$42,0),1),AB6)</f>
        <v>4</v>
      </c>
      <c r="AD6" s="695">
        <f>+IFERROR(INDEX(Inputs!$A$26:$A$42,MATCH(AD8,Inputs!$B$26:$B$42,0),1),AC6)</f>
        <v>4</v>
      </c>
      <c r="AE6" s="695">
        <f>+IFERROR(INDEX(Inputs!$A$26:$A$42,MATCH(AE8,Inputs!$B$26:$B$42,0),1),AD6)</f>
        <v>4</v>
      </c>
      <c r="AF6" s="695">
        <f>+IFERROR(INDEX(Inputs!$A$26:$A$42,MATCH(AF8,Inputs!$B$26:$B$42,0),1),AE6)</f>
        <v>4</v>
      </c>
      <c r="AG6" s="695">
        <f>+IFERROR(INDEX(Inputs!$A$26:$A$42,MATCH(AG8,Inputs!$B$26:$B$42,0),1),AF6)</f>
        <v>4</v>
      </c>
      <c r="AH6" s="695">
        <f>+IFERROR(INDEX(Inputs!$A$26:$A$42,MATCH(AH8,Inputs!$B$26:$B$42,0),1),AG6)</f>
        <v>5</v>
      </c>
      <c r="AI6" s="695">
        <f>+IFERROR(INDEX(Inputs!$A$26:$A$42,MATCH(AI8,Inputs!$B$26:$B$42,0),1),AH6)</f>
        <v>5</v>
      </c>
      <c r="AJ6" s="695">
        <f>+IFERROR(INDEX(Inputs!$A$26:$A$42,MATCH(AJ8,Inputs!$B$26:$B$42,0),1),AI6)</f>
        <v>5</v>
      </c>
      <c r="AK6" s="695">
        <f>+IFERROR(INDEX(Inputs!$A$26:$A$42,MATCH(AK8,Inputs!$B$26:$B$42,0),1),AJ6)</f>
        <v>5</v>
      </c>
      <c r="AL6" s="695">
        <f>+IFERROR(INDEX(Inputs!$A$26:$A$42,MATCH(AL8,Inputs!$B$26:$B$42,0),1),AK6)</f>
        <v>5</v>
      </c>
      <c r="AM6" s="695">
        <f>+IFERROR(INDEX(Inputs!$A$26:$A$42,MATCH(AM8,Inputs!$B$26:$B$42,0),1),AL6)</f>
        <v>6</v>
      </c>
      <c r="AN6" s="695">
        <f>+IFERROR(INDEX(Inputs!$A$26:$A$42,MATCH(AN8,Inputs!$B$26:$B$42,0),1),AM6)</f>
        <v>6</v>
      </c>
      <c r="AO6" s="695">
        <f>+IFERROR(INDEX(Inputs!$A$26:$A$42,MATCH(AO8,Inputs!$B$26:$B$42,0),1),AN6)</f>
        <v>6</v>
      </c>
      <c r="AP6" s="695">
        <f>+IFERROR(INDEX(Inputs!$A$26:$A$42,MATCH(AP8,Inputs!$B$26:$B$42,0),1),AO6)</f>
        <v>6</v>
      </c>
      <c r="AQ6" s="695">
        <f>+IFERROR(INDEX(Inputs!$A$26:$A$42,MATCH(AQ8,Inputs!$B$26:$B$42,0),1),AP6)</f>
        <v>6</v>
      </c>
      <c r="AR6" s="695">
        <f>+IFERROR(INDEX(Inputs!$A$26:$A$42,MATCH(AR8,Inputs!$B$26:$B$42,0),1),AQ6)</f>
        <v>7</v>
      </c>
      <c r="AS6" s="695">
        <f>+IFERROR(INDEX(Inputs!$A$26:$A$42,MATCH(AS8,Inputs!$B$26:$B$42,0),1),AR6)</f>
        <v>7</v>
      </c>
      <c r="AT6" s="695">
        <f>+IFERROR(INDEX(Inputs!$A$26:$A$42,MATCH(AT8,Inputs!$B$26:$B$42,0),1),AS6)</f>
        <v>7</v>
      </c>
      <c r="AU6" s="695">
        <f>+IFERROR(INDEX(Inputs!$A$26:$A$42,MATCH(AU8,Inputs!$B$26:$B$42,0),1),AT6)</f>
        <v>7</v>
      </c>
      <c r="AV6" s="695">
        <f>+IFERROR(INDEX(Inputs!$A$26:$A$42,MATCH(AV8,Inputs!$B$26:$B$42,0),1),AU6)</f>
        <v>7</v>
      </c>
      <c r="AW6" s="695">
        <f>+IFERROR(INDEX(Inputs!$A$26:$A$42,MATCH(AW8,Inputs!$B$26:$B$42,0),1),AV6)</f>
        <v>8</v>
      </c>
      <c r="AX6" s="695">
        <f>+IFERROR(INDEX(Inputs!$A$26:$A$42,MATCH(AX8,Inputs!$B$26:$B$42,0),1),AW6)</f>
        <v>8</v>
      </c>
      <c r="AY6" s="695">
        <f>+IFERROR(INDEX(Inputs!$A$26:$A$42,MATCH(AY8,Inputs!$B$26:$B$42,0),1),AX6)</f>
        <v>8</v>
      </c>
      <c r="AZ6" s="695">
        <f>+IFERROR(INDEX(Inputs!$A$26:$A$42,MATCH(AZ8,Inputs!$B$26:$B$42,0),1),AY6)</f>
        <v>8</v>
      </c>
      <c r="BA6" s="695">
        <f>+IFERROR(INDEX(Inputs!$A$26:$A$42,MATCH(BA8,Inputs!$B$26:$B$42,0),1),AZ6)</f>
        <v>8</v>
      </c>
      <c r="BB6" s="695">
        <f>+IFERROR(INDEX(Inputs!$A$26:$A$42,MATCH(BB8,Inputs!$B$26:$B$42,0),1),BA6)</f>
        <v>9</v>
      </c>
      <c r="BC6" s="695">
        <f>+IFERROR(INDEX(Inputs!$A$26:$A$42,MATCH(BC8,Inputs!$B$26:$B$42,0),1),BB6)</f>
        <v>9</v>
      </c>
      <c r="BD6" s="695">
        <f>+IFERROR(INDEX(Inputs!$A$26:$A$42,MATCH(BD8,Inputs!$B$26:$B$42,0),1),BC6)</f>
        <v>9</v>
      </c>
      <c r="BE6" s="695">
        <f>+IFERROR(INDEX(Inputs!$A$26:$A$42,MATCH(BE8,Inputs!$B$26:$B$42,0),1),BD6)</f>
        <v>9</v>
      </c>
      <c r="BF6" s="695">
        <f>+IFERROR(INDEX(Inputs!$A$26:$A$42,MATCH(BF8,Inputs!$B$26:$B$42,0),1),BE6)</f>
        <v>9</v>
      </c>
      <c r="BG6" s="695">
        <f>+IFERROR(INDEX(Inputs!$A$26:$A$42,MATCH(BG8,Inputs!$B$26:$B$42,0),1),BF6)</f>
        <v>10</v>
      </c>
      <c r="BH6" s="695">
        <f>+IFERROR(INDEX(Inputs!$A$26:$A$42,MATCH(BH8,Inputs!$B$26:$B$42,0),1),BG6)</f>
        <v>10</v>
      </c>
      <c r="BI6" s="695">
        <f>+IFERROR(INDEX(Inputs!$A$26:$A$42,MATCH(BI8,Inputs!$B$26:$B$42,0),1),BH6)</f>
        <v>10</v>
      </c>
      <c r="BJ6" s="695">
        <f>+IFERROR(INDEX(Inputs!$A$26:$A$42,MATCH(BJ8,Inputs!$B$26:$B$42,0),1),BI6)</f>
        <v>10</v>
      </c>
      <c r="BK6" s="695">
        <f>+IFERROR(INDEX(Inputs!$A$26:$A$42,MATCH(BK8,Inputs!$B$26:$B$42,0),1),BJ6)</f>
        <v>10</v>
      </c>
      <c r="BL6" s="695">
        <f>+IFERROR(INDEX(Inputs!$A$26:$A$42,MATCH(BL8,Inputs!$B$26:$B$42,0),1),BK6)</f>
        <v>11</v>
      </c>
      <c r="BM6" s="695">
        <f>+IFERROR(INDEX(Inputs!$A$26:$A$42,MATCH(BM8,Inputs!$B$26:$B$42,0),1),BL6)</f>
        <v>11</v>
      </c>
      <c r="BN6" s="695">
        <f>+IFERROR(INDEX(Inputs!$A$26:$A$42,MATCH(BN8,Inputs!$B$26:$B$42,0),1),BM6)</f>
        <v>11</v>
      </c>
      <c r="BO6" s="695">
        <f>+IFERROR(INDEX(Inputs!$A$26:$A$42,MATCH(BO8,Inputs!$B$26:$B$42,0),1),BN6)</f>
        <v>11</v>
      </c>
      <c r="BP6" s="695">
        <f>+IFERROR(INDEX(Inputs!$A$26:$A$42,MATCH(BP8,Inputs!$B$26:$B$42,0),1),BO6)</f>
        <v>11</v>
      </c>
      <c r="BQ6" s="695">
        <f>+IFERROR(INDEX(Inputs!$A$26:$A$42,MATCH(BQ8,Inputs!$B$26:$B$42,0),1),BP6)</f>
        <v>12</v>
      </c>
      <c r="BR6" s="695">
        <f>+IFERROR(INDEX(Inputs!$A$26:$A$42,MATCH(BR8,Inputs!$B$26:$B$42,0),1),BQ6)</f>
        <v>12</v>
      </c>
      <c r="BS6" s="695">
        <f>+IFERROR(INDEX(Inputs!$A$26:$A$42,MATCH(BS8,Inputs!$B$26:$B$42,0),1),BR6)</f>
        <v>12</v>
      </c>
      <c r="BT6" s="695">
        <f>+IFERROR(INDEX(Inputs!$A$26:$A$42,MATCH(BT8,Inputs!$B$26:$B$42,0),1),BS6)</f>
        <v>12</v>
      </c>
      <c r="BU6" s="695">
        <f>+IFERROR(INDEX(Inputs!$A$26:$A$42,MATCH(BU8,Inputs!$B$26:$B$42,0),1),BT6)</f>
        <v>12</v>
      </c>
      <c r="BV6" s="695">
        <f>+IFERROR(INDEX(Inputs!$A$26:$A$42,MATCH(BV8,Inputs!$B$26:$B$42,0),1),BU6)</f>
        <v>13</v>
      </c>
      <c r="BW6" s="695">
        <f>+IFERROR(INDEX(Inputs!$A$26:$A$42,MATCH(BW8,Inputs!$B$26:$B$42,0),1),BV6)</f>
        <v>13</v>
      </c>
      <c r="BX6" s="695">
        <f>+IFERROR(INDEX(Inputs!$A$26:$A$42,MATCH(BX8,Inputs!$B$26:$B$42,0),1),BW6)</f>
        <v>13</v>
      </c>
      <c r="BY6" s="695">
        <f>+IFERROR(INDEX(Inputs!$A$26:$A$42,MATCH(BY8,Inputs!$B$26:$B$42,0),1),BX6)</f>
        <v>13</v>
      </c>
      <c r="BZ6" s="695">
        <f>+IFERROR(INDEX(Inputs!$A$26:$A$42,MATCH(BZ8,Inputs!$B$26:$B$42,0),1),BY6)</f>
        <v>13</v>
      </c>
      <c r="CA6" s="695">
        <f>+IFERROR(INDEX(Inputs!$A$26:$A$42,MATCH(CA8,Inputs!$B$26:$B$42,0),1),BZ6)</f>
        <v>14</v>
      </c>
      <c r="CB6" s="695">
        <f>+IFERROR(INDEX(Inputs!$A$26:$A$42,MATCH(CB8,Inputs!$B$26:$B$42,0),1),CA6)</f>
        <v>14</v>
      </c>
      <c r="CC6" s="695">
        <f>+IFERROR(INDEX(Inputs!$A$26:$A$42,MATCH(CC8,Inputs!$B$26:$B$42,0),1),CB6)</f>
        <v>14</v>
      </c>
      <c r="CD6" s="695">
        <f>+IFERROR(INDEX(Inputs!$A$26:$A$42,MATCH(CD8,Inputs!$B$26:$B$42,0),1),CC6)</f>
        <v>14</v>
      </c>
      <c r="CE6" s="695">
        <f>+IFERROR(INDEX(Inputs!$A$26:$A$42,MATCH(CE8,Inputs!$B$26:$B$42,0),1),CD6)</f>
        <v>14</v>
      </c>
      <c r="CF6" s="695">
        <f>+IFERROR(INDEX(Inputs!$A$26:$A$42,MATCH(CF8,Inputs!$B$26:$B$42,0),1),CE6)</f>
        <v>15</v>
      </c>
      <c r="CG6" s="695">
        <f>+IFERROR(INDEX(Inputs!$A$26:$A$42,MATCH(CG8,Inputs!$B$26:$B$42,0),1),CF6)</f>
        <v>15</v>
      </c>
      <c r="CH6" s="695">
        <f>+IFERROR(INDEX(Inputs!$A$26:$A$42,MATCH(CH8,Inputs!$B$26:$B$42,0),1),CG6)</f>
        <v>15</v>
      </c>
      <c r="CI6" s="695">
        <f>+IFERROR(INDEX(Inputs!$A$26:$A$42,MATCH(CI8,Inputs!$B$26:$B$42,0),1),CH6)</f>
        <v>15</v>
      </c>
      <c r="CJ6" s="695">
        <f>+IFERROR(INDEX(Inputs!$A$26:$A$42,MATCH(CJ8,Inputs!$B$26:$B$42,0),1),CI6)</f>
        <v>15</v>
      </c>
      <c r="CK6" s="695">
        <f>+IFERROR(INDEX(Inputs!$A$26:$A$42,MATCH(CK8,Inputs!$B$26:$B$42,0),1),CJ6)</f>
        <v>16</v>
      </c>
      <c r="CL6" s="695">
        <f>+IFERROR(INDEX(Inputs!$A$26:$A$42,MATCH(CL8,Inputs!$B$26:$B$42,0),1),CK6)</f>
        <v>16</v>
      </c>
      <c r="CM6" s="695">
        <f>+IFERROR(INDEX(Inputs!$A$26:$A$42,MATCH(CM8,Inputs!$B$26:$B$42,0),1),CL6)</f>
        <v>16</v>
      </c>
      <c r="CN6" s="695">
        <f>+IFERROR(INDEX(Inputs!$A$26:$A$42,MATCH(CN8,Inputs!$B$26:$B$42,0),1),CM6)</f>
        <v>16</v>
      </c>
      <c r="CO6" s="695">
        <f>+IFERROR(INDEX(Inputs!$A$26:$A$42,MATCH(CO8,Inputs!$B$26:$B$42,0),1),CN6)</f>
        <v>16</v>
      </c>
      <c r="CP6" s="695">
        <f>+IFERROR(INDEX(Inputs!$A$26:$A$42,MATCH(CP8,Inputs!$B$26:$B$42,0),1),CO6)</f>
        <v>16</v>
      </c>
      <c r="CQ6" s="695">
        <f>+IFERROR(INDEX(Inputs!$A$26:$A$42,MATCH(CQ8,Inputs!$B$26:$B$42,0),1),CP6)</f>
        <v>16</v>
      </c>
      <c r="CR6" s="695">
        <f>+IFERROR(INDEX(Inputs!$A$26:$A$42,MATCH(CR8,Inputs!$B$26:$B$42,0),1),CQ6)</f>
        <v>17</v>
      </c>
      <c r="CS6" s="695"/>
    </row>
    <row r="7" spans="1:125" ht="12" customHeight="1">
      <c r="A7" s="2"/>
      <c r="B7" s="3"/>
      <c r="D7" s="45"/>
      <c r="E7" s="45"/>
      <c r="F7" s="45"/>
      <c r="G7" s="45"/>
      <c r="H7" s="45"/>
      <c r="I7" s="45"/>
      <c r="J7" s="45"/>
      <c r="K7" s="462" t="s">
        <v>254</v>
      </c>
      <c r="L7" s="342"/>
      <c r="M7" s="462" t="s">
        <v>6</v>
      </c>
      <c r="N7" s="462"/>
      <c r="O7" s="117" t="s">
        <v>339</v>
      </c>
      <c r="P7" s="117" t="s">
        <v>295</v>
      </c>
      <c r="Q7" s="117" t="s">
        <v>296</v>
      </c>
      <c r="R7" s="117" t="s">
        <v>296</v>
      </c>
      <c r="S7" s="117" t="s">
        <v>296</v>
      </c>
      <c r="T7" s="117" t="s">
        <v>296</v>
      </c>
      <c r="U7" s="117" t="s">
        <v>296</v>
      </c>
      <c r="V7" s="117" t="s">
        <v>296</v>
      </c>
      <c r="W7" s="117" t="s">
        <v>296</v>
      </c>
      <c r="X7" s="117" t="s">
        <v>296</v>
      </c>
      <c r="Y7" s="117" t="s">
        <v>296</v>
      </c>
      <c r="Z7" s="117" t="s">
        <v>296</v>
      </c>
      <c r="AA7" s="117" t="s">
        <v>296</v>
      </c>
      <c r="AB7" s="117" t="s">
        <v>296</v>
      </c>
      <c r="AC7" s="117" t="s">
        <v>296</v>
      </c>
      <c r="AD7" s="117" t="s">
        <v>296</v>
      </c>
      <c r="AE7" s="117" t="s">
        <v>296</v>
      </c>
      <c r="AF7" s="117" t="s">
        <v>296</v>
      </c>
      <c r="AG7" s="117" t="s">
        <v>296</v>
      </c>
      <c r="AH7" s="117" t="s">
        <v>296</v>
      </c>
      <c r="AI7" s="117" t="s">
        <v>296</v>
      </c>
      <c r="AJ7" s="117" t="s">
        <v>296</v>
      </c>
      <c r="AK7" s="117" t="s">
        <v>296</v>
      </c>
      <c r="AL7" s="117" t="s">
        <v>296</v>
      </c>
      <c r="AM7" s="117" t="s">
        <v>296</v>
      </c>
      <c r="AN7" s="117" t="s">
        <v>296</v>
      </c>
      <c r="AO7" s="117" t="s">
        <v>296</v>
      </c>
      <c r="AP7" s="117" t="s">
        <v>296</v>
      </c>
      <c r="AQ7" s="117" t="s">
        <v>296</v>
      </c>
      <c r="AR7" s="117" t="s">
        <v>296</v>
      </c>
      <c r="AS7" s="117" t="s">
        <v>296</v>
      </c>
      <c r="AT7" s="117" t="s">
        <v>296</v>
      </c>
      <c r="AU7" s="117" t="s">
        <v>296</v>
      </c>
      <c r="AV7" s="117" t="s">
        <v>296</v>
      </c>
      <c r="AW7" s="117" t="s">
        <v>296</v>
      </c>
      <c r="AX7" s="117" t="s">
        <v>296</v>
      </c>
      <c r="AY7" s="117" t="s">
        <v>296</v>
      </c>
      <c r="AZ7" s="117" t="s">
        <v>296</v>
      </c>
      <c r="BA7" s="117" t="s">
        <v>296</v>
      </c>
      <c r="BB7" s="117" t="s">
        <v>296</v>
      </c>
      <c r="BC7" s="117" t="s">
        <v>296</v>
      </c>
      <c r="BD7" s="117" t="s">
        <v>296</v>
      </c>
      <c r="BE7" s="117" t="s">
        <v>296</v>
      </c>
      <c r="BF7" s="117" t="s">
        <v>296</v>
      </c>
      <c r="BG7" s="117" t="s">
        <v>296</v>
      </c>
      <c r="BH7" s="117" t="s">
        <v>296</v>
      </c>
      <c r="BI7" s="117" t="s">
        <v>296</v>
      </c>
      <c r="BJ7" s="117" t="s">
        <v>296</v>
      </c>
      <c r="BK7" s="117" t="s">
        <v>296</v>
      </c>
      <c r="BL7" s="117" t="s">
        <v>296</v>
      </c>
      <c r="BM7" s="117" t="s">
        <v>296</v>
      </c>
      <c r="BN7" s="117" t="s">
        <v>296</v>
      </c>
      <c r="BO7" s="117" t="s">
        <v>296</v>
      </c>
      <c r="BP7" s="117" t="s">
        <v>296</v>
      </c>
      <c r="BQ7" s="117" t="s">
        <v>296</v>
      </c>
      <c r="BR7" s="117" t="s">
        <v>296</v>
      </c>
      <c r="BS7" s="117" t="s">
        <v>296</v>
      </c>
      <c r="BT7" s="117" t="s">
        <v>296</v>
      </c>
      <c r="BU7" s="117" t="s">
        <v>296</v>
      </c>
      <c r="BV7" s="117" t="s">
        <v>296</v>
      </c>
      <c r="BW7" s="117" t="s">
        <v>296</v>
      </c>
      <c r="BX7" s="117" t="s">
        <v>296</v>
      </c>
      <c r="BY7" s="117" t="s">
        <v>296</v>
      </c>
      <c r="BZ7" s="117" t="s">
        <v>296</v>
      </c>
      <c r="CA7" s="117" t="s">
        <v>296</v>
      </c>
      <c r="CB7" s="117" t="s">
        <v>296</v>
      </c>
      <c r="CC7" s="117" t="s">
        <v>296</v>
      </c>
      <c r="CD7" s="117" t="s">
        <v>296</v>
      </c>
      <c r="CE7" s="117" t="s">
        <v>296</v>
      </c>
      <c r="CF7" s="117" t="s">
        <v>296</v>
      </c>
      <c r="CG7" s="117" t="s">
        <v>296</v>
      </c>
      <c r="CH7" s="117" t="s">
        <v>296</v>
      </c>
      <c r="CI7" s="117" t="s">
        <v>296</v>
      </c>
      <c r="CJ7" s="117" t="s">
        <v>296</v>
      </c>
      <c r="CK7" s="117" t="s">
        <v>296</v>
      </c>
      <c r="CL7" s="117" t="s">
        <v>296</v>
      </c>
      <c r="CM7" s="117" t="s">
        <v>296</v>
      </c>
      <c r="CN7" s="117" t="s">
        <v>296</v>
      </c>
      <c r="CO7" s="117" t="s">
        <v>296</v>
      </c>
      <c r="CP7" s="117" t="s">
        <v>296</v>
      </c>
      <c r="CQ7" s="117" t="s">
        <v>296</v>
      </c>
      <c r="CR7" s="117" t="s">
        <v>296</v>
      </c>
      <c r="CS7" s="117"/>
    </row>
    <row r="8" spans="1:125">
      <c r="A8" s="2"/>
      <c r="B8" s="8" t="s">
        <v>0</v>
      </c>
      <c r="D8" s="45"/>
      <c r="E8" s="45"/>
      <c r="F8" s="45"/>
      <c r="G8" s="45"/>
      <c r="H8" s="45"/>
      <c r="I8" s="45"/>
      <c r="J8" s="45"/>
      <c r="K8" s="342" t="s">
        <v>0</v>
      </c>
      <c r="L8" s="45"/>
      <c r="M8" s="45"/>
      <c r="N8" s="45"/>
      <c r="O8" s="115">
        <f>+Oper!O8</f>
        <v>2017</v>
      </c>
      <c r="P8" s="115">
        <f>+Oper!P8</f>
        <v>2018</v>
      </c>
      <c r="Q8" s="115">
        <f>+Oper!Q8</f>
        <v>2019</v>
      </c>
      <c r="R8" s="115">
        <f>+Oper!R8</f>
        <v>2020</v>
      </c>
      <c r="S8" s="115">
        <f>+Oper!S8</f>
        <v>2021</v>
      </c>
      <c r="T8" s="115">
        <f>+Oper!T8</f>
        <v>2022</v>
      </c>
      <c r="U8" s="115">
        <f>+Oper!U8</f>
        <v>2023</v>
      </c>
      <c r="V8" s="115">
        <f>+Oper!V8</f>
        <v>2024</v>
      </c>
      <c r="W8" s="115">
        <f>+Oper!W8</f>
        <v>2025</v>
      </c>
      <c r="X8" s="115">
        <f>+Oper!X8</f>
        <v>2026</v>
      </c>
      <c r="Y8" s="115">
        <f>+Oper!Y8</f>
        <v>2027</v>
      </c>
      <c r="Z8" s="115">
        <f>+Oper!Z8</f>
        <v>2028</v>
      </c>
      <c r="AA8" s="115">
        <f>+Oper!AA8</f>
        <v>2029</v>
      </c>
      <c r="AB8" s="115">
        <f>+Oper!AB8</f>
        <v>2030</v>
      </c>
      <c r="AC8" s="115">
        <f>+Oper!AC8</f>
        <v>2031</v>
      </c>
      <c r="AD8" s="115">
        <f>+Oper!AD8</f>
        <v>2032</v>
      </c>
      <c r="AE8" s="115">
        <f>+Oper!AE8</f>
        <v>2033</v>
      </c>
      <c r="AF8" s="115">
        <f>+Oper!AF8</f>
        <v>2034</v>
      </c>
      <c r="AG8" s="115">
        <f>+Oper!AG8</f>
        <v>2035</v>
      </c>
      <c r="AH8" s="115">
        <f>+Oper!AH8</f>
        <v>2036</v>
      </c>
      <c r="AI8" s="115">
        <f>+Oper!AI8</f>
        <v>2037</v>
      </c>
      <c r="AJ8" s="115">
        <f>+Oper!AJ8</f>
        <v>2038</v>
      </c>
      <c r="AK8" s="115">
        <f>+Oper!AK8</f>
        <v>2039</v>
      </c>
      <c r="AL8" s="115">
        <f>+Oper!AL8</f>
        <v>2040</v>
      </c>
      <c r="AM8" s="115">
        <f>+Oper!AM8</f>
        <v>2041</v>
      </c>
      <c r="AN8" s="115">
        <f>+Oper!AN8</f>
        <v>2042</v>
      </c>
      <c r="AO8" s="115">
        <f>+Oper!AO8</f>
        <v>2043</v>
      </c>
      <c r="AP8" s="115">
        <f>+Oper!AP8</f>
        <v>2044</v>
      </c>
      <c r="AQ8" s="115">
        <f>+Oper!AQ8</f>
        <v>2045</v>
      </c>
      <c r="AR8" s="115">
        <f>+Oper!AR8</f>
        <v>2046</v>
      </c>
      <c r="AS8" s="115">
        <f>+Oper!AS8</f>
        <v>2047</v>
      </c>
      <c r="AT8" s="115">
        <f>+Oper!AT8</f>
        <v>2048</v>
      </c>
      <c r="AU8" s="115">
        <f>+Oper!AU8</f>
        <v>2049</v>
      </c>
      <c r="AV8" s="115">
        <f>+Oper!AV8</f>
        <v>2050</v>
      </c>
      <c r="AW8" s="115">
        <f>+Oper!AW8</f>
        <v>2051</v>
      </c>
      <c r="AX8" s="115">
        <f>+Oper!AX8</f>
        <v>2052</v>
      </c>
      <c r="AY8" s="115">
        <f>+Oper!AY8</f>
        <v>2053</v>
      </c>
      <c r="AZ8" s="115">
        <f>+Oper!AZ8</f>
        <v>2054</v>
      </c>
      <c r="BA8" s="115">
        <f>+Oper!BA8</f>
        <v>2055</v>
      </c>
      <c r="BB8" s="115">
        <f>+Oper!BB8</f>
        <v>2056</v>
      </c>
      <c r="BC8" s="115">
        <f>+Oper!BC8</f>
        <v>2057</v>
      </c>
      <c r="BD8" s="115">
        <f>+Oper!BD8</f>
        <v>2058</v>
      </c>
      <c r="BE8" s="115">
        <f>+Oper!BE8</f>
        <v>2059</v>
      </c>
      <c r="BF8" s="115">
        <f>+Oper!BF8</f>
        <v>2060</v>
      </c>
      <c r="BG8" s="115">
        <f>+Oper!BG8</f>
        <v>2061</v>
      </c>
      <c r="BH8" s="115">
        <f>+Oper!BH8</f>
        <v>2062</v>
      </c>
      <c r="BI8" s="115">
        <f>+Oper!BI8</f>
        <v>2063</v>
      </c>
      <c r="BJ8" s="115">
        <f>+Oper!BJ8</f>
        <v>2064</v>
      </c>
      <c r="BK8" s="115">
        <f>+Oper!BK8</f>
        <v>2065</v>
      </c>
      <c r="BL8" s="115">
        <f>+Oper!BL8</f>
        <v>2066</v>
      </c>
      <c r="BM8" s="115">
        <f>+Oper!BM8</f>
        <v>2067</v>
      </c>
      <c r="BN8" s="115">
        <f>+Oper!BN8</f>
        <v>2068</v>
      </c>
      <c r="BO8" s="115">
        <f>+Oper!BO8</f>
        <v>2069</v>
      </c>
      <c r="BP8" s="115">
        <f>+Oper!BP8</f>
        <v>2070</v>
      </c>
      <c r="BQ8" s="115">
        <f>+Oper!BQ8</f>
        <v>2071</v>
      </c>
      <c r="BR8" s="115">
        <f>+Oper!BR8</f>
        <v>2072</v>
      </c>
      <c r="BS8" s="115">
        <f>+Oper!BS8</f>
        <v>2073</v>
      </c>
      <c r="BT8" s="115">
        <f>+Oper!BT8</f>
        <v>2074</v>
      </c>
      <c r="BU8" s="115">
        <f>+Oper!BU8</f>
        <v>2075</v>
      </c>
      <c r="BV8" s="115">
        <f>+Oper!BV8</f>
        <v>2076</v>
      </c>
      <c r="BW8" s="115">
        <f>+Oper!BW8</f>
        <v>2077</v>
      </c>
      <c r="BX8" s="115">
        <f>+Oper!BX8</f>
        <v>2078</v>
      </c>
      <c r="BY8" s="115">
        <f>+Oper!BY8</f>
        <v>2079</v>
      </c>
      <c r="BZ8" s="115">
        <f>+Oper!BZ8</f>
        <v>2080</v>
      </c>
      <c r="CA8" s="115">
        <f>+Oper!CA8</f>
        <v>2081</v>
      </c>
      <c r="CB8" s="115">
        <f>+Oper!CB8</f>
        <v>2082</v>
      </c>
      <c r="CC8" s="115">
        <f>+Oper!CC8</f>
        <v>2083</v>
      </c>
      <c r="CD8" s="115">
        <f>+Oper!CD8</f>
        <v>2084</v>
      </c>
      <c r="CE8" s="115">
        <f>+Oper!CE8</f>
        <v>2085</v>
      </c>
      <c r="CF8" s="115">
        <f>+Oper!CF8</f>
        <v>2086</v>
      </c>
      <c r="CG8" s="115">
        <f>+Oper!CG8</f>
        <v>2087</v>
      </c>
      <c r="CH8" s="115">
        <f>+Oper!CH8</f>
        <v>2088</v>
      </c>
      <c r="CI8" s="115">
        <f>+Oper!CI8</f>
        <v>2089</v>
      </c>
      <c r="CJ8" s="115">
        <f>+Oper!CJ8</f>
        <v>2090</v>
      </c>
      <c r="CK8" s="115">
        <f>+Oper!CK8</f>
        <v>2091</v>
      </c>
      <c r="CL8" s="115">
        <f>+Oper!CL8</f>
        <v>2092</v>
      </c>
      <c r="CM8" s="115">
        <f>+Oper!CM8</f>
        <v>2093</v>
      </c>
      <c r="CN8" s="115">
        <f>+Oper!CN8</f>
        <v>2094</v>
      </c>
      <c r="CO8" s="115">
        <f>+Oper!CO8</f>
        <v>2095</v>
      </c>
      <c r="CP8" s="115">
        <f>+Oper!CP8</f>
        <v>2096</v>
      </c>
      <c r="CQ8" s="115">
        <f>+Oper!CQ8</f>
        <v>2097</v>
      </c>
      <c r="CR8" s="115">
        <f>+Oper!CR8</f>
        <v>2098</v>
      </c>
      <c r="CS8" s="115"/>
    </row>
    <row r="9" spans="1:125">
      <c r="A9" s="2"/>
      <c r="B9" s="10" t="s">
        <v>11</v>
      </c>
      <c r="D9" s="45"/>
      <c r="E9" s="45"/>
      <c r="F9" s="45"/>
      <c r="G9" s="45"/>
      <c r="H9" s="45"/>
      <c r="I9" s="45"/>
      <c r="J9" s="45"/>
      <c r="K9" s="342" t="s">
        <v>9</v>
      </c>
      <c r="L9" s="45"/>
      <c r="M9" s="45"/>
      <c r="N9" s="45"/>
      <c r="O9" s="290">
        <f>+Oper!O9</f>
        <v>42736</v>
      </c>
      <c r="P9" s="116">
        <f>+Oper!P9</f>
        <v>43101</v>
      </c>
      <c r="Q9" s="116">
        <f>+Oper!Q9</f>
        <v>43466</v>
      </c>
      <c r="R9" s="116">
        <f>+Oper!R9</f>
        <v>43831</v>
      </c>
      <c r="S9" s="116">
        <f>+Oper!S9</f>
        <v>44197</v>
      </c>
      <c r="T9" s="116">
        <f>+Oper!T9</f>
        <v>44562</v>
      </c>
      <c r="U9" s="116">
        <f>+Oper!U9</f>
        <v>44927</v>
      </c>
      <c r="V9" s="116">
        <f>+Oper!V9</f>
        <v>45292</v>
      </c>
      <c r="W9" s="116">
        <f>+Oper!W9</f>
        <v>45658</v>
      </c>
      <c r="X9" s="116">
        <f>+Oper!X9</f>
        <v>46023</v>
      </c>
      <c r="Y9" s="116">
        <f>+Oper!Y9</f>
        <v>46388</v>
      </c>
      <c r="Z9" s="116">
        <f>+Oper!Z9</f>
        <v>46753</v>
      </c>
      <c r="AA9" s="116">
        <f>+Oper!AA9</f>
        <v>47119</v>
      </c>
      <c r="AB9" s="116">
        <f>+Oper!AB9</f>
        <v>47484</v>
      </c>
      <c r="AC9" s="116">
        <f>+Oper!AC9</f>
        <v>47849</v>
      </c>
      <c r="AD9" s="116">
        <f>+Oper!AD9</f>
        <v>48214</v>
      </c>
      <c r="AE9" s="116">
        <f>+Oper!AE9</f>
        <v>48580</v>
      </c>
      <c r="AF9" s="116">
        <f>+Oper!AF9</f>
        <v>48945</v>
      </c>
      <c r="AG9" s="116">
        <f>+Oper!AG9</f>
        <v>49310</v>
      </c>
      <c r="AH9" s="116">
        <f>+Oper!AH9</f>
        <v>49675</v>
      </c>
      <c r="AI9" s="116">
        <f>+Oper!AI9</f>
        <v>50041</v>
      </c>
      <c r="AJ9" s="116">
        <f>+Oper!AJ9</f>
        <v>50406</v>
      </c>
      <c r="AK9" s="116">
        <f>+Oper!AK9</f>
        <v>50771</v>
      </c>
      <c r="AL9" s="116">
        <f>+Oper!AL9</f>
        <v>51136</v>
      </c>
      <c r="AM9" s="116">
        <f>+Oper!AM9</f>
        <v>51502</v>
      </c>
      <c r="AN9" s="116">
        <f>+Oper!AN9</f>
        <v>51867</v>
      </c>
      <c r="AO9" s="116">
        <f>+Oper!AO9</f>
        <v>52232</v>
      </c>
      <c r="AP9" s="116">
        <f>+Oper!AP9</f>
        <v>52597</v>
      </c>
      <c r="AQ9" s="116">
        <f>+Oper!AQ9</f>
        <v>52963</v>
      </c>
      <c r="AR9" s="116">
        <f>+Oper!AR9</f>
        <v>53328</v>
      </c>
      <c r="AS9" s="116">
        <f>+Oper!AS9</f>
        <v>53693</v>
      </c>
      <c r="AT9" s="116">
        <f>+Oper!AT9</f>
        <v>54058</v>
      </c>
      <c r="AU9" s="116">
        <f>+Oper!AU9</f>
        <v>54424</v>
      </c>
      <c r="AV9" s="116">
        <f>+Oper!AV9</f>
        <v>54789</v>
      </c>
      <c r="AW9" s="116">
        <f>+Oper!AW9</f>
        <v>55154</v>
      </c>
      <c r="AX9" s="116">
        <f>+Oper!AX9</f>
        <v>55519</v>
      </c>
      <c r="AY9" s="116">
        <f>+Oper!AY9</f>
        <v>55885</v>
      </c>
      <c r="AZ9" s="116">
        <f>+Oper!AZ9</f>
        <v>56250</v>
      </c>
      <c r="BA9" s="116">
        <f>+Oper!BA9</f>
        <v>56615</v>
      </c>
      <c r="BB9" s="116">
        <f>+Oper!BB9</f>
        <v>56980</v>
      </c>
      <c r="BC9" s="116">
        <f>+Oper!BC9</f>
        <v>57346</v>
      </c>
      <c r="BD9" s="116">
        <f>+Oper!BD9</f>
        <v>57711</v>
      </c>
      <c r="BE9" s="116">
        <f>+Oper!BE9</f>
        <v>58076</v>
      </c>
      <c r="BF9" s="116">
        <f>+Oper!BF9</f>
        <v>58441</v>
      </c>
      <c r="BG9" s="116">
        <f>+Oper!BG9</f>
        <v>58807</v>
      </c>
      <c r="BH9" s="116">
        <f>+Oper!BH9</f>
        <v>59172</v>
      </c>
      <c r="BI9" s="116">
        <f>+Oper!BI9</f>
        <v>59537</v>
      </c>
      <c r="BJ9" s="116">
        <f>+Oper!BJ9</f>
        <v>59902</v>
      </c>
      <c r="BK9" s="116">
        <f>+Oper!BK9</f>
        <v>60268</v>
      </c>
      <c r="BL9" s="116">
        <f>+Oper!BL9</f>
        <v>60633</v>
      </c>
      <c r="BM9" s="116">
        <f>+Oper!BM9</f>
        <v>60998</v>
      </c>
      <c r="BN9" s="116">
        <f>+Oper!BN9</f>
        <v>61363</v>
      </c>
      <c r="BO9" s="116">
        <f>+Oper!BO9</f>
        <v>61729</v>
      </c>
      <c r="BP9" s="116">
        <f>+Oper!BP9</f>
        <v>62094</v>
      </c>
      <c r="BQ9" s="116">
        <f>+Oper!BQ9</f>
        <v>62459</v>
      </c>
      <c r="BR9" s="116">
        <f>+Oper!BR9</f>
        <v>62824</v>
      </c>
      <c r="BS9" s="116">
        <f>+Oper!BS9</f>
        <v>63190</v>
      </c>
      <c r="BT9" s="116">
        <f>+Oper!BT9</f>
        <v>63555</v>
      </c>
      <c r="BU9" s="116">
        <f>+Oper!BU9</f>
        <v>63920</v>
      </c>
      <c r="BV9" s="116">
        <f>+Oper!BV9</f>
        <v>64285</v>
      </c>
      <c r="BW9" s="116">
        <f>+Oper!BW9</f>
        <v>64651</v>
      </c>
      <c r="BX9" s="116">
        <f>+Oper!BX9</f>
        <v>65016</v>
      </c>
      <c r="BY9" s="116">
        <f>+Oper!BY9</f>
        <v>65381</v>
      </c>
      <c r="BZ9" s="116">
        <f>+Oper!BZ9</f>
        <v>65746</v>
      </c>
      <c r="CA9" s="116">
        <f>+Oper!CA9</f>
        <v>66112</v>
      </c>
      <c r="CB9" s="116">
        <f>+Oper!CB9</f>
        <v>66477</v>
      </c>
      <c r="CC9" s="116">
        <f>+Oper!CC9</f>
        <v>66842</v>
      </c>
      <c r="CD9" s="116">
        <f>+Oper!CD9</f>
        <v>67207</v>
      </c>
      <c r="CE9" s="116">
        <f>+Oper!CE9</f>
        <v>67573</v>
      </c>
      <c r="CF9" s="116">
        <f>+Oper!CF9</f>
        <v>67938</v>
      </c>
      <c r="CG9" s="116">
        <f>+Oper!CG9</f>
        <v>68303</v>
      </c>
      <c r="CH9" s="116">
        <f>+Oper!CH9</f>
        <v>68668</v>
      </c>
      <c r="CI9" s="116">
        <f>+Oper!CI9</f>
        <v>69034</v>
      </c>
      <c r="CJ9" s="116">
        <f>+Oper!CJ9</f>
        <v>69399</v>
      </c>
      <c r="CK9" s="116">
        <f>+Oper!CK9</f>
        <v>69764</v>
      </c>
      <c r="CL9" s="116">
        <f>+Oper!CL9</f>
        <v>70129</v>
      </c>
      <c r="CM9" s="116">
        <f>+Oper!CM9</f>
        <v>70495</v>
      </c>
      <c r="CN9" s="116">
        <f>+Oper!CN9</f>
        <v>70860</v>
      </c>
      <c r="CO9" s="116">
        <f>+Oper!CO9</f>
        <v>71225</v>
      </c>
      <c r="CP9" s="116">
        <f>+Oper!CP9</f>
        <v>71590</v>
      </c>
      <c r="CQ9" s="116">
        <f>+Oper!CQ9</f>
        <v>71956</v>
      </c>
      <c r="CR9" s="116">
        <f>+Oper!CR9</f>
        <v>72321</v>
      </c>
      <c r="CS9" s="116"/>
    </row>
    <row r="10" spans="1:125">
      <c r="A10" s="2"/>
      <c r="B10" s="10" t="s">
        <v>12</v>
      </c>
      <c r="D10" s="45"/>
      <c r="E10" s="45"/>
      <c r="F10" s="45"/>
      <c r="G10" s="45"/>
      <c r="H10" s="45"/>
      <c r="I10" s="45"/>
      <c r="J10" s="45"/>
      <c r="K10" s="342" t="s">
        <v>9</v>
      </c>
      <c r="L10" s="45"/>
      <c r="M10" s="45"/>
      <c r="N10" s="45"/>
      <c r="O10" s="116">
        <f>+Oper!O10</f>
        <v>43100</v>
      </c>
      <c r="P10" s="116">
        <f>+Oper!P10</f>
        <v>43465</v>
      </c>
      <c r="Q10" s="116">
        <f>+Oper!Q10</f>
        <v>43830</v>
      </c>
      <c r="R10" s="116">
        <f>+Oper!R10</f>
        <v>44196</v>
      </c>
      <c r="S10" s="116">
        <f>+Oper!S10</f>
        <v>44561</v>
      </c>
      <c r="T10" s="116">
        <f>+Oper!T10</f>
        <v>44926</v>
      </c>
      <c r="U10" s="116">
        <f>+Oper!U10</f>
        <v>45291</v>
      </c>
      <c r="V10" s="116">
        <f>+Oper!V10</f>
        <v>45657</v>
      </c>
      <c r="W10" s="116">
        <f>+Oper!W10</f>
        <v>46022</v>
      </c>
      <c r="X10" s="116">
        <f>+Oper!X10</f>
        <v>46387</v>
      </c>
      <c r="Y10" s="116">
        <f>+Oper!Y10</f>
        <v>46752</v>
      </c>
      <c r="Z10" s="116">
        <f>+Oper!Z10</f>
        <v>47118</v>
      </c>
      <c r="AA10" s="116">
        <f>+Oper!AA10</f>
        <v>47483</v>
      </c>
      <c r="AB10" s="116">
        <f>+Oper!AB10</f>
        <v>47848</v>
      </c>
      <c r="AC10" s="116">
        <f>+Oper!AC10</f>
        <v>48213</v>
      </c>
      <c r="AD10" s="116">
        <f>+Oper!AD10</f>
        <v>48579</v>
      </c>
      <c r="AE10" s="116">
        <f>+Oper!AE10</f>
        <v>48944</v>
      </c>
      <c r="AF10" s="116">
        <f>+Oper!AF10</f>
        <v>49309</v>
      </c>
      <c r="AG10" s="116">
        <f>+Oper!AG10</f>
        <v>49674</v>
      </c>
      <c r="AH10" s="116">
        <f>+Oper!AH10</f>
        <v>50040</v>
      </c>
      <c r="AI10" s="116">
        <f>+Oper!AI10</f>
        <v>50405</v>
      </c>
      <c r="AJ10" s="116">
        <f>+Oper!AJ10</f>
        <v>50770</v>
      </c>
      <c r="AK10" s="116">
        <f>+Oper!AK10</f>
        <v>51135</v>
      </c>
      <c r="AL10" s="116">
        <f>+Oper!AL10</f>
        <v>51501</v>
      </c>
      <c r="AM10" s="116">
        <f>+Oper!AM10</f>
        <v>51866</v>
      </c>
      <c r="AN10" s="116">
        <f>+Oper!AN10</f>
        <v>52231</v>
      </c>
      <c r="AO10" s="116">
        <f>+Oper!AO10</f>
        <v>52596</v>
      </c>
      <c r="AP10" s="116">
        <f>+Oper!AP10</f>
        <v>52962</v>
      </c>
      <c r="AQ10" s="116">
        <f>+Oper!AQ10</f>
        <v>53327</v>
      </c>
      <c r="AR10" s="116">
        <f>+Oper!AR10</f>
        <v>53692</v>
      </c>
      <c r="AS10" s="116">
        <f>+Oper!AS10</f>
        <v>54057</v>
      </c>
      <c r="AT10" s="116">
        <f>+Oper!AT10</f>
        <v>54423</v>
      </c>
      <c r="AU10" s="116">
        <f>+Oper!AU10</f>
        <v>54788</v>
      </c>
      <c r="AV10" s="116">
        <f>+Oper!AV10</f>
        <v>55153</v>
      </c>
      <c r="AW10" s="116">
        <f>+Oper!AW10</f>
        <v>55518</v>
      </c>
      <c r="AX10" s="116">
        <f>+Oper!AX10</f>
        <v>55884</v>
      </c>
      <c r="AY10" s="116">
        <f>+Oper!AY10</f>
        <v>56249</v>
      </c>
      <c r="AZ10" s="116">
        <f>+Oper!AZ10</f>
        <v>56614</v>
      </c>
      <c r="BA10" s="116">
        <f>+Oper!BA10</f>
        <v>56979</v>
      </c>
      <c r="BB10" s="116">
        <f>+Oper!BB10</f>
        <v>57345</v>
      </c>
      <c r="BC10" s="116">
        <f>+Oper!BC10</f>
        <v>57710</v>
      </c>
      <c r="BD10" s="116">
        <f>+Oper!BD10</f>
        <v>58075</v>
      </c>
      <c r="BE10" s="116">
        <f>+Oper!BE10</f>
        <v>58440</v>
      </c>
      <c r="BF10" s="116">
        <f>+Oper!BF10</f>
        <v>58806</v>
      </c>
      <c r="BG10" s="116">
        <f>+Oper!BG10</f>
        <v>59171</v>
      </c>
      <c r="BH10" s="116">
        <f>+Oper!BH10</f>
        <v>59536</v>
      </c>
      <c r="BI10" s="116">
        <f>+Oper!BI10</f>
        <v>59901</v>
      </c>
      <c r="BJ10" s="116">
        <f>+Oper!BJ10</f>
        <v>60267</v>
      </c>
      <c r="BK10" s="116">
        <f>+Oper!BK10</f>
        <v>60632</v>
      </c>
      <c r="BL10" s="116">
        <f>+Oper!BL10</f>
        <v>60997</v>
      </c>
      <c r="BM10" s="116">
        <f>+Oper!BM10</f>
        <v>61362</v>
      </c>
      <c r="BN10" s="116">
        <f>+Oper!BN10</f>
        <v>61728</v>
      </c>
      <c r="BO10" s="116">
        <f>+Oper!BO10</f>
        <v>62093</v>
      </c>
      <c r="BP10" s="116">
        <f>+Oper!BP10</f>
        <v>62458</v>
      </c>
      <c r="BQ10" s="116">
        <f>+Oper!BQ10</f>
        <v>62823</v>
      </c>
      <c r="BR10" s="116">
        <f>+Oper!BR10</f>
        <v>63189</v>
      </c>
      <c r="BS10" s="116">
        <f>+Oper!BS10</f>
        <v>63554</v>
      </c>
      <c r="BT10" s="116">
        <f>+Oper!BT10</f>
        <v>63919</v>
      </c>
      <c r="BU10" s="116">
        <f>+Oper!BU10</f>
        <v>64284</v>
      </c>
      <c r="BV10" s="116">
        <f>+Oper!BV10</f>
        <v>64650</v>
      </c>
      <c r="BW10" s="116">
        <f>+Oper!BW10</f>
        <v>65015</v>
      </c>
      <c r="BX10" s="116">
        <f>+Oper!BX10</f>
        <v>65380</v>
      </c>
      <c r="BY10" s="116">
        <f>+Oper!BY10</f>
        <v>65745</v>
      </c>
      <c r="BZ10" s="116">
        <f>+Oper!BZ10</f>
        <v>66111</v>
      </c>
      <c r="CA10" s="116">
        <f>+Oper!CA10</f>
        <v>66476</v>
      </c>
      <c r="CB10" s="116">
        <f>+Oper!CB10</f>
        <v>66841</v>
      </c>
      <c r="CC10" s="116">
        <f>+Oper!CC10</f>
        <v>67206</v>
      </c>
      <c r="CD10" s="116">
        <f>+Oper!CD10</f>
        <v>67572</v>
      </c>
      <c r="CE10" s="116">
        <f>+Oper!CE10</f>
        <v>67937</v>
      </c>
      <c r="CF10" s="116">
        <f>+Oper!CF10</f>
        <v>68302</v>
      </c>
      <c r="CG10" s="116">
        <f>+Oper!CG10</f>
        <v>68667</v>
      </c>
      <c r="CH10" s="116">
        <f>+Oper!CH10</f>
        <v>69033</v>
      </c>
      <c r="CI10" s="116">
        <f>+Oper!CI10</f>
        <v>69398</v>
      </c>
      <c r="CJ10" s="116">
        <f>+Oper!CJ10</f>
        <v>69763</v>
      </c>
      <c r="CK10" s="116">
        <f>+Oper!CK10</f>
        <v>70128</v>
      </c>
      <c r="CL10" s="116">
        <f>+Oper!CL10</f>
        <v>70494</v>
      </c>
      <c r="CM10" s="116">
        <f>+Oper!CM10</f>
        <v>70859</v>
      </c>
      <c r="CN10" s="116">
        <f>+Oper!CN10</f>
        <v>71224</v>
      </c>
      <c r="CO10" s="116">
        <f>+Oper!CO10</f>
        <v>71589</v>
      </c>
      <c r="CP10" s="116">
        <f>+Oper!CP10</f>
        <v>71955</v>
      </c>
      <c r="CQ10" s="116">
        <f>+Oper!CQ10</f>
        <v>72320</v>
      </c>
      <c r="CR10" s="116">
        <f>+Oper!CR10</f>
        <v>72685</v>
      </c>
      <c r="CS10" s="116"/>
    </row>
    <row r="11" spans="1:125">
      <c r="K11" s="47"/>
    </row>
    <row r="12" spans="1:125">
      <c r="B12" s="4" t="s">
        <v>21</v>
      </c>
      <c r="K12" s="342" t="s">
        <v>16</v>
      </c>
      <c r="O12" s="118">
        <f>+IF(O$10&lt;=Inputs!$L$16,1,0)</f>
        <v>1</v>
      </c>
      <c r="P12" s="118">
        <f>+IF(P$10&lt;=Inputs!$L$16,1,0)</f>
        <v>1</v>
      </c>
      <c r="Q12" s="118">
        <f>+IF(Q$10&lt;=Inputs!$L$16,1,0)</f>
        <v>1</v>
      </c>
      <c r="R12" s="118">
        <f>+IF(R$10&lt;=Inputs!$L$16,1,0)</f>
        <v>1</v>
      </c>
      <c r="S12" s="118">
        <f>+IF(S$10&lt;=Inputs!$L$16,1,0)</f>
        <v>1</v>
      </c>
      <c r="T12" s="118">
        <f>+IF(T$10&lt;=Inputs!$L$16,1,0)</f>
        <v>1</v>
      </c>
      <c r="U12" s="118">
        <f>+IF(U$10&lt;=Inputs!$L$16,1,0)</f>
        <v>1</v>
      </c>
      <c r="V12" s="118">
        <f>+IF(V$10&lt;=Inputs!$L$16,1,0)</f>
        <v>1</v>
      </c>
      <c r="W12" s="118">
        <f>+IF(W$10&lt;=Inputs!$L$16,1,0)</f>
        <v>1</v>
      </c>
      <c r="X12" s="118">
        <f>+IF(X$10&lt;=Inputs!$L$16,1,0)</f>
        <v>1</v>
      </c>
      <c r="Y12" s="118">
        <f>+IF(Y$10&lt;=Inputs!$L$16,1,0)</f>
        <v>1</v>
      </c>
      <c r="Z12" s="118">
        <f>+IF(Z$10&lt;=Inputs!$L$16,1,0)</f>
        <v>1</v>
      </c>
      <c r="AA12" s="118">
        <f>+IF(AA$10&lt;=Inputs!$L$16,1,0)</f>
        <v>1</v>
      </c>
      <c r="AB12" s="118">
        <f>+IF(AB$10&lt;=Inputs!$L$16,1,0)</f>
        <v>1</v>
      </c>
      <c r="AC12" s="118">
        <f>+IF(AC$10&lt;=Inputs!$L$16,1,0)</f>
        <v>1</v>
      </c>
      <c r="AD12" s="118">
        <f>+IF(AD$10&lt;=Inputs!$L$16,1,0)</f>
        <v>1</v>
      </c>
      <c r="AE12" s="118">
        <f>+IF(AE$10&lt;=Inputs!$L$16,1,0)</f>
        <v>1</v>
      </c>
      <c r="AF12" s="118">
        <f>+IF(AF$10&lt;=Inputs!$L$16,1,0)</f>
        <v>1</v>
      </c>
      <c r="AG12" s="118">
        <f>+IF(AG$10&lt;=Inputs!$L$16,1,0)</f>
        <v>1</v>
      </c>
      <c r="AH12" s="118">
        <f>+IF(AH$10&lt;=Inputs!$L$16,1,0)</f>
        <v>1</v>
      </c>
      <c r="AI12" s="118">
        <f>+IF(AI$10&lt;=Inputs!$L$16,1,0)</f>
        <v>1</v>
      </c>
      <c r="AJ12" s="118">
        <f>+IF(AJ$10&lt;=Inputs!$L$16,1,0)</f>
        <v>1</v>
      </c>
      <c r="AK12" s="118">
        <f>+IF(AK$10&lt;=Inputs!$L$16,1,0)</f>
        <v>1</v>
      </c>
      <c r="AL12" s="118">
        <f>+IF(AL$10&lt;=Inputs!$L$16,1,0)</f>
        <v>1</v>
      </c>
      <c r="AM12" s="118">
        <f>+IF(AM$10&lt;=Inputs!$L$16,1,0)</f>
        <v>1</v>
      </c>
      <c r="AN12" s="118">
        <f>+IF(AN$10&lt;=Inputs!$L$16,1,0)</f>
        <v>1</v>
      </c>
      <c r="AO12" s="118">
        <f>+IF(AO$10&lt;=Inputs!$L$16,1,0)</f>
        <v>1</v>
      </c>
      <c r="AP12" s="118">
        <f>+IF(AP$10&lt;=Inputs!$L$16,1,0)</f>
        <v>1</v>
      </c>
      <c r="AQ12" s="118">
        <f>+IF(AQ$10&lt;=Inputs!$L$16,1,0)</f>
        <v>1</v>
      </c>
      <c r="AR12" s="118">
        <f>+IF(AR$10&lt;=Inputs!$L$16,1,0)</f>
        <v>1</v>
      </c>
      <c r="AS12" s="118">
        <f>+IF(AS$10&lt;=Inputs!$L$16,1,0)</f>
        <v>1</v>
      </c>
      <c r="AT12" s="118">
        <f>+IF(AT$10&lt;=Inputs!$L$16,1,0)</f>
        <v>1</v>
      </c>
      <c r="AU12" s="118">
        <f>+IF(AU$10&lt;=Inputs!$L$16,1,0)</f>
        <v>1</v>
      </c>
      <c r="AV12" s="118">
        <f>+IF(AV$10&lt;=Inputs!$L$16,1,0)</f>
        <v>1</v>
      </c>
      <c r="AW12" s="118">
        <f>+IF(AW$10&lt;=Inputs!$L$16,1,0)</f>
        <v>1</v>
      </c>
      <c r="AX12" s="118">
        <f>+IF(AX$10&lt;=Inputs!$L$16,1,0)</f>
        <v>1</v>
      </c>
      <c r="AY12" s="118">
        <f>+IF(AY$10&lt;=Inputs!$L$16,1,0)</f>
        <v>1</v>
      </c>
      <c r="AZ12" s="118">
        <f>+IF(AZ$10&lt;=Inputs!$L$16,1,0)</f>
        <v>1</v>
      </c>
      <c r="BA12" s="118">
        <f>+IF(BA$10&lt;=Inputs!$L$16,1,0)</f>
        <v>1</v>
      </c>
      <c r="BB12" s="118">
        <f>+IF(BB$10&lt;=Inputs!$L$16,1,0)</f>
        <v>1</v>
      </c>
      <c r="BC12" s="118">
        <f>+IF(BC$10&lt;=Inputs!$L$16,1,0)</f>
        <v>1</v>
      </c>
      <c r="BD12" s="118">
        <f>+IF(BD$10&lt;=Inputs!$L$16,1,0)</f>
        <v>1</v>
      </c>
      <c r="BE12" s="118">
        <f>+IF(BE$10&lt;=Inputs!$L$16,1,0)</f>
        <v>1</v>
      </c>
      <c r="BF12" s="118">
        <f>+IF(BF$10&lt;=Inputs!$L$16,1,0)</f>
        <v>1</v>
      </c>
      <c r="BG12" s="118">
        <f>+IF(BG$10&lt;=Inputs!$L$16,1,0)</f>
        <v>1</v>
      </c>
      <c r="BH12" s="118">
        <f>+IF(BH$10&lt;=Inputs!$L$16,1,0)</f>
        <v>1</v>
      </c>
      <c r="BI12" s="118">
        <f>+IF(BI$10&lt;=Inputs!$L$16,1,0)</f>
        <v>1</v>
      </c>
      <c r="BJ12" s="118">
        <f>+IF(BJ$10&lt;=Inputs!$L$16,1,0)</f>
        <v>1</v>
      </c>
      <c r="BK12" s="118">
        <f>+IF(BK$10&lt;=Inputs!$L$16,1,0)</f>
        <v>1</v>
      </c>
      <c r="BL12" s="118">
        <f>+IF(BL$10&lt;=Inputs!$L$16,1,0)</f>
        <v>1</v>
      </c>
      <c r="BM12" s="118">
        <f>+IF(BM$10&lt;=Inputs!$L$16,1,0)</f>
        <v>1</v>
      </c>
      <c r="BN12" s="118">
        <f>+IF(BN$10&lt;=Inputs!$L$16,1,0)</f>
        <v>1</v>
      </c>
      <c r="BO12" s="118">
        <f>+IF(BO$10&lt;=Inputs!$L$16,1,0)</f>
        <v>1</v>
      </c>
      <c r="BP12" s="118">
        <f>+IF(BP$10&lt;=Inputs!$L$16,1,0)</f>
        <v>1</v>
      </c>
      <c r="BQ12" s="118">
        <f>+IF(BQ$10&lt;=Inputs!$L$16,1,0)</f>
        <v>1</v>
      </c>
      <c r="BR12" s="118">
        <f>+IF(BR$10&lt;=Inputs!$L$16,1,0)</f>
        <v>1</v>
      </c>
      <c r="BS12" s="118">
        <f>+IF(BS$10&lt;=Inputs!$L$16,1,0)</f>
        <v>1</v>
      </c>
      <c r="BT12" s="118">
        <f>+IF(BT$10&lt;=Inputs!$L$16,1,0)</f>
        <v>1</v>
      </c>
      <c r="BU12" s="118">
        <f>+IF(BU$10&lt;=Inputs!$L$16,1,0)</f>
        <v>1</v>
      </c>
      <c r="BV12" s="118">
        <f>+IF(BV$10&lt;=Inputs!$L$16,1,0)</f>
        <v>1</v>
      </c>
      <c r="BW12" s="118">
        <f>+IF(BW$10&lt;=Inputs!$L$16,1,0)</f>
        <v>1</v>
      </c>
      <c r="BX12" s="118">
        <f>+IF(BX$10&lt;=Inputs!$L$16,1,0)</f>
        <v>1</v>
      </c>
      <c r="BY12" s="118">
        <f>+IF(BY$10&lt;=Inputs!$L$16,1,0)</f>
        <v>1</v>
      </c>
      <c r="BZ12" s="118">
        <f>+IF(BZ$10&lt;=Inputs!$L$16,1,0)</f>
        <v>1</v>
      </c>
      <c r="CA12" s="118">
        <f>+IF(CA$10&lt;=Inputs!$L$16,1,0)</f>
        <v>1</v>
      </c>
      <c r="CB12" s="118">
        <f>+IF(CB$10&lt;=Inputs!$L$16,1,0)</f>
        <v>1</v>
      </c>
      <c r="CC12" s="118">
        <f>+IF(CC$10&lt;=Inputs!$L$16,1,0)</f>
        <v>1</v>
      </c>
      <c r="CD12" s="118">
        <f>+IF(CD$10&lt;=Inputs!$L$16,1,0)</f>
        <v>1</v>
      </c>
      <c r="CE12" s="118">
        <f>+IF(CE$10&lt;=Inputs!$L$16,1,0)</f>
        <v>1</v>
      </c>
      <c r="CF12" s="118">
        <f>+IF(CF$10&lt;=Inputs!$L$16,1,0)</f>
        <v>1</v>
      </c>
      <c r="CG12" s="118">
        <f>+IF(CG$10&lt;=Inputs!$L$16,1,0)</f>
        <v>1</v>
      </c>
      <c r="CH12" s="118">
        <f>+IF(CH$10&lt;=Inputs!$L$16,1,0)</f>
        <v>1</v>
      </c>
      <c r="CI12" s="118">
        <f>+IF(CI$10&lt;=Inputs!$L$16,1,0)</f>
        <v>1</v>
      </c>
      <c r="CJ12" s="118">
        <f>+IF(CJ$10&lt;=Inputs!$L$16,1,0)</f>
        <v>1</v>
      </c>
      <c r="CK12" s="118">
        <f>+IF(CK$10&lt;=Inputs!$L$16,1,0)</f>
        <v>1</v>
      </c>
      <c r="CL12" s="118">
        <f>+IF(CL$10&lt;=Inputs!$L$16,1,0)</f>
        <v>1</v>
      </c>
      <c r="CM12" s="118">
        <f>+IF(CM$10&lt;=Inputs!$L$16,1,0)</f>
        <v>1</v>
      </c>
      <c r="CN12" s="118">
        <f>+IF(CN$10&lt;=Inputs!$L$16,1,0)</f>
        <v>1</v>
      </c>
      <c r="CO12" s="118">
        <f>+IF(CO$10&lt;=Inputs!$L$16,1,0)</f>
        <v>1</v>
      </c>
      <c r="CP12" s="118">
        <f>+IF(CP$10&lt;=Inputs!$L$16,1,0)</f>
        <v>1</v>
      </c>
      <c r="CQ12" s="118">
        <f>+IF(CQ$10&lt;=Inputs!$L$16,1,0)</f>
        <v>1</v>
      </c>
      <c r="CR12" s="118">
        <f>+IF(CR$10&lt;=Inputs!$L$16,1,0)</f>
        <v>1</v>
      </c>
      <c r="CS12" s="118"/>
    </row>
    <row r="13" spans="1:125" customFormat="1">
      <c r="A13" s="48"/>
      <c r="B13" s="48" t="s">
        <v>105</v>
      </c>
      <c r="C13" s="48"/>
      <c r="D13" s="48"/>
      <c r="E13" s="48"/>
      <c r="F13" s="48"/>
      <c r="G13" s="48"/>
      <c r="H13" s="48"/>
      <c r="I13" s="48"/>
      <c r="J13" s="48"/>
      <c r="K13" s="342" t="s">
        <v>13</v>
      </c>
      <c r="L13" s="48"/>
      <c r="M13" s="48"/>
      <c r="N13" s="48"/>
      <c r="O13" s="136">
        <f t="shared" ref="O13:AT13" si="0">+O10-O9+1</f>
        <v>365</v>
      </c>
      <c r="P13" s="136">
        <f t="shared" si="0"/>
        <v>365</v>
      </c>
      <c r="Q13" s="136">
        <f t="shared" si="0"/>
        <v>365</v>
      </c>
      <c r="R13" s="136">
        <f t="shared" si="0"/>
        <v>366</v>
      </c>
      <c r="S13" s="136">
        <f t="shared" si="0"/>
        <v>365</v>
      </c>
      <c r="T13" s="136">
        <f t="shared" si="0"/>
        <v>365</v>
      </c>
      <c r="U13" s="136">
        <f t="shared" si="0"/>
        <v>365</v>
      </c>
      <c r="V13" s="136">
        <f t="shared" si="0"/>
        <v>366</v>
      </c>
      <c r="W13" s="136">
        <f t="shared" si="0"/>
        <v>365</v>
      </c>
      <c r="X13" s="136">
        <f t="shared" si="0"/>
        <v>365</v>
      </c>
      <c r="Y13" s="136">
        <f t="shared" si="0"/>
        <v>365</v>
      </c>
      <c r="Z13" s="136">
        <f t="shared" si="0"/>
        <v>366</v>
      </c>
      <c r="AA13" s="136">
        <f t="shared" si="0"/>
        <v>365</v>
      </c>
      <c r="AB13" s="136">
        <f t="shared" si="0"/>
        <v>365</v>
      </c>
      <c r="AC13" s="136">
        <f t="shared" si="0"/>
        <v>365</v>
      </c>
      <c r="AD13" s="136">
        <f t="shared" si="0"/>
        <v>366</v>
      </c>
      <c r="AE13" s="136">
        <f t="shared" si="0"/>
        <v>365</v>
      </c>
      <c r="AF13" s="136">
        <f t="shared" si="0"/>
        <v>365</v>
      </c>
      <c r="AG13" s="136">
        <f t="shared" si="0"/>
        <v>365</v>
      </c>
      <c r="AH13" s="136">
        <f t="shared" si="0"/>
        <v>366</v>
      </c>
      <c r="AI13" s="136">
        <f t="shared" si="0"/>
        <v>365</v>
      </c>
      <c r="AJ13" s="136">
        <f t="shared" si="0"/>
        <v>365</v>
      </c>
      <c r="AK13" s="136">
        <f t="shared" si="0"/>
        <v>365</v>
      </c>
      <c r="AL13" s="136">
        <f t="shared" si="0"/>
        <v>366</v>
      </c>
      <c r="AM13" s="136">
        <f t="shared" si="0"/>
        <v>365</v>
      </c>
      <c r="AN13" s="136">
        <f t="shared" si="0"/>
        <v>365</v>
      </c>
      <c r="AO13" s="136">
        <f t="shared" si="0"/>
        <v>365</v>
      </c>
      <c r="AP13" s="136">
        <f t="shared" si="0"/>
        <v>366</v>
      </c>
      <c r="AQ13" s="136">
        <f t="shared" si="0"/>
        <v>365</v>
      </c>
      <c r="AR13" s="136">
        <f t="shared" si="0"/>
        <v>365</v>
      </c>
      <c r="AS13" s="136">
        <f t="shared" si="0"/>
        <v>365</v>
      </c>
      <c r="AT13" s="136">
        <f t="shared" si="0"/>
        <v>366</v>
      </c>
      <c r="AU13" s="136">
        <f t="shared" ref="AU13:BZ13" si="1">+AU10-AU9+1</f>
        <v>365</v>
      </c>
      <c r="AV13" s="136">
        <f t="shared" si="1"/>
        <v>365</v>
      </c>
      <c r="AW13" s="136">
        <f t="shared" si="1"/>
        <v>365</v>
      </c>
      <c r="AX13" s="136">
        <f t="shared" si="1"/>
        <v>366</v>
      </c>
      <c r="AY13" s="136">
        <f t="shared" si="1"/>
        <v>365</v>
      </c>
      <c r="AZ13" s="136">
        <f t="shared" si="1"/>
        <v>365</v>
      </c>
      <c r="BA13" s="136">
        <f t="shared" si="1"/>
        <v>365</v>
      </c>
      <c r="BB13" s="136">
        <f t="shared" si="1"/>
        <v>366</v>
      </c>
      <c r="BC13" s="136">
        <f t="shared" si="1"/>
        <v>365</v>
      </c>
      <c r="BD13" s="136">
        <f t="shared" si="1"/>
        <v>365</v>
      </c>
      <c r="BE13" s="136">
        <f t="shared" si="1"/>
        <v>365</v>
      </c>
      <c r="BF13" s="136">
        <f t="shared" si="1"/>
        <v>366</v>
      </c>
      <c r="BG13" s="136">
        <f t="shared" si="1"/>
        <v>365</v>
      </c>
      <c r="BH13" s="136">
        <f t="shared" si="1"/>
        <v>365</v>
      </c>
      <c r="BI13" s="136">
        <f t="shared" si="1"/>
        <v>365</v>
      </c>
      <c r="BJ13" s="136">
        <f t="shared" si="1"/>
        <v>366</v>
      </c>
      <c r="BK13" s="136">
        <f t="shared" si="1"/>
        <v>365</v>
      </c>
      <c r="BL13" s="136">
        <f t="shared" si="1"/>
        <v>365</v>
      </c>
      <c r="BM13" s="136">
        <f t="shared" si="1"/>
        <v>365</v>
      </c>
      <c r="BN13" s="136">
        <f t="shared" si="1"/>
        <v>366</v>
      </c>
      <c r="BO13" s="136">
        <f t="shared" si="1"/>
        <v>365</v>
      </c>
      <c r="BP13" s="136">
        <f t="shared" si="1"/>
        <v>365</v>
      </c>
      <c r="BQ13" s="136">
        <f t="shared" si="1"/>
        <v>365</v>
      </c>
      <c r="BR13" s="136">
        <f t="shared" si="1"/>
        <v>366</v>
      </c>
      <c r="BS13" s="136">
        <f t="shared" si="1"/>
        <v>365</v>
      </c>
      <c r="BT13" s="136">
        <f t="shared" si="1"/>
        <v>365</v>
      </c>
      <c r="BU13" s="136">
        <f t="shared" si="1"/>
        <v>365</v>
      </c>
      <c r="BV13" s="136">
        <f t="shared" si="1"/>
        <v>366</v>
      </c>
      <c r="BW13" s="136">
        <f t="shared" si="1"/>
        <v>365</v>
      </c>
      <c r="BX13" s="136">
        <f t="shared" si="1"/>
        <v>365</v>
      </c>
      <c r="BY13" s="136">
        <f t="shared" si="1"/>
        <v>365</v>
      </c>
      <c r="BZ13" s="136">
        <f t="shared" si="1"/>
        <v>366</v>
      </c>
      <c r="CA13" s="136">
        <f t="shared" ref="CA13:CR13" si="2">+CA10-CA9+1</f>
        <v>365</v>
      </c>
      <c r="CB13" s="136">
        <f t="shared" si="2"/>
        <v>365</v>
      </c>
      <c r="CC13" s="136">
        <f t="shared" si="2"/>
        <v>365</v>
      </c>
      <c r="CD13" s="136">
        <f t="shared" si="2"/>
        <v>366</v>
      </c>
      <c r="CE13" s="136">
        <f t="shared" si="2"/>
        <v>365</v>
      </c>
      <c r="CF13" s="136">
        <f t="shared" si="2"/>
        <v>365</v>
      </c>
      <c r="CG13" s="136">
        <f t="shared" si="2"/>
        <v>365</v>
      </c>
      <c r="CH13" s="136">
        <f t="shared" si="2"/>
        <v>366</v>
      </c>
      <c r="CI13" s="136">
        <f t="shared" si="2"/>
        <v>365</v>
      </c>
      <c r="CJ13" s="136">
        <f t="shared" si="2"/>
        <v>365</v>
      </c>
      <c r="CK13" s="136">
        <f t="shared" si="2"/>
        <v>365</v>
      </c>
      <c r="CL13" s="136">
        <f t="shared" si="2"/>
        <v>366</v>
      </c>
      <c r="CM13" s="136">
        <f t="shared" si="2"/>
        <v>365</v>
      </c>
      <c r="CN13" s="136">
        <f t="shared" si="2"/>
        <v>365</v>
      </c>
      <c r="CO13" s="136">
        <f t="shared" si="2"/>
        <v>365</v>
      </c>
      <c r="CP13" s="136">
        <f t="shared" si="2"/>
        <v>366</v>
      </c>
      <c r="CQ13" s="136">
        <f t="shared" si="2"/>
        <v>365</v>
      </c>
      <c r="CR13" s="136">
        <f t="shared" si="2"/>
        <v>365</v>
      </c>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row>
    <row r="14" spans="1:125"/>
    <row r="15" spans="1:125">
      <c r="A15" s="235"/>
      <c r="B15" s="298" t="s">
        <v>56</v>
      </c>
      <c r="C15" s="237"/>
      <c r="D15" s="238"/>
      <c r="E15" s="238"/>
      <c r="F15" s="238"/>
      <c r="G15" s="238"/>
      <c r="H15" s="238"/>
      <c r="I15" s="238"/>
      <c r="J15" s="238"/>
      <c r="K15" s="238"/>
      <c r="L15" s="239"/>
      <c r="M15" s="238"/>
      <c r="N15" s="238"/>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297"/>
      <c r="AO15" s="297"/>
      <c r="AP15" s="297"/>
      <c r="AQ15" s="297"/>
      <c r="AR15" s="297"/>
      <c r="AS15" s="297"/>
      <c r="AT15" s="297"/>
      <c r="AU15" s="297"/>
      <c r="AV15" s="297"/>
      <c r="AW15" s="297"/>
      <c r="AX15" s="297"/>
      <c r="AY15" s="297"/>
      <c r="AZ15" s="297"/>
      <c r="BA15" s="297"/>
      <c r="BB15" s="297"/>
      <c r="BC15" s="297"/>
      <c r="BD15" s="297"/>
      <c r="BE15" s="297"/>
      <c r="BF15" s="297"/>
      <c r="BG15" s="297"/>
      <c r="BH15" s="297"/>
      <c r="BI15" s="297"/>
      <c r="BJ15" s="297"/>
      <c r="BK15" s="297"/>
      <c r="BL15" s="297"/>
      <c r="BM15" s="297"/>
      <c r="BN15" s="297"/>
      <c r="BO15" s="297"/>
      <c r="BP15" s="297"/>
      <c r="BQ15" s="297"/>
      <c r="BR15" s="297"/>
      <c r="BS15" s="297"/>
      <c r="BT15" s="297"/>
      <c r="BU15" s="297"/>
      <c r="BV15" s="297"/>
      <c r="BW15" s="297"/>
      <c r="BX15" s="297"/>
      <c r="BY15" s="297"/>
      <c r="BZ15" s="297"/>
      <c r="CA15" s="297"/>
      <c r="CB15" s="297"/>
      <c r="CC15" s="297"/>
      <c r="CD15" s="297"/>
      <c r="CE15" s="297"/>
      <c r="CF15" s="297"/>
      <c r="CG15" s="297"/>
      <c r="CH15" s="297"/>
      <c r="CI15" s="297"/>
      <c r="CJ15" s="297"/>
      <c r="CK15" s="297"/>
      <c r="CL15" s="297"/>
      <c r="CM15" s="297"/>
      <c r="CN15" s="297"/>
      <c r="CO15" s="297"/>
      <c r="CP15" s="297"/>
      <c r="CQ15" s="297"/>
      <c r="CR15" s="297"/>
      <c r="CS15" s="297"/>
    </row>
    <row r="16" spans="1:125" outlineLevel="1"/>
    <row r="17" spans="1:193" s="114" customFormat="1" outlineLevel="1">
      <c r="A17" s="123"/>
      <c r="B17" s="190" t="s">
        <v>102</v>
      </c>
      <c r="C17" s="110"/>
      <c r="D17" s="220"/>
      <c r="E17" s="220"/>
      <c r="F17" s="220"/>
      <c r="G17" s="220"/>
      <c r="H17" s="220"/>
      <c r="I17" s="220"/>
      <c r="J17" s="220"/>
      <c r="K17" s="346" t="s">
        <v>200</v>
      </c>
      <c r="L17" s="220"/>
      <c r="M17" s="231"/>
      <c r="N17" s="231"/>
      <c r="O17" s="295"/>
      <c r="P17" s="229">
        <f t="shared" ref="P17:Q17" si="3">+O55</f>
        <v>764.10191108409549</v>
      </c>
      <c r="Q17" s="229">
        <f t="shared" si="3"/>
        <v>549.08508781390992</v>
      </c>
      <c r="R17" s="229">
        <f t="shared" ref="R17" si="4">+Q55</f>
        <v>372.26775175643263</v>
      </c>
      <c r="S17" s="229">
        <f t="shared" ref="S17" si="5">+R55</f>
        <v>220.05237990912553</v>
      </c>
      <c r="T17" s="229">
        <f t="shared" ref="T17" si="6">+S55</f>
        <v>61.061368476758048</v>
      </c>
      <c r="U17" s="229">
        <f t="shared" ref="U17" si="7">+T55</f>
        <v>60.000000000000114</v>
      </c>
      <c r="V17" s="229">
        <f t="shared" ref="V17" si="8">+U55</f>
        <v>80.565228962768856</v>
      </c>
      <c r="W17" s="229">
        <f t="shared" ref="W17" si="9">+V55</f>
        <v>133.3983589599128</v>
      </c>
      <c r="X17" s="229">
        <f t="shared" ref="X17" si="10">+W55</f>
        <v>190.72766476336653</v>
      </c>
      <c r="Y17" s="229">
        <f t="shared" ref="Y17" si="11">+X55</f>
        <v>236.46473624421185</v>
      </c>
      <c r="Z17" s="229">
        <f t="shared" ref="Z17" si="12">+Y55</f>
        <v>188.29989472052864</v>
      </c>
      <c r="AA17" s="229">
        <f t="shared" ref="AA17" si="13">+Z55</f>
        <v>151.33286671909366</v>
      </c>
      <c r="AB17" s="229">
        <f t="shared" ref="AB17" si="14">+AA55</f>
        <v>174.20158324972238</v>
      </c>
      <c r="AC17" s="229">
        <f t="shared" ref="AC17" si="15">+AB55</f>
        <v>208.26805880320592</v>
      </c>
      <c r="AD17" s="229">
        <f t="shared" ref="AD17" si="16">+AC55</f>
        <v>301.49282595217585</v>
      </c>
      <c r="AE17" s="229">
        <f t="shared" ref="AE17" si="17">+AD55</f>
        <v>269.37523822599962</v>
      </c>
      <c r="AF17" s="229">
        <f t="shared" ref="AF17" si="18">+AE55</f>
        <v>273.50934270067398</v>
      </c>
      <c r="AG17" s="229">
        <f t="shared" ref="AG17" si="19">+AF55</f>
        <v>287.68261633933218</v>
      </c>
      <c r="AH17" s="229">
        <f t="shared" ref="AH17" si="20">+AG55</f>
        <v>335.494796369548</v>
      </c>
      <c r="AI17" s="229">
        <f t="shared" ref="AI17" si="21">+AH55</f>
        <v>415.38118289849865</v>
      </c>
      <c r="AJ17" s="229">
        <f t="shared" ref="AJ17" si="22">+AI55</f>
        <v>349.11585264750681</v>
      </c>
      <c r="AK17" s="229">
        <f t="shared" ref="AK17" si="23">+AJ55</f>
        <v>312.02371955708088</v>
      </c>
      <c r="AL17" s="229">
        <f t="shared" ref="AL17" si="24">+AK55</f>
        <v>363.68559760574419</v>
      </c>
      <c r="AM17" s="229">
        <f t="shared" ref="AM17" si="25">+AL55</f>
        <v>455.0667334033634</v>
      </c>
      <c r="AN17" s="229">
        <f t="shared" ref="AN17" si="26">+AM55</f>
        <v>599.91921806701305</v>
      </c>
      <c r="AO17" s="229">
        <f t="shared" ref="AO17" si="27">+AN55</f>
        <v>643.73304722435216</v>
      </c>
      <c r="AP17" s="229">
        <f t="shared" ref="AP17" si="28">+AO55</f>
        <v>667.17221595465946</v>
      </c>
      <c r="AQ17" s="229">
        <f t="shared" ref="AQ17" si="29">+AP55</f>
        <v>707.60698120639074</v>
      </c>
      <c r="AR17" s="229">
        <f t="shared" ref="AR17" si="30">+AQ55</f>
        <v>746.70818927930816</v>
      </c>
      <c r="AS17" s="229">
        <f t="shared" ref="AS17" si="31">+AR55</f>
        <v>788.63281422020339</v>
      </c>
      <c r="AT17" s="229">
        <f t="shared" ref="AT17" si="32">+AS55</f>
        <v>840.02752809826063</v>
      </c>
      <c r="AU17" s="229">
        <f t="shared" ref="AU17" si="33">+AT55</f>
        <v>859.16900412315829</v>
      </c>
      <c r="AV17" s="229">
        <f t="shared" ref="AV17" si="34">+AU55</f>
        <v>910.08991605306085</v>
      </c>
      <c r="AW17" s="229">
        <f t="shared" ref="AW17" si="35">+AV55</f>
        <v>946.27531424564415</v>
      </c>
      <c r="AX17" s="229">
        <f t="shared" ref="AX17" si="36">+AW55</f>
        <v>976.76147805257654</v>
      </c>
      <c r="AY17" s="229">
        <f t="shared" ref="AY17" si="37">+AX55</f>
        <v>1025.089003312416</v>
      </c>
      <c r="AZ17" s="229">
        <f t="shared" ref="AZ17" si="38">+AY55</f>
        <v>987.58730456105013</v>
      </c>
      <c r="BA17" s="229">
        <f t="shared" ref="BA17" si="39">+AZ55</f>
        <v>1029.4723453779843</v>
      </c>
      <c r="BB17" s="229">
        <f t="shared" ref="BB17" si="40">+BA55</f>
        <v>1055.0589004828298</v>
      </c>
      <c r="BC17" s="229">
        <f t="shared" ref="BC17" si="41">+BB55</f>
        <v>1074.6360244074181</v>
      </c>
      <c r="BD17" s="229">
        <f t="shared" ref="BD17" si="42">+BC55</f>
        <v>1148.7626302532508</v>
      </c>
      <c r="BE17" s="229">
        <f t="shared" ref="BE17" si="43">+BD55</f>
        <v>1280.7521730199733</v>
      </c>
      <c r="BF17" s="229">
        <f t="shared" ref="BF17" si="44">+BE55</f>
        <v>1288.1561656608437</v>
      </c>
      <c r="BG17" s="229">
        <f t="shared" ref="BG17" si="45">+BF55</f>
        <v>1338.205652224553</v>
      </c>
      <c r="BH17" s="229">
        <f t="shared" ref="BH17" si="46">+BG55</f>
        <v>1422.1417170958284</v>
      </c>
      <c r="BI17" s="229">
        <f t="shared" ref="BI17" si="47">+BH55</f>
        <v>1447.8603889070455</v>
      </c>
      <c r="BJ17" s="229">
        <f t="shared" ref="BJ17" si="48">+BI55</f>
        <v>1409.2614042597197</v>
      </c>
      <c r="BK17" s="229">
        <f t="shared" ref="BK17" si="49">+BJ55</f>
        <v>1303.1054185522717</v>
      </c>
      <c r="BL17" s="229">
        <f t="shared" ref="BL17" si="50">+BK55</f>
        <v>1446.6567782439342</v>
      </c>
      <c r="BM17" s="229">
        <f t="shared" ref="BM17" si="51">+BL55</f>
        <v>1519.2254557144861</v>
      </c>
      <c r="BN17" s="229">
        <f t="shared" ref="BN17" si="52">+BM55</f>
        <v>1595.189929873216</v>
      </c>
      <c r="BO17" s="229">
        <f t="shared" ref="BO17" si="53">+BN55</f>
        <v>1676.7825316300587</v>
      </c>
      <c r="BP17" s="229">
        <f t="shared" ref="BP17" si="54">+BO55</f>
        <v>1761.6647668438227</v>
      </c>
      <c r="BQ17" s="229">
        <f t="shared" ref="BQ17" si="55">+BP55</f>
        <v>1850.5841834331586</v>
      </c>
      <c r="BR17" s="229">
        <f t="shared" ref="BR17" si="56">+BQ55</f>
        <v>1942.9166765009668</v>
      </c>
      <c r="BS17" s="229">
        <f t="shared" ref="BS17" si="57">+BR55</f>
        <v>2040.4998100140647</v>
      </c>
      <c r="BT17" s="229">
        <f t="shared" ref="BT17" si="58">+BS55</f>
        <v>2140.6004079460927</v>
      </c>
      <c r="BU17" s="229">
        <f t="shared" ref="BU17" si="59">+BT55</f>
        <v>2243.9555104382207</v>
      </c>
      <c r="BV17" s="229">
        <f t="shared" ref="BV17" si="60">+BU55</f>
        <v>2349.7509744577992</v>
      </c>
      <c r="BW17" s="229">
        <f t="shared" ref="BW17" si="61">+BV55</f>
        <v>2460.6457892782246</v>
      </c>
      <c r="BX17" s="229">
        <f t="shared" ref="BX17" si="62">+BW55</f>
        <v>2578.7306322755594</v>
      </c>
      <c r="BY17" s="229">
        <f t="shared" ref="BY17" si="63">+BX55</f>
        <v>2705.1413669815865</v>
      </c>
      <c r="BZ17" s="229">
        <f t="shared" ref="BZ17" si="64">+BY55</f>
        <v>2839.2808043149271</v>
      </c>
      <c r="CA17" s="229">
        <f t="shared" ref="CA17" si="65">+BZ55</f>
        <v>2984.4787602469714</v>
      </c>
      <c r="CB17" s="229">
        <f t="shared" ref="CB17" si="66">+CA55</f>
        <v>3137.5360010367785</v>
      </c>
      <c r="CC17" s="229">
        <f t="shared" ref="CC17" si="67">+CB55</f>
        <v>3297.0456865046053</v>
      </c>
      <c r="CD17" s="229">
        <f t="shared" ref="CD17" si="68">+CC55</f>
        <v>3462.0749772976433</v>
      </c>
      <c r="CE17" s="229">
        <f t="shared" ref="CE17" si="69">+CD55</f>
        <v>3636.1000005623628</v>
      </c>
      <c r="CF17" s="229">
        <f t="shared" ref="CF17" si="70">+CE55</f>
        <v>3815.2272281078203</v>
      </c>
      <c r="CG17" s="229">
        <f t="shared" ref="CG17" si="71">+CF55</f>
        <v>4000.5187195371327</v>
      </c>
      <c r="CH17" s="229">
        <f t="shared" ref="CH17" si="72">+CG55</f>
        <v>4265.5835963784011</v>
      </c>
      <c r="CI17" s="229">
        <f t="shared" ref="CI17" si="73">+CH55</f>
        <v>5457.6443358134238</v>
      </c>
      <c r="CJ17" s="229">
        <f t="shared" ref="CJ17" si="74">+CI55</f>
        <v>6267.3468564452633</v>
      </c>
      <c r="CK17" s="229">
        <f t="shared" ref="CK17" si="75">+CJ55</f>
        <v>6752.7812604387182</v>
      </c>
      <c r="CL17" s="229">
        <f t="shared" ref="CL17" si="76">+CK55</f>
        <v>6876.5399066961454</v>
      </c>
      <c r="CM17" s="229">
        <f t="shared" ref="CM17" si="77">+CL55</f>
        <v>6388.2026698741993</v>
      </c>
      <c r="CN17" s="229">
        <f t="shared" ref="CN17" si="78">+CM55</f>
        <v>5209.9798947249019</v>
      </c>
      <c r="CO17" s="229">
        <f t="shared" ref="CO17" si="79">+CN55</f>
        <v>3258.6076579238961</v>
      </c>
      <c r="CP17" s="229">
        <f t="shared" ref="CP17" si="80">+CO55</f>
        <v>520.58257854514159</v>
      </c>
      <c r="CQ17" s="229">
        <f t="shared" ref="CQ17" si="81">+CP55</f>
        <v>60</v>
      </c>
      <c r="CR17" s="229">
        <f t="shared" ref="CR17" si="82">+CQ55</f>
        <v>60</v>
      </c>
      <c r="CS17" s="229"/>
    </row>
    <row r="18" spans="1:193" outlineLevel="1">
      <c r="B18" s="57"/>
      <c r="K18" s="314"/>
      <c r="M18" s="129"/>
      <c r="N18" s="129"/>
      <c r="O18" s="232"/>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row>
    <row r="19" spans="1:193" outlineLevel="1">
      <c r="B19" s="4" t="s">
        <v>57</v>
      </c>
      <c r="K19" s="310" t="s">
        <v>200</v>
      </c>
      <c r="M19" s="477">
        <f>SUM(O19:GK19)</f>
        <v>689028.21950593451</v>
      </c>
      <c r="N19" s="477"/>
      <c r="O19" s="308"/>
      <c r="P19" s="307">
        <f>+Oper!P75</f>
        <v>1290.3730168633158</v>
      </c>
      <c r="Q19" s="307">
        <f>+Oper!Q75</f>
        <v>1361.7478370456297</v>
      </c>
      <c r="R19" s="307">
        <f>+Oper!R75</f>
        <v>1429.0832863337096</v>
      </c>
      <c r="S19" s="307">
        <f>+Oper!S75</f>
        <v>1497.3094452707569</v>
      </c>
      <c r="T19" s="307">
        <f>+Oper!T75</f>
        <v>1583.5001692025432</v>
      </c>
      <c r="U19" s="307">
        <f>+Oper!U75</f>
        <v>1678.3037384275581</v>
      </c>
      <c r="V19" s="307">
        <f>+Oper!V75</f>
        <v>1779.0274322478269</v>
      </c>
      <c r="W19" s="307">
        <f>+Oper!W75</f>
        <v>1885.6374364933833</v>
      </c>
      <c r="X19" s="307">
        <f>+Oper!X75</f>
        <v>1998.690769790081</v>
      </c>
      <c r="Y19" s="307">
        <f>+Oper!Y75</f>
        <v>2110.013252033199</v>
      </c>
      <c r="Z19" s="307">
        <f>+Oper!Z75</f>
        <v>2225.5741921827589</v>
      </c>
      <c r="AA19" s="307">
        <f>+Oper!AA75</f>
        <v>2347.1703575259435</v>
      </c>
      <c r="AB19" s="307">
        <f>+Oper!AB75</f>
        <v>2475.4732346592245</v>
      </c>
      <c r="AC19" s="307">
        <f>+Oper!AC75</f>
        <v>2610.816870658467</v>
      </c>
      <c r="AD19" s="307">
        <f>+Oper!AD75</f>
        <v>2725.8655906654421</v>
      </c>
      <c r="AE19" s="307">
        <f>+Oper!AE75</f>
        <v>2839.0162219883605</v>
      </c>
      <c r="AF19" s="307">
        <f>+Oper!AF75</f>
        <v>2956.6567470524196</v>
      </c>
      <c r="AG19" s="307">
        <f>+Oper!AG75</f>
        <v>3079.1925237965943</v>
      </c>
      <c r="AH19" s="307">
        <f>+Oper!AH75</f>
        <v>3206.9659488365724</v>
      </c>
      <c r="AI19" s="307">
        <f>+Oper!AI75</f>
        <v>3336.3489519443256</v>
      </c>
      <c r="AJ19" s="307">
        <f>+Oper!AJ75</f>
        <v>3470.2154152425783</v>
      </c>
      <c r="AK19" s="307">
        <f>+Oper!AK75</f>
        <v>3609.4561763096658</v>
      </c>
      <c r="AL19" s="307">
        <f>+Oper!AL75</f>
        <v>3754.4694364069546</v>
      </c>
      <c r="AM19" s="307">
        <f>+Oper!AM75</f>
        <v>3904.9683030624083</v>
      </c>
      <c r="AN19" s="307">
        <f>+Oper!AN75</f>
        <v>4045.6694292004045</v>
      </c>
      <c r="AO19" s="307">
        <f>+Oper!AO75</f>
        <v>4187.6113789598612</v>
      </c>
      <c r="AP19" s="307">
        <f>+Oper!AP75</f>
        <v>4334.584007874998</v>
      </c>
      <c r="AQ19" s="307">
        <f>+Oper!AQ75</f>
        <v>4486.3174130465632</v>
      </c>
      <c r="AR19" s="307">
        <f>+Oper!AR75</f>
        <v>4643.4853047367178</v>
      </c>
      <c r="AS19" s="307">
        <f>+Oper!AS75</f>
        <v>4811.9175502847247</v>
      </c>
      <c r="AT19" s="307">
        <f>+Oper!AT75</f>
        <v>4988.1020051526357</v>
      </c>
      <c r="AU19" s="307">
        <f>+Oper!AU75</f>
        <v>5170.3466175289832</v>
      </c>
      <c r="AV19" s="307">
        <f>+Oper!AV75</f>
        <v>5359.3947700900853</v>
      </c>
      <c r="AW19" s="307">
        <f>+Oper!AW75</f>
        <v>5555.4147144205535</v>
      </c>
      <c r="AX19" s="307">
        <f>+Oper!AX75</f>
        <v>5730.4523150456507</v>
      </c>
      <c r="AY19" s="307">
        <f>+Oper!AY75</f>
        <v>5903.5877372519089</v>
      </c>
      <c r="AZ19" s="307">
        <f>+Oper!AZ75</f>
        <v>6081.8207117827587</v>
      </c>
      <c r="BA19" s="307">
        <f>+Oper!BA75</f>
        <v>6265.4893345006849</v>
      </c>
      <c r="BB19" s="307">
        <f>+Oper!BB75</f>
        <v>6455.0252661391996</v>
      </c>
      <c r="BC19" s="307">
        <f>+Oper!BC75</f>
        <v>6649.7168188491632</v>
      </c>
      <c r="BD19" s="307">
        <f>+Oper!BD75</f>
        <v>6850.4615750871708</v>
      </c>
      <c r="BE19" s="307">
        <f>+Oper!BE75</f>
        <v>7057.3422423298334</v>
      </c>
      <c r="BF19" s="307">
        <f>+Oper!BF75</f>
        <v>7270.8323150192628</v>
      </c>
      <c r="BG19" s="307">
        <f>+Oper!BG75</f>
        <v>7490.129617099702</v>
      </c>
      <c r="BH19" s="307">
        <f>+Oper!BH75</f>
        <v>7716.2451472525145</v>
      </c>
      <c r="BI19" s="307">
        <f>+Oper!BI75</f>
        <v>7949.2720648054956</v>
      </c>
      <c r="BJ19" s="307">
        <f>+Oper!BJ75</f>
        <v>8189.7437059232561</v>
      </c>
      <c r="BK19" s="307">
        <f>+Oper!BK75</f>
        <v>8436.7565129342529</v>
      </c>
      <c r="BL19" s="307">
        <f>+Oper!BL75</f>
        <v>8691.4492578150857</v>
      </c>
      <c r="BM19" s="307">
        <f>+Oper!BM75</f>
        <v>8953.9268736718004</v>
      </c>
      <c r="BN19" s="307">
        <f>+Oper!BN75</f>
        <v>9224.79010142484</v>
      </c>
      <c r="BO19" s="307">
        <f>+Oper!BO75</f>
        <v>9503.0211888509584</v>
      </c>
      <c r="BP19" s="307">
        <f>+Oper!BP75</f>
        <v>9789.9028296258857</v>
      </c>
      <c r="BQ19" s="307">
        <f>+Oper!BQ75</f>
        <v>10085.553218642259</v>
      </c>
      <c r="BR19" s="307">
        <f>+Oper!BR75</f>
        <v>10390.6490204082</v>
      </c>
      <c r="BS19" s="307">
        <f>+Oper!BS75</f>
        <v>10704.043855870608</v>
      </c>
      <c r="BT19" s="307">
        <f>+Oper!BT75</f>
        <v>11027.182529695901</v>
      </c>
      <c r="BU19" s="307">
        <f>+Oper!BU75</f>
        <v>11360.198174630934</v>
      </c>
      <c r="BV19" s="307">
        <f>+Oper!BV75</f>
        <v>11703.852974240986</v>
      </c>
      <c r="BW19" s="307">
        <f>+Oper!BW75</f>
        <v>12056.855666366795</v>
      </c>
      <c r="BX19" s="307">
        <f>+Oper!BX75</f>
        <v>12420.833654778713</v>
      </c>
      <c r="BY19" s="307">
        <f>+Oper!BY75</f>
        <v>12795.936897972324</v>
      </c>
      <c r="BZ19" s="307">
        <f>+Oper!BZ75</f>
        <v>13183.023906746126</v>
      </c>
      <c r="CA19" s="307">
        <f>+Oper!CA75</f>
        <v>13580.640225037419</v>
      </c>
      <c r="CB19" s="307">
        <f>+Oper!CB75</f>
        <v>13990.618933188003</v>
      </c>
      <c r="CC19" s="307">
        <f>+Oper!CC75</f>
        <v>14413.128941934936</v>
      </c>
      <c r="CD19" s="307">
        <f>+Oper!CD75</f>
        <v>14849.137263458377</v>
      </c>
      <c r="CE19" s="307">
        <f>+Oper!CE75</f>
        <v>15297.005622816878</v>
      </c>
      <c r="CF19" s="307">
        <f>+Oper!CF75</f>
        <v>15758.798770996491</v>
      </c>
      <c r="CG19" s="307">
        <f>+Oper!CG75</f>
        <v>16234.706966221538</v>
      </c>
      <c r="CH19" s="307">
        <f>+Oper!CH75</f>
        <v>16725.819434810674</v>
      </c>
      <c r="CI19" s="307">
        <f>+Oper!CI75</f>
        <v>17230.290851317099</v>
      </c>
      <c r="CJ19" s="307">
        <f>+Oper!CJ75</f>
        <v>17750.446916659181</v>
      </c>
      <c r="CK19" s="307">
        <f>+Oper!CK75</f>
        <v>18286.501934513264</v>
      </c>
      <c r="CL19" s="307">
        <f>+Oper!CL75</f>
        <v>18839.682791156025</v>
      </c>
      <c r="CM19" s="307">
        <f>+Oper!CM75</f>
        <v>19407.910942920349</v>
      </c>
      <c r="CN19" s="307">
        <f>+Oper!CN75</f>
        <v>19993.806020356449</v>
      </c>
      <c r="CO19" s="307">
        <f>+Oper!CO75</f>
        <v>20597.609411534962</v>
      </c>
      <c r="CP19" s="307">
        <f>+Oper!CP75</f>
        <v>21220.703060603024</v>
      </c>
      <c r="CQ19" s="307">
        <f>+Oper!CQ75</f>
        <v>21860.745730797375</v>
      </c>
      <c r="CR19" s="307">
        <f>+Oper!CR75</f>
        <v>26313.85062751493</v>
      </c>
      <c r="CS19" s="307"/>
    </row>
    <row r="20" spans="1:193" outlineLevel="1">
      <c r="B20" s="4" t="s">
        <v>58</v>
      </c>
      <c r="K20" s="310" t="s">
        <v>200</v>
      </c>
      <c r="M20" s="477">
        <f>SUM(O20:GK20)</f>
        <v>3360.4037837858295</v>
      </c>
      <c r="N20" s="477"/>
      <c r="O20" s="308"/>
      <c r="P20" s="307">
        <f>+Oper!P38</f>
        <v>17.285772583271385</v>
      </c>
      <c r="Q20" s="307">
        <f>+Oper!Q38</f>
        <v>17.020053609062341</v>
      </c>
      <c r="R20" s="307">
        <f>+Oper!R38</f>
        <v>16.758419298869011</v>
      </c>
      <c r="S20" s="307">
        <f>+Oper!S38</f>
        <v>16.500806862745097</v>
      </c>
      <c r="T20" s="307">
        <f>+Oper!T38</f>
        <v>17.122441434551764</v>
      </c>
      <c r="U20" s="307">
        <f>+Oper!U38</f>
        <v>17.767494833333355</v>
      </c>
      <c r="V20" s="307">
        <f>+Oper!V38</f>
        <v>18.436849316097049</v>
      </c>
      <c r="W20" s="307">
        <f>+Oper!W38</f>
        <v>19.131420377100874</v>
      </c>
      <c r="X20" s="307">
        <f>+Oper!X38</f>
        <v>19.852157999999999</v>
      </c>
      <c r="Y20" s="307">
        <f>+Oper!Y38</f>
        <v>20.249201159999998</v>
      </c>
      <c r="Z20" s="307">
        <f>+Oper!Z38</f>
        <v>20.654185183199999</v>
      </c>
      <c r="AA20" s="307">
        <f>+Oper!AA38</f>
        <v>21.067268886863999</v>
      </c>
      <c r="AB20" s="307">
        <f>+Oper!AB38</f>
        <v>21.488614264601278</v>
      </c>
      <c r="AC20" s="307">
        <f>+Oper!AC38</f>
        <v>21.918386549893306</v>
      </c>
      <c r="AD20" s="307">
        <f>+Oper!AD38</f>
        <v>22.35675428089117</v>
      </c>
      <c r="AE20" s="307">
        <f>+Oper!AE38</f>
        <v>22.803889366508994</v>
      </c>
      <c r="AF20" s="307">
        <f>+Oper!AF38</f>
        <v>23.259967153839174</v>
      </c>
      <c r="AG20" s="307">
        <f>+Oper!AG38</f>
        <v>23.725166496915961</v>
      </c>
      <c r="AH20" s="307">
        <f>+Oper!AH38</f>
        <v>24.199669826854283</v>
      </c>
      <c r="AI20" s="307">
        <f>+Oper!AI38</f>
        <v>24.68366322339137</v>
      </c>
      <c r="AJ20" s="307">
        <f>+Oper!AJ38</f>
        <v>25.177336487859197</v>
      </c>
      <c r="AK20" s="307">
        <f>+Oper!AK38</f>
        <v>25.680883217616383</v>
      </c>
      <c r="AL20" s="307">
        <f>+Oper!AL38</f>
        <v>26.194500881968711</v>
      </c>
      <c r="AM20" s="307">
        <f>+Oper!AM38</f>
        <v>26.718390899608085</v>
      </c>
      <c r="AN20" s="307">
        <f>+Oper!AN38</f>
        <v>27.252758717600248</v>
      </c>
      <c r="AO20" s="307">
        <f>+Oper!AO38</f>
        <v>27.797813891952256</v>
      </c>
      <c r="AP20" s="307">
        <f>+Oper!AP38</f>
        <v>28.3537701697913</v>
      </c>
      <c r="AQ20" s="307">
        <f>+Oper!AQ38</f>
        <v>28.920845573187126</v>
      </c>
      <c r="AR20" s="307">
        <f>+Oper!AR38</f>
        <v>29.499262484650867</v>
      </c>
      <c r="AS20" s="307">
        <f>+Oper!AS38</f>
        <v>30.089247734343886</v>
      </c>
      <c r="AT20" s="307">
        <f>+Oper!AT38</f>
        <v>30.691032689030763</v>
      </c>
      <c r="AU20" s="307">
        <f>+Oper!AU38</f>
        <v>31.304853342811381</v>
      </c>
      <c r="AV20" s="307">
        <f>+Oper!AV38</f>
        <v>31.930950409667609</v>
      </c>
      <c r="AW20" s="307">
        <f>+Oper!AW38</f>
        <v>32.569569417860961</v>
      </c>
      <c r="AX20" s="307">
        <f>+Oper!AX38</f>
        <v>33.22096080621818</v>
      </c>
      <c r="AY20" s="307">
        <f>+Oper!AY38</f>
        <v>33.885380022342545</v>
      </c>
      <c r="AZ20" s="307">
        <f>+Oper!AZ38</f>
        <v>34.563087622789396</v>
      </c>
      <c r="BA20" s="307">
        <f>+Oper!BA38</f>
        <v>35.254349375245191</v>
      </c>
      <c r="BB20" s="307">
        <f>+Oper!BB38</f>
        <v>35.959436362750097</v>
      </c>
      <c r="BC20" s="307">
        <f>+Oper!BC38</f>
        <v>36.678625090005092</v>
      </c>
      <c r="BD20" s="307">
        <f>+Oper!BD38</f>
        <v>37.412197591805196</v>
      </c>
      <c r="BE20" s="307">
        <f>+Oper!BE38</f>
        <v>38.160441543641298</v>
      </c>
      <c r="BF20" s="307">
        <f>+Oper!BF38</f>
        <v>38.923650374514125</v>
      </c>
      <c r="BG20" s="307">
        <f>+Oper!BG38</f>
        <v>39.702123382004416</v>
      </c>
      <c r="BH20" s="307">
        <f>+Oper!BH38</f>
        <v>40.496165849644505</v>
      </c>
      <c r="BI20" s="307">
        <f>+Oper!BI38</f>
        <v>41.306089166637392</v>
      </c>
      <c r="BJ20" s="307">
        <f>+Oper!BJ38</f>
        <v>42.132210949970137</v>
      </c>
      <c r="BK20" s="307">
        <f>+Oper!BK38</f>
        <v>42.97485516896954</v>
      </c>
      <c r="BL20" s="307">
        <f>+Oper!BL38</f>
        <v>43.834352272348937</v>
      </c>
      <c r="BM20" s="307">
        <f>+Oper!BM38</f>
        <v>44.711039317795915</v>
      </c>
      <c r="BN20" s="307">
        <f>+Oper!BN38</f>
        <v>45.605260104151839</v>
      </c>
      <c r="BO20" s="307">
        <f>+Oper!BO38</f>
        <v>46.517365306234872</v>
      </c>
      <c r="BP20" s="307">
        <f>+Oper!BP38</f>
        <v>47.447712612359574</v>
      </c>
      <c r="BQ20" s="307">
        <f>+Oper!BQ38</f>
        <v>48.396666864606765</v>
      </c>
      <c r="BR20" s="307">
        <f>+Oper!BR38</f>
        <v>49.364600201898895</v>
      </c>
      <c r="BS20" s="307">
        <f>+Oper!BS38</f>
        <v>50.351892205936878</v>
      </c>
      <c r="BT20" s="307">
        <f>+Oper!BT38</f>
        <v>51.358930050055612</v>
      </c>
      <c r="BU20" s="307">
        <f>+Oper!BU38</f>
        <v>52.38610865105673</v>
      </c>
      <c r="BV20" s="307">
        <f>+Oper!BV38</f>
        <v>53.433830824077859</v>
      </c>
      <c r="BW20" s="307">
        <f>+Oper!BW38</f>
        <v>54.50250744055942</v>
      </c>
      <c r="BX20" s="307">
        <f>+Oper!BX38</f>
        <v>55.592557589370607</v>
      </c>
      <c r="BY20" s="307">
        <f>+Oper!BY38</f>
        <v>56.704408741158019</v>
      </c>
      <c r="BZ20" s="307">
        <f>+Oper!BZ38</f>
        <v>57.838496915981182</v>
      </c>
      <c r="CA20" s="307">
        <f>+Oper!CA38</f>
        <v>58.995266854300802</v>
      </c>
      <c r="CB20" s="307">
        <f>+Oper!CB38</f>
        <v>60.175172191386821</v>
      </c>
      <c r="CC20" s="307">
        <f>+Oper!CC38</f>
        <v>61.378675635214556</v>
      </c>
      <c r="CD20" s="307">
        <f>+Oper!CD38</f>
        <v>62.606249147918852</v>
      </c>
      <c r="CE20" s="307">
        <f>+Oper!CE38</f>
        <v>63.85837413087723</v>
      </c>
      <c r="CF20" s="307">
        <f>+Oper!CF38</f>
        <v>65.13554161349478</v>
      </c>
      <c r="CG20" s="307">
        <f>+Oper!CG38</f>
        <v>66.438252445764675</v>
      </c>
      <c r="CH20" s="307">
        <f>+Oper!CH38</f>
        <v>67.767017494679976</v>
      </c>
      <c r="CI20" s="307">
        <f>+Oper!CI38</f>
        <v>69.122357844573585</v>
      </c>
      <c r="CJ20" s="307">
        <f>+Oper!CJ38</f>
        <v>70.504805001465058</v>
      </c>
      <c r="CK20" s="307">
        <f>+Oper!CK38</f>
        <v>71.914901101494365</v>
      </c>
      <c r="CL20" s="307">
        <f>+Oper!CL38</f>
        <v>73.353199123524249</v>
      </c>
      <c r="CM20" s="307">
        <f>+Oper!CM38</f>
        <v>74.820263105994741</v>
      </c>
      <c r="CN20" s="307">
        <f>+Oper!CN38</f>
        <v>76.316668368114634</v>
      </c>
      <c r="CO20" s="307">
        <f>+Oper!CO38</f>
        <v>77.843001735476918</v>
      </c>
      <c r="CP20" s="307">
        <f>+Oper!CP38</f>
        <v>79.399861770186462</v>
      </c>
      <c r="CQ20" s="307">
        <f>+Oper!CQ38</f>
        <v>80.987859005590195</v>
      </c>
      <c r="CR20" s="307">
        <f>+Oper!CR38</f>
        <v>82.607616185702</v>
      </c>
      <c r="CS20" s="307"/>
    </row>
    <row r="21" spans="1:193" outlineLevel="1">
      <c r="K21" s="314"/>
      <c r="M21" s="477"/>
      <c r="N21" s="477"/>
      <c r="O21" s="308"/>
      <c r="P21" s="307"/>
      <c r="Q21" s="307"/>
      <c r="R21" s="307"/>
      <c r="S21" s="307"/>
      <c r="T21" s="307"/>
      <c r="U21" s="307"/>
      <c r="V21" s="307"/>
      <c r="W21" s="307"/>
      <c r="X21" s="307"/>
      <c r="Y21" s="307"/>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7"/>
      <c r="BA21" s="307"/>
      <c r="BB21" s="307"/>
      <c r="BC21" s="307"/>
      <c r="BD21" s="307"/>
      <c r="BE21" s="307"/>
      <c r="BF21" s="307"/>
      <c r="BG21" s="307"/>
      <c r="BH21" s="307"/>
      <c r="BI21" s="307"/>
      <c r="BJ21" s="307"/>
      <c r="BK21" s="307"/>
      <c r="BL21" s="307"/>
      <c r="BM21" s="307"/>
      <c r="BN21" s="307"/>
      <c r="BO21" s="307"/>
      <c r="BP21" s="307"/>
      <c r="BQ21" s="307"/>
      <c r="BR21" s="307"/>
      <c r="BS21" s="307"/>
      <c r="BT21" s="307"/>
      <c r="BU21" s="307"/>
      <c r="BV21" s="307"/>
      <c r="BW21" s="307"/>
      <c r="BX21" s="307"/>
      <c r="BY21" s="307"/>
      <c r="BZ21" s="307"/>
      <c r="CA21" s="307"/>
      <c r="CB21" s="307"/>
      <c r="CC21" s="307"/>
      <c r="CD21" s="307"/>
      <c r="CE21" s="307"/>
      <c r="CF21" s="307"/>
      <c r="CG21" s="307"/>
      <c r="CH21" s="307"/>
      <c r="CI21" s="307"/>
      <c r="CJ21" s="307"/>
      <c r="CK21" s="307"/>
      <c r="CL21" s="307"/>
      <c r="CM21" s="307"/>
      <c r="CN21" s="307"/>
      <c r="CO21" s="307"/>
      <c r="CP21" s="307"/>
      <c r="CQ21" s="307"/>
      <c r="CR21" s="307"/>
      <c r="CS21" s="307"/>
    </row>
    <row r="22" spans="1:193" outlineLevel="1">
      <c r="B22" s="4" t="s">
        <v>38</v>
      </c>
      <c r="K22" s="310" t="s">
        <v>200</v>
      </c>
      <c r="M22" s="477">
        <f>SUM(O22:GK22)</f>
        <v>-28205.322757929196</v>
      </c>
      <c r="N22" s="477"/>
      <c r="O22" s="308"/>
      <c r="P22" s="307">
        <f>+Oper!P47</f>
        <v>-145.60419049559124</v>
      </c>
      <c r="Q22" s="307">
        <f>+Oper!Q47</f>
        <v>-146.10956759444863</v>
      </c>
      <c r="R22" s="307">
        <f>+Oper!R47</f>
        <v>-146.61669880499184</v>
      </c>
      <c r="S22" s="307">
        <f>+Oper!S47</f>
        <v>-147.1255902155612</v>
      </c>
      <c r="T22" s="307">
        <f>+Oper!T47</f>
        <v>-150.29855566898848</v>
      </c>
      <c r="U22" s="307">
        <f>+Oper!U47</f>
        <v>-153.53995048099227</v>
      </c>
      <c r="V22" s="307">
        <f>+Oper!V47</f>
        <v>-156.85125042468894</v>
      </c>
      <c r="W22" s="307">
        <f>+Oper!W47</f>
        <v>-160.23396310026922</v>
      </c>
      <c r="X22" s="307">
        <f>+Oper!X47</f>
        <v>-163.6896286213929</v>
      </c>
      <c r="Y22" s="307">
        <f>+Oper!Y47</f>
        <v>-167.08117397832487</v>
      </c>
      <c r="Z22" s="307">
        <f>+Oper!Z47</f>
        <v>-170.54299000545757</v>
      </c>
      <c r="AA22" s="307">
        <f>+Oper!AA47</f>
        <v>-174.07653266653924</v>
      </c>
      <c r="AB22" s="307">
        <f>+Oper!AB47</f>
        <v>-177.68328809196427</v>
      </c>
      <c r="AC22" s="307">
        <f>+Oper!AC47</f>
        <v>-181.36477320380695</v>
      </c>
      <c r="AD22" s="307">
        <f>+Oper!AD47</f>
        <v>-185.09743965855316</v>
      </c>
      <c r="AE22" s="307">
        <f>+Oper!AE47</f>
        <v>-188.90692808162464</v>
      </c>
      <c r="AF22" s="307">
        <f>+Oper!AF47</f>
        <v>-192.79481954512872</v>
      </c>
      <c r="AG22" s="307">
        <f>+Oper!AG47</f>
        <v>-196.76272766120076</v>
      </c>
      <c r="AH22" s="307">
        <f>+Oper!AH47</f>
        <v>-200.81229925171033</v>
      </c>
      <c r="AI22" s="307">
        <f>+Oper!AI47</f>
        <v>-205.03833797923409</v>
      </c>
      <c r="AJ22" s="307">
        <f>+Oper!AJ47</f>
        <v>-209.35331251095448</v>
      </c>
      <c r="AK22" s="307">
        <f>+Oper!AK47</f>
        <v>-213.75909447602072</v>
      </c>
      <c r="AL22" s="307">
        <f>+Oper!AL47</f>
        <v>-218.25759489149453</v>
      </c>
      <c r="AM22" s="307">
        <f>+Oper!AM47</f>
        <v>-222.85076499125773</v>
      </c>
      <c r="AN22" s="307">
        <f>+Oper!AN47</f>
        <v>-227.61292950116999</v>
      </c>
      <c r="AO22" s="307">
        <f>+Oper!AO47</f>
        <v>-232.47685812582674</v>
      </c>
      <c r="AP22" s="307">
        <f>+Oper!AP47</f>
        <v>-237.44472549296884</v>
      </c>
      <c r="AQ22" s="307">
        <f>+Oper!AQ47</f>
        <v>-242.51875270060634</v>
      </c>
      <c r="AR22" s="307">
        <f>+Oper!AR47</f>
        <v>-247.70120831005565</v>
      </c>
      <c r="AS22" s="307">
        <f>+Oper!AS47</f>
        <v>-252.65523247625674</v>
      </c>
      <c r="AT22" s="307">
        <f>+Oper!AT47</f>
        <v>-257.7083371257819</v>
      </c>
      <c r="AU22" s="307">
        <f>+Oper!AU47</f>
        <v>-262.86250386829755</v>
      </c>
      <c r="AV22" s="307">
        <f>+Oper!AV47</f>
        <v>-268.11975394566349</v>
      </c>
      <c r="AW22" s="307">
        <f>+Oper!AW47</f>
        <v>-273.48214902457676</v>
      </c>
      <c r="AX22" s="307">
        <f>+Oper!AX47</f>
        <v>-278.95179200506828</v>
      </c>
      <c r="AY22" s="307">
        <f>+Oper!AY47</f>
        <v>-284.53082784516971</v>
      </c>
      <c r="AZ22" s="307">
        <f>+Oper!AZ47</f>
        <v>-290.22144440207308</v>
      </c>
      <c r="BA22" s="307">
        <f>+Oper!BA47</f>
        <v>-296.02587329011459</v>
      </c>
      <c r="BB22" s="307">
        <f>+Oper!BB47</f>
        <v>-301.94639075591687</v>
      </c>
      <c r="BC22" s="307">
        <f>+Oper!BC47</f>
        <v>-307.98531857103518</v>
      </c>
      <c r="BD22" s="307">
        <f>+Oper!BD47</f>
        <v>-314.1450249424559</v>
      </c>
      <c r="BE22" s="307">
        <f>+Oper!BE47</f>
        <v>-320.42792544130504</v>
      </c>
      <c r="BF22" s="307">
        <f>+Oper!BF47</f>
        <v>-326.83648395013114</v>
      </c>
      <c r="BG22" s="307">
        <f>+Oper!BG47</f>
        <v>-333.37321362913383</v>
      </c>
      <c r="BH22" s="307">
        <f>+Oper!BH47</f>
        <v>-340.04067790171649</v>
      </c>
      <c r="BI22" s="307">
        <f>+Oper!BI47</f>
        <v>-346.84149145975084</v>
      </c>
      <c r="BJ22" s="307">
        <f>+Oper!BJ47</f>
        <v>-353.77832128894579</v>
      </c>
      <c r="BK22" s="307">
        <f>+Oper!BK47</f>
        <v>-360.85388771472475</v>
      </c>
      <c r="BL22" s="307">
        <f>+Oper!BL47</f>
        <v>-368.07096546901926</v>
      </c>
      <c r="BM22" s="307">
        <f>+Oper!BM47</f>
        <v>-375.43238477839969</v>
      </c>
      <c r="BN22" s="307">
        <f>+Oper!BN47</f>
        <v>-382.94103247396771</v>
      </c>
      <c r="BO22" s="307">
        <f>+Oper!BO47</f>
        <v>-390.59985312344702</v>
      </c>
      <c r="BP22" s="307">
        <f>+Oper!BP47</f>
        <v>-398.41185018591597</v>
      </c>
      <c r="BQ22" s="307">
        <f>+Oper!BQ47</f>
        <v>-406.38008718963431</v>
      </c>
      <c r="BR22" s="307">
        <f>+Oper!BR47</f>
        <v>-414.50768893342695</v>
      </c>
      <c r="BS22" s="307">
        <f>+Oper!BS47</f>
        <v>-422.79784271209553</v>
      </c>
      <c r="BT22" s="307">
        <f>+Oper!BT47</f>
        <v>-431.25379956633742</v>
      </c>
      <c r="BU22" s="307">
        <f>+Oper!BU47</f>
        <v>-439.87887555766417</v>
      </c>
      <c r="BV22" s="307">
        <f>+Oper!BV47</f>
        <v>-448.67645306881747</v>
      </c>
      <c r="BW22" s="307">
        <f>+Oper!BW47</f>
        <v>-457.64998213019379</v>
      </c>
      <c r="BX22" s="307">
        <f>+Oper!BX47</f>
        <v>-466.80298177279769</v>
      </c>
      <c r="BY22" s="307">
        <f>+Oper!BY47</f>
        <v>-476.13904140825366</v>
      </c>
      <c r="BZ22" s="307">
        <f>+Oper!BZ47</f>
        <v>-485.66182223641874</v>
      </c>
      <c r="CA22" s="307">
        <f>+Oper!CA47</f>
        <v>-495.3750586811471</v>
      </c>
      <c r="CB22" s="307">
        <f>+Oper!CB47</f>
        <v>-505.28255985477006</v>
      </c>
      <c r="CC22" s="307">
        <f>+Oper!CC47</f>
        <v>-515.38821105186548</v>
      </c>
      <c r="CD22" s="307">
        <f>+Oper!CD47</f>
        <v>-525.69597527290273</v>
      </c>
      <c r="CE22" s="307">
        <f>+Oper!CE47</f>
        <v>-536.20989477836088</v>
      </c>
      <c r="CF22" s="307">
        <f>+Oper!CF47</f>
        <v>-546.93409267392815</v>
      </c>
      <c r="CG22" s="307">
        <f>+Oper!CG47</f>
        <v>-557.8727745274067</v>
      </c>
      <c r="CH22" s="307">
        <f>+Oper!CH47</f>
        <v>-569.03023001795486</v>
      </c>
      <c r="CI22" s="307">
        <f>+Oper!CI47</f>
        <v>-580.41083461831397</v>
      </c>
      <c r="CJ22" s="307">
        <f>+Oper!CJ47</f>
        <v>-592.01905131068031</v>
      </c>
      <c r="CK22" s="307">
        <f>+Oper!CK47</f>
        <v>-603.85943233689397</v>
      </c>
      <c r="CL22" s="307">
        <f>+Oper!CL47</f>
        <v>-615.93662098363177</v>
      </c>
      <c r="CM22" s="307">
        <f>+Oper!CM47</f>
        <v>-628.25535340330453</v>
      </c>
      <c r="CN22" s="307">
        <f>+Oper!CN47</f>
        <v>-640.82046047137067</v>
      </c>
      <c r="CO22" s="307">
        <f>+Oper!CO47</f>
        <v>-653.63686968079799</v>
      </c>
      <c r="CP22" s="307">
        <f>+Oper!CP47</f>
        <v>-666.70960707441395</v>
      </c>
      <c r="CQ22" s="307">
        <f>+Oper!CQ47</f>
        <v>-680.04379921590225</v>
      </c>
      <c r="CR22" s="307">
        <f>+Oper!CR47</f>
        <v>-693.64467520022038</v>
      </c>
      <c r="CS22" s="307"/>
    </row>
    <row r="23" spans="1:193" outlineLevel="1">
      <c r="K23" s="314"/>
      <c r="M23" s="477"/>
      <c r="N23" s="477"/>
      <c r="O23" s="308"/>
      <c r="P23" s="307"/>
      <c r="Q23" s="307"/>
      <c r="R23" s="307"/>
      <c r="S23" s="307"/>
      <c r="T23" s="307"/>
      <c r="U23" s="307"/>
      <c r="V23" s="307"/>
      <c r="W23" s="307"/>
      <c r="X23" s="307"/>
      <c r="Y23" s="307"/>
      <c r="Z23" s="307"/>
      <c r="AA23" s="307"/>
      <c r="AB23" s="307"/>
      <c r="AC23" s="307"/>
      <c r="AD23" s="307"/>
      <c r="AE23" s="307"/>
      <c r="AF23" s="307"/>
      <c r="AG23" s="307"/>
      <c r="AH23" s="307"/>
      <c r="AI23" s="307"/>
      <c r="AJ23" s="307"/>
      <c r="AK23" s="307"/>
      <c r="AL23" s="307"/>
      <c r="AM23" s="307"/>
      <c r="AN23" s="307"/>
      <c r="AO23" s="307"/>
      <c r="AP23" s="307"/>
      <c r="AQ23" s="307"/>
      <c r="AR23" s="307"/>
      <c r="AS23" s="307"/>
      <c r="AT23" s="307"/>
      <c r="AU23" s="307"/>
      <c r="AV23" s="307"/>
      <c r="AW23" s="307"/>
      <c r="AX23" s="307"/>
      <c r="AY23" s="307"/>
      <c r="AZ23" s="307"/>
      <c r="BA23" s="307"/>
      <c r="BB23" s="307"/>
      <c r="BC23" s="307"/>
      <c r="BD23" s="307"/>
      <c r="BE23" s="307"/>
      <c r="BF23" s="307"/>
      <c r="BG23" s="307"/>
      <c r="BH23" s="307"/>
      <c r="BI23" s="307"/>
      <c r="BJ23" s="307"/>
      <c r="BK23" s="307"/>
      <c r="BL23" s="307"/>
      <c r="BM23" s="307"/>
      <c r="BN23" s="307"/>
      <c r="BO23" s="307"/>
      <c r="BP23" s="307"/>
      <c r="BQ23" s="307"/>
      <c r="BR23" s="307"/>
      <c r="BS23" s="307"/>
      <c r="BT23" s="307"/>
      <c r="BU23" s="307"/>
      <c r="BV23" s="307"/>
      <c r="BW23" s="307"/>
      <c r="BX23" s="307"/>
      <c r="BY23" s="307"/>
      <c r="BZ23" s="307"/>
      <c r="CA23" s="307"/>
      <c r="CB23" s="307"/>
      <c r="CC23" s="307"/>
      <c r="CD23" s="307"/>
      <c r="CE23" s="307"/>
      <c r="CF23" s="307"/>
      <c r="CG23" s="307"/>
      <c r="CH23" s="307"/>
      <c r="CI23" s="307"/>
      <c r="CJ23" s="307"/>
      <c r="CK23" s="307"/>
      <c r="CL23" s="307"/>
      <c r="CM23" s="307"/>
      <c r="CN23" s="307"/>
      <c r="CO23" s="307"/>
      <c r="CP23" s="307"/>
      <c r="CQ23" s="307"/>
      <c r="CR23" s="307"/>
      <c r="CS23" s="307"/>
    </row>
    <row r="24" spans="1:193" outlineLevel="1">
      <c r="B24" s="4" t="s">
        <v>59</v>
      </c>
      <c r="K24" s="310" t="s">
        <v>200</v>
      </c>
      <c r="M24" s="477">
        <f>SUM(O24:GK24)</f>
        <v>-12775.542124233678</v>
      </c>
      <c r="N24" s="477"/>
      <c r="O24" s="308"/>
      <c r="P24" s="307">
        <f>+Oper!P59</f>
        <v>-156.81728316032297</v>
      </c>
      <c r="Q24" s="307">
        <f>+Oper!Q59</f>
        <v>-122.82187845735555</v>
      </c>
      <c r="R24" s="307">
        <f>+Oper!R59</f>
        <v>-96.196117696867461</v>
      </c>
      <c r="S24" s="307">
        <f>+Oper!S59</f>
        <v>-75.342383426927569</v>
      </c>
      <c r="T24" s="307">
        <f>+Oper!T59</f>
        <v>-79.070267918809492</v>
      </c>
      <c r="U24" s="307">
        <f>+Oper!U59</f>
        <v>-82.982605332841047</v>
      </c>
      <c r="V24" s="307">
        <f>+Oper!V59</f>
        <v>-87.088522260944146</v>
      </c>
      <c r="W24" s="307">
        <f>+Oper!W59</f>
        <v>-91.397596871947968</v>
      </c>
      <c r="X24" s="307">
        <f>+Oper!X59</f>
        <v>-95.919881255274788</v>
      </c>
      <c r="Y24" s="307">
        <f>+Oper!Y59</f>
        <v>-93.26778901911679</v>
      </c>
      <c r="Z24" s="307">
        <f>+Oper!Z59</f>
        <v>-90.689024576290535</v>
      </c>
      <c r="AA24" s="307">
        <f>+Oper!AA59</f>
        <v>-88.181560484008884</v>
      </c>
      <c r="AB24" s="307">
        <f>+Oper!AB59</f>
        <v>-85.743425356323087</v>
      </c>
      <c r="AC24" s="307">
        <f>+Oper!AC59</f>
        <v>-83.372702314205185</v>
      </c>
      <c r="AD24" s="307">
        <f>+Oper!AD59</f>
        <v>-84.487931223810804</v>
      </c>
      <c r="AE24" s="307">
        <f>+Oper!AE59</f>
        <v>-85.618077912093341</v>
      </c>
      <c r="AF24" s="307">
        <f>+Oper!AF59</f>
        <v>-86.763341925638031</v>
      </c>
      <c r="AG24" s="307">
        <f>+Oper!AG59</f>
        <v>-87.923925480250517</v>
      </c>
      <c r="AH24" s="307">
        <f>+Oper!AH59</f>
        <v>-89.100033496661567</v>
      </c>
      <c r="AI24" s="307">
        <f>+Oper!AI59</f>
        <v>-92.514857908578875</v>
      </c>
      <c r="AJ24" s="307">
        <f>+Oper!AJ59</f>
        <v>-96.060557981330405</v>
      </c>
      <c r="AK24" s="307">
        <f>+Oper!AK59</f>
        <v>-99.742149621016324</v>
      </c>
      <c r="AL24" s="307">
        <f>+Oper!AL59</f>
        <v>-103.56484097203268</v>
      </c>
      <c r="AM24" s="307">
        <f>+Oper!AM59</f>
        <v>-107.53403978474559</v>
      </c>
      <c r="AN24" s="307">
        <f>+Oper!AN59</f>
        <v>-107.74886054730278</v>
      </c>
      <c r="AO24" s="307">
        <f>+Oper!AO59</f>
        <v>-107.96411045731989</v>
      </c>
      <c r="AP24" s="307">
        <f>+Oper!AP59</f>
        <v>-108.1797903721048</v>
      </c>
      <c r="AQ24" s="307">
        <f>+Oper!AQ59</f>
        <v>-108.39590115067813</v>
      </c>
      <c r="AR24" s="307">
        <f>+Oper!AR59</f>
        <v>-108.61244365377642</v>
      </c>
      <c r="AS24" s="307">
        <f>+Oper!AS59</f>
        <v>-110.78469252685196</v>
      </c>
      <c r="AT24" s="307">
        <f>+Oper!AT59</f>
        <v>-113.00038637738899</v>
      </c>
      <c r="AU24" s="307">
        <f>+Oper!AU59</f>
        <v>-115.26039410493679</v>
      </c>
      <c r="AV24" s="307">
        <f>+Oper!AV59</f>
        <v>-117.56560198703552</v>
      </c>
      <c r="AW24" s="307">
        <f>+Oper!AW59</f>
        <v>-119.91691402677624</v>
      </c>
      <c r="AX24" s="307">
        <f>+Oper!AX59</f>
        <v>-122.31525230731175</v>
      </c>
      <c r="AY24" s="307">
        <f>+Oper!AY59</f>
        <v>-124.761557353458</v>
      </c>
      <c r="AZ24" s="307">
        <f>+Oper!AZ59</f>
        <v>-127.25678850052716</v>
      </c>
      <c r="BA24" s="307">
        <f>+Oper!BA59</f>
        <v>-129.80192427053771</v>
      </c>
      <c r="BB24" s="307">
        <f>+Oper!BB59</f>
        <v>-132.39796275594847</v>
      </c>
      <c r="BC24" s="307">
        <f>+Oper!BC59</f>
        <v>-135.04592201106743</v>
      </c>
      <c r="BD24" s="307">
        <f>+Oper!BD59</f>
        <v>-137.74684045128879</v>
      </c>
      <c r="BE24" s="307">
        <f>+Oper!BE59</f>
        <v>-140.50177726031455</v>
      </c>
      <c r="BF24" s="307">
        <f>+Oper!BF59</f>
        <v>-143.31181280552087</v>
      </c>
      <c r="BG24" s="307">
        <f>+Oper!BG59</f>
        <v>-146.1780490616313</v>
      </c>
      <c r="BH24" s="307">
        <f>+Oper!BH59</f>
        <v>-149.10161004286394</v>
      </c>
      <c r="BI24" s="307">
        <f>+Oper!BI59</f>
        <v>-152.08364224372121</v>
      </c>
      <c r="BJ24" s="307">
        <f>+Oper!BJ59</f>
        <v>-155.12531508859561</v>
      </c>
      <c r="BK24" s="307">
        <f>+Oper!BK59</f>
        <v>-158.22782139036752</v>
      </c>
      <c r="BL24" s="307">
        <f>+Oper!BL59</f>
        <v>-161.39237781817488</v>
      </c>
      <c r="BM24" s="307">
        <f>+Oper!BM59</f>
        <v>-164.62022537453839</v>
      </c>
      <c r="BN24" s="307">
        <f>+Oper!BN59</f>
        <v>-167.91262988202917</v>
      </c>
      <c r="BO24" s="307">
        <f>+Oper!BO59</f>
        <v>-171.27088247966975</v>
      </c>
      <c r="BP24" s="307">
        <f>+Oper!BP59</f>
        <v>-174.69630012926316</v>
      </c>
      <c r="BQ24" s="307">
        <f>+Oper!BQ59</f>
        <v>-178.19022613184842</v>
      </c>
      <c r="BR24" s="307">
        <f>+Oper!BR59</f>
        <v>-181.75403065448538</v>
      </c>
      <c r="BS24" s="307">
        <f>+Oper!BS59</f>
        <v>-185.38911126757509</v>
      </c>
      <c r="BT24" s="307">
        <f>+Oper!BT59</f>
        <v>-189.0968934929266</v>
      </c>
      <c r="BU24" s="307">
        <f>+Oper!BU59</f>
        <v>-192.87883136278512</v>
      </c>
      <c r="BV24" s="307">
        <f>+Oper!BV59</f>
        <v>-196.73640799004085</v>
      </c>
      <c r="BW24" s="307">
        <f>+Oper!BW59</f>
        <v>-200.67113614984166</v>
      </c>
      <c r="BX24" s="307">
        <f>+Oper!BX59</f>
        <v>-204.68455887283847</v>
      </c>
      <c r="BY24" s="307">
        <f>+Oper!BY59</f>
        <v>-208.77825005029524</v>
      </c>
      <c r="BZ24" s="307">
        <f>+Oper!BZ59</f>
        <v>-212.95381505130115</v>
      </c>
      <c r="CA24" s="307">
        <f>+Oper!CA59</f>
        <v>-217.21289135232718</v>
      </c>
      <c r="CB24" s="307">
        <f>+Oper!CB59</f>
        <v>-221.55714917937374</v>
      </c>
      <c r="CC24" s="307">
        <f>+Oper!CC59</f>
        <v>-225.98829216296122</v>
      </c>
      <c r="CD24" s="307">
        <f>+Oper!CD59</f>
        <v>-230.50805800622044</v>
      </c>
      <c r="CE24" s="307">
        <f>+Oper!CE59</f>
        <v>-235.11821916634486</v>
      </c>
      <c r="CF24" s="307">
        <f>+Oper!CF59</f>
        <v>-239.82058354967177</v>
      </c>
      <c r="CG24" s="307">
        <f>+Oper!CG59</f>
        <v>-244.61699522066519</v>
      </c>
      <c r="CH24" s="307">
        <f>+Oper!CH59</f>
        <v>-249.50933512507854</v>
      </c>
      <c r="CI24" s="307">
        <f>+Oper!CI59</f>
        <v>-254.49952182758011</v>
      </c>
      <c r="CJ24" s="307">
        <f>+Oper!CJ59</f>
        <v>-259.58951226413177</v>
      </c>
      <c r="CK24" s="307">
        <f>+Oper!CK59</f>
        <v>-264.78130250941439</v>
      </c>
      <c r="CL24" s="307">
        <f>+Oper!CL59</f>
        <v>-270.07692855960266</v>
      </c>
      <c r="CM24" s="307">
        <f>+Oper!CM59</f>
        <v>-275.47846713079474</v>
      </c>
      <c r="CN24" s="307">
        <f>+Oper!CN59</f>
        <v>-280.98803647341066</v>
      </c>
      <c r="CO24" s="307">
        <f>+Oper!CO59</f>
        <v>-286.60779720287883</v>
      </c>
      <c r="CP24" s="307">
        <f>+Oper!CP59</f>
        <v>-292.33995314693641</v>
      </c>
      <c r="CQ24" s="307">
        <f>+Oper!CQ59</f>
        <v>-298.18675220987518</v>
      </c>
      <c r="CR24" s="307">
        <f>+Oper!CR59</f>
        <v>-304.15048725407269</v>
      </c>
      <c r="CS24" s="307"/>
    </row>
    <row r="25" spans="1:193" outlineLevel="1">
      <c r="K25" s="314"/>
      <c r="M25" s="129"/>
      <c r="N25" s="129"/>
      <c r="O25" s="232"/>
      <c r="P25" s="227"/>
      <c r="Q25" s="227"/>
      <c r="R25" s="227"/>
      <c r="S25" s="227"/>
      <c r="T25" s="227"/>
      <c r="U25" s="227"/>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row>
    <row r="26" spans="1:193" outlineLevel="1">
      <c r="B26" s="4" t="s">
        <v>104</v>
      </c>
      <c r="K26" s="310" t="s">
        <v>200</v>
      </c>
      <c r="M26" s="477">
        <f>SUM(O26:GK26)</f>
        <v>-626.20826923701043</v>
      </c>
      <c r="N26" s="477"/>
      <c r="O26" s="308"/>
      <c r="P26" s="307">
        <f>+(Acc!O51-Acc!P51)+(Acc!P58-Acc!O58+Acc!P64-Acc!O64+Acc!P59-Acc!O59+Acc!P65-Acc!O65)</f>
        <v>-94.319000000000003</v>
      </c>
      <c r="Q26" s="307">
        <f>+(Acc!P51-Acc!Q51)+(Acc!Q58-Acc!P58+Acc!Q64-Acc!P64+Acc!Q59-Acc!P59+Acc!Q65-Acc!P65)</f>
        <v>-5.6843418860808015E-14</v>
      </c>
      <c r="R26" s="307">
        <f>+(Acc!Q51-Acc!R51)+(Acc!R58-Acc!Q58+Acc!R64-Acc!Q64+Acc!R59-Acc!Q59+Acc!R65-Acc!Q65)</f>
        <v>0</v>
      </c>
      <c r="S26" s="307">
        <f>+(Acc!R51-Acc!S51)+(Acc!S58-Acc!R58+Acc!S64-Acc!R64+Acc!S59-Acc!R59+Acc!S65-Acc!R65)</f>
        <v>-5.6843418860808015E-14</v>
      </c>
      <c r="T26" s="307">
        <f>+(Acc!S51-Acc!T51)+(Acc!T58-Acc!S58+Acc!T64-Acc!S64+Acc!T59-Acc!S59+Acc!T65-Acc!S65)</f>
        <v>0</v>
      </c>
      <c r="U26" s="307">
        <f>+(Acc!T51-Acc!U51)+(Acc!U58-Acc!T58+Acc!U64-Acc!T64+Acc!U59-Acc!T59+Acc!U65-Acc!T65)</f>
        <v>0</v>
      </c>
      <c r="V26" s="307">
        <f>+(Acc!U51-Acc!V51)+(Acc!V58-Acc!U58+Acc!V64-Acc!U64+Acc!V59-Acc!U59+Acc!V65-Acc!U65)</f>
        <v>-5.6843418860808015E-14</v>
      </c>
      <c r="W26" s="307">
        <f>+(Acc!V51-Acc!W51)+(Acc!W58-Acc!V58+Acc!W64-Acc!V64+Acc!W59-Acc!V59+Acc!W65-Acc!V65)</f>
        <v>0</v>
      </c>
      <c r="X26" s="307">
        <f>+(Acc!W51-Acc!X51)+(Acc!X58-Acc!W58+Acc!X64-Acc!W64+Acc!X59-Acc!W59+Acc!X65-Acc!W65)</f>
        <v>0</v>
      </c>
      <c r="Y26" s="307">
        <f>+(Acc!X51-Acc!Y51)+(Acc!Y58-Acc!X58+Acc!Y64-Acc!X64+Acc!Y59-Acc!X59+Acc!Y65-Acc!X65)</f>
        <v>0</v>
      </c>
      <c r="Z26" s="307">
        <f>+(Acc!Y51-Acc!Z51)+(Acc!Z58-Acc!Y58+Acc!Z64-Acc!Y64+Acc!Z59-Acc!Y59+Acc!Z65-Acc!Y65)</f>
        <v>0</v>
      </c>
      <c r="AA26" s="307">
        <f>+(Acc!Z51-Acc!AA51)+(Acc!AA58-Acc!Z58+Acc!AA64-Acc!Z64+Acc!AA59-Acc!Z59+Acc!AA65-Acc!Z65)</f>
        <v>-5.6843418860808015E-14</v>
      </c>
      <c r="AB26" s="307">
        <f>+(Acc!AA51-Acc!AB51)+(Acc!AB58-Acc!AA58+Acc!AB64-Acc!AA64+Acc!AB59-Acc!AA59+Acc!AB65-Acc!AA65)</f>
        <v>5.6843418860808015E-14</v>
      </c>
      <c r="AC26" s="307">
        <f>+(Acc!AB51-Acc!AC51)+(Acc!AC58-Acc!AB58+Acc!AC64-Acc!AB64+Acc!AC59-Acc!AB59+Acc!AC65-Acc!AB65)</f>
        <v>-5.6843418860808015E-14</v>
      </c>
      <c r="AD26" s="307">
        <f>+(Acc!AC51-Acc!AD51)+(Acc!AD58-Acc!AC58+Acc!AD64-Acc!AC64+Acc!AD59-Acc!AC59+Acc!AD65-Acc!AC65)</f>
        <v>-5.6843418860808015E-14</v>
      </c>
      <c r="AE26" s="307">
        <f>+(Acc!AD51-Acc!AE51)+(Acc!AE58-Acc!AD58+Acc!AE64-Acc!AD64+Acc!AE59-Acc!AD59+Acc!AE65-Acc!AD65)</f>
        <v>-5.6843418860808015E-14</v>
      </c>
      <c r="AF26" s="307">
        <f>+(Acc!AE51-Acc!AF51)+(Acc!AF58-Acc!AE58+Acc!AF64-Acc!AE64+Acc!AF59-Acc!AE59+Acc!AF65-Acc!AE65)</f>
        <v>5.6843418860808015E-14</v>
      </c>
      <c r="AG26" s="307">
        <f>+(Acc!AF51-Acc!AG51)+(Acc!AG58-Acc!AF58+Acc!AG64-Acc!AF64+Acc!AG59-Acc!AF59+Acc!AG65-Acc!AF65)</f>
        <v>-5.6843418860808015E-14</v>
      </c>
      <c r="AH26" s="307">
        <f>+(Acc!AG51-Acc!AH51)+(Acc!AH58-Acc!AG58+Acc!AH64-Acc!AG64+Acc!AH59-Acc!AG59+Acc!AH65-Acc!AG65)</f>
        <v>1.1368683772161603E-13</v>
      </c>
      <c r="AI26" s="307">
        <f>+(Acc!AH51-Acc!AI51)+(Acc!AI58-Acc!AH58+Acc!AI64-Acc!AH64+Acc!AI59-Acc!AH59+Acc!AI65-Acc!AH65)</f>
        <v>1.1368683772161603E-13</v>
      </c>
      <c r="AJ26" s="307">
        <f>+(Acc!AI51-Acc!AJ51)+(Acc!AJ58-Acc!AI58+Acc!AJ64-Acc!AI64+Acc!AJ59-Acc!AI59+Acc!AJ65-Acc!AI65)</f>
        <v>0</v>
      </c>
      <c r="AK26" s="307">
        <f>+(Acc!AJ51-Acc!AK51)+(Acc!AK58-Acc!AJ58+Acc!AK64-Acc!AJ64+Acc!AK59-Acc!AJ59+Acc!AK65-Acc!AJ65)</f>
        <v>-1.1368683772161603E-13</v>
      </c>
      <c r="AL26" s="307">
        <f>+(Acc!AK51-Acc!AL51)+(Acc!AL58-Acc!AK58+Acc!AL64-Acc!AK64+Acc!AL59-Acc!AK59+Acc!AL65-Acc!AK65)</f>
        <v>1.1368683772161603E-13</v>
      </c>
      <c r="AM26" s="307">
        <f>+(Acc!AL51-Acc!AM51)+(Acc!AM58-Acc!AL58+Acc!AM64-Acc!AL64+Acc!AM59-Acc!AL59+Acc!AM65-Acc!AL65)</f>
        <v>1.1368683772161603E-13</v>
      </c>
      <c r="AN26" s="307">
        <f>+(Acc!AM51-Acc!AN51)+(Acc!AN58-Acc!AM58+Acc!AN64-Acc!AM64+Acc!AN59-Acc!AM59+Acc!AN65-Acc!AM65)</f>
        <v>1.1368683772161603E-13</v>
      </c>
      <c r="AO26" s="307">
        <f>+(Acc!AN51-Acc!AO51)+(Acc!AO58-Acc!AN58+Acc!AO64-Acc!AN64+Acc!AO59-Acc!AN59+Acc!AO65-Acc!AN65)</f>
        <v>-1.1368683772161603E-13</v>
      </c>
      <c r="AP26" s="307">
        <f>+(Acc!AO51-Acc!AP51)+(Acc!AP58-Acc!AO58+Acc!AP64-Acc!AO64+Acc!AP59-Acc!AO59+Acc!AP65-Acc!AO65)</f>
        <v>0</v>
      </c>
      <c r="AQ26" s="307">
        <f>+(Acc!AP51-Acc!AQ51)+(Acc!AQ58-Acc!AP58+Acc!AQ64-Acc!AP64+Acc!AQ59-Acc!AP59+Acc!AQ65-Acc!AP65)</f>
        <v>1.1368683772161603E-13</v>
      </c>
      <c r="AR26" s="307">
        <f>+(Acc!AQ51-Acc!AR51)+(Acc!AR58-Acc!AQ58+Acc!AR64-Acc!AQ64+Acc!AR59-Acc!AQ59+Acc!AR65-Acc!AQ65)</f>
        <v>0</v>
      </c>
      <c r="AS26" s="307">
        <f>+(Acc!AR51-Acc!AS51)+(Acc!AS58-Acc!AR58+Acc!AS64-Acc!AR64+Acc!AS59-Acc!AR59+Acc!AS65-Acc!AR65)</f>
        <v>-1.1368683772161603E-13</v>
      </c>
      <c r="AT26" s="307">
        <f>+(Acc!AS51-Acc!AT51)+(Acc!AT58-Acc!AS58+Acc!AT64-Acc!AS64+Acc!AT59-Acc!AS59+Acc!AT65-Acc!AS65)</f>
        <v>1.1368683772161603E-13</v>
      </c>
      <c r="AU26" s="307">
        <f>+(Acc!AT51-Acc!AU51)+(Acc!AU58-Acc!AT58+Acc!AU64-Acc!AT64+Acc!AU59-Acc!AT59+Acc!AU65-Acc!AT65)</f>
        <v>0</v>
      </c>
      <c r="AV26" s="307">
        <f>+(Acc!AU51-Acc!AV51)+(Acc!AV58-Acc!AU58+Acc!AV64-Acc!AU64+Acc!AV59-Acc!AU59+Acc!AV65-Acc!AU65)</f>
        <v>0</v>
      </c>
      <c r="AW26" s="307">
        <f>+(Acc!AV51-Acc!AW51)+(Acc!AW58-Acc!AV58+Acc!AW64-Acc!AV64+Acc!AW59-Acc!AV59+Acc!AW65-Acc!AV65)</f>
        <v>0</v>
      </c>
      <c r="AX26" s="307">
        <f>+(Acc!AW51-Acc!AX51)+(Acc!AX58-Acc!AW58+Acc!AX64-Acc!AW64+Acc!AX59-Acc!AW59+Acc!AX65-Acc!AW65)</f>
        <v>0</v>
      </c>
      <c r="AY26" s="307">
        <f>+(Acc!AX51-Acc!AY51)+(Acc!AY58-Acc!AX58+Acc!AY64-Acc!AX64+Acc!AY59-Acc!AX59+Acc!AY65-Acc!AX65)</f>
        <v>0</v>
      </c>
      <c r="AZ26" s="307">
        <f>+(Acc!AY51-Acc!AZ51)+(Acc!AZ58-Acc!AY58+Acc!AZ64-Acc!AY64+Acc!AZ59-Acc!AY59+Acc!AZ65-Acc!AY65)</f>
        <v>0</v>
      </c>
      <c r="BA26" s="307">
        <f>+(Acc!AZ51-Acc!BA51)+(Acc!BA58-Acc!AZ58+Acc!BA64-Acc!AZ64+Acc!BA59-Acc!AZ59+Acc!BA65-Acc!AZ65)</f>
        <v>0</v>
      </c>
      <c r="BB26" s="307">
        <f>+(Acc!BA51-Acc!BB51)+(Acc!BB58-Acc!BA58+Acc!BB64-Acc!BA64+Acc!BB59-Acc!BA59+Acc!BB65-Acc!BA65)</f>
        <v>0</v>
      </c>
      <c r="BC26" s="307">
        <f>+(Acc!BB51-Acc!BC51)+(Acc!BC58-Acc!BB58+Acc!BC64-Acc!BB64+Acc!BC59-Acc!BB59+Acc!BC65-Acc!BB65)</f>
        <v>0</v>
      </c>
      <c r="BD26" s="307">
        <f>+(Acc!BC51-Acc!BD51)+(Acc!BD58-Acc!BC58+Acc!BD64-Acc!BC64+Acc!BD59-Acc!BC59+Acc!BD65-Acc!BC65)</f>
        <v>0</v>
      </c>
      <c r="BE26" s="307">
        <f>+(Acc!BD51-Acc!BE51)+(Acc!BE58-Acc!BD58+Acc!BE64-Acc!BD64+Acc!BE59-Acc!BD59+Acc!BE65-Acc!BD65)</f>
        <v>0</v>
      </c>
      <c r="BF26" s="307">
        <f>+(Acc!BE51-Acc!BF51)+(Acc!BF58-Acc!BE58+Acc!BF64-Acc!BE64+Acc!BF59-Acc!BE59+Acc!BF65-Acc!BE65)</f>
        <v>2.2737367544323206E-13</v>
      </c>
      <c r="BG26" s="307">
        <f>+(Acc!BF51-Acc!BG51)+(Acc!BG58-Acc!BF58+Acc!BG64-Acc!BF64+Acc!BG59-Acc!BF59+Acc!BG65-Acc!BF65)</f>
        <v>0</v>
      </c>
      <c r="BH26" s="307">
        <f>+(Acc!BG51-Acc!BH51)+(Acc!BH58-Acc!BG58+Acc!BH64-Acc!BG64+Acc!BH59-Acc!BG59+Acc!BH65-Acc!BG65)</f>
        <v>0</v>
      </c>
      <c r="BI26" s="307">
        <f>+(Acc!BH51-Acc!BI51)+(Acc!BI58-Acc!BH58+Acc!BI64-Acc!BH64+Acc!BI59-Acc!BH59+Acc!BI65-Acc!BH65)</f>
        <v>0</v>
      </c>
      <c r="BJ26" s="307">
        <f>+(Acc!BI51-Acc!BJ51)+(Acc!BJ58-Acc!BI58+Acc!BJ64-Acc!BI64+Acc!BJ59-Acc!BI59+Acc!BJ65-Acc!BI65)</f>
        <v>2.2737367544323206E-13</v>
      </c>
      <c r="BK26" s="307">
        <f>+(Acc!BJ51-Acc!BK51)+(Acc!BK58-Acc!BJ58+Acc!BK64-Acc!BJ64+Acc!BK59-Acc!BJ59+Acc!BK65-Acc!BJ65)</f>
        <v>2.2737367544323206E-13</v>
      </c>
      <c r="BL26" s="307">
        <f>+(Acc!BK51-Acc!BL51)+(Acc!BL58-Acc!BK58+Acc!BL64-Acc!BK64+Acc!BL59-Acc!BK59+Acc!BL65-Acc!BK65)</f>
        <v>2.2737367544323206E-13</v>
      </c>
      <c r="BM26" s="307">
        <f>+(Acc!BL51-Acc!BM51)+(Acc!BM58-Acc!BL58+Acc!BM64-Acc!BL64+Acc!BM59-Acc!BL59+Acc!BM65-Acc!BL65)</f>
        <v>-2.2737367544323206E-13</v>
      </c>
      <c r="BN26" s="307">
        <f>+(Acc!BM51-Acc!BN51)+(Acc!BN58-Acc!BM58+Acc!BN64-Acc!BM64+Acc!BN59-Acc!BM59+Acc!BN65-Acc!BM65)</f>
        <v>0</v>
      </c>
      <c r="BO26" s="307">
        <f>+(Acc!BN51-Acc!BO51)+(Acc!BO58-Acc!BN58+Acc!BO64-Acc!BN64+Acc!BO59-Acc!BN59+Acc!BO65-Acc!BN65)</f>
        <v>0</v>
      </c>
      <c r="BP26" s="307">
        <f>+(Acc!BO51-Acc!BP51)+(Acc!BP58-Acc!BO58+Acc!BP64-Acc!BO64+Acc!BP59-Acc!BO59+Acc!BP65-Acc!BO65)</f>
        <v>0</v>
      </c>
      <c r="BQ26" s="307">
        <f>+(Acc!BP51-Acc!BQ51)+(Acc!BQ58-Acc!BP58+Acc!BQ64-Acc!BP64+Acc!BQ59-Acc!BP59+Acc!BQ65-Acc!BP65)</f>
        <v>0</v>
      </c>
      <c r="BR26" s="307">
        <f>+(Acc!BQ51-Acc!BR51)+(Acc!BR58-Acc!BQ58+Acc!BR64-Acc!BQ64+Acc!BR59-Acc!BQ59+Acc!BR65-Acc!BQ65)</f>
        <v>0</v>
      </c>
      <c r="BS26" s="307">
        <f>+(Acc!BR51-Acc!BS51)+(Acc!BS58-Acc!BR58+Acc!BS64-Acc!BR64+Acc!BS59-Acc!BR59+Acc!BS65-Acc!BR65)</f>
        <v>0</v>
      </c>
      <c r="BT26" s="307">
        <f>+(Acc!BS51-Acc!BT51)+(Acc!BT58-Acc!BS58+Acc!BT64-Acc!BS64+Acc!BT59-Acc!BS59+Acc!BT65-Acc!BS65)</f>
        <v>0</v>
      </c>
      <c r="BU26" s="307">
        <f>+(Acc!BT51-Acc!BU51)+(Acc!BU58-Acc!BT58+Acc!BU64-Acc!BT64+Acc!BU59-Acc!BT59+Acc!BU65-Acc!BT65)</f>
        <v>0</v>
      </c>
      <c r="BV26" s="307">
        <f>+(Acc!BU51-Acc!BV51)+(Acc!BV58-Acc!BU58+Acc!BV64-Acc!BU64+Acc!BV59-Acc!BU59+Acc!BV65-Acc!BU65)</f>
        <v>0</v>
      </c>
      <c r="BW26" s="307">
        <f>+(Acc!BV51-Acc!BW51)+(Acc!BW58-Acc!BV58+Acc!BW64-Acc!BV64+Acc!BW59-Acc!BV59+Acc!BW65-Acc!BV65)</f>
        <v>0</v>
      </c>
      <c r="BX26" s="307">
        <f>+(Acc!BW51-Acc!BX51)+(Acc!BX58-Acc!BW58+Acc!BX64-Acc!BW64+Acc!BX59-Acc!BW59+Acc!BX65-Acc!BW65)</f>
        <v>0</v>
      </c>
      <c r="BY26" s="307">
        <f>+(Acc!BX51-Acc!BY51)+(Acc!BY58-Acc!BX58+Acc!BY64-Acc!BX64+Acc!BY59-Acc!BX59+Acc!BY65-Acc!BX65)</f>
        <v>0</v>
      </c>
      <c r="BZ26" s="307">
        <f>+(Acc!BY51-Acc!BZ51)+(Acc!BZ58-Acc!BY58+Acc!BZ64-Acc!BY64+Acc!BZ59-Acc!BY59+Acc!BZ65-Acc!BY65)</f>
        <v>0</v>
      </c>
      <c r="CA26" s="307">
        <f>+(Acc!BZ51-Acc!CA51)+(Acc!CA58-Acc!BZ58+Acc!CA64-Acc!BZ64+Acc!CA59-Acc!BZ59+Acc!CA65-Acc!BZ65)</f>
        <v>0</v>
      </c>
      <c r="CB26" s="307">
        <f>+(Acc!CA51-Acc!CB51)+(Acc!CB58-Acc!CA58+Acc!CB64-Acc!CA64+Acc!CB59-Acc!CA59+Acc!CB65-Acc!CA65)</f>
        <v>0</v>
      </c>
      <c r="CC26" s="307">
        <f>+(Acc!CB51-Acc!CC51)+(Acc!CC58-Acc!CB58+Acc!CC64-Acc!CB64+Acc!CC59-Acc!CB59+Acc!CC65-Acc!CB65)</f>
        <v>0</v>
      </c>
      <c r="CD26" s="307">
        <f>+(Acc!CC51-Acc!CD51)+(Acc!CD58-Acc!CC58+Acc!CD64-Acc!CC64+Acc!CD59-Acc!CC59+Acc!CD65-Acc!CC65)</f>
        <v>-4.5474735088646412E-13</v>
      </c>
      <c r="CE26" s="307">
        <f>+(Acc!CD51-Acc!CE51)+(Acc!CE58-Acc!CD58+Acc!CE64-Acc!CD64+Acc!CE59-Acc!CD59+Acc!CE65-Acc!CD65)</f>
        <v>0</v>
      </c>
      <c r="CF26" s="307">
        <f>+(Acc!CE51-Acc!CF51)+(Acc!CF58-Acc!CE58+Acc!CF64-Acc!CE64+Acc!CF59-Acc!CE59+Acc!CF65-Acc!CE65)</f>
        <v>-4.5474735088646412E-13</v>
      </c>
      <c r="CG26" s="307">
        <f>+(Acc!CF51-Acc!CG51)+(Acc!CG58-Acc!CF58+Acc!CG64-Acc!CF64+Acc!CG59-Acc!CF59+Acc!CG65-Acc!CF65)</f>
        <v>-4.5474735088646412E-13</v>
      </c>
      <c r="CH26" s="307">
        <f>+(Acc!CG51-Acc!CH51)+(Acc!CH58-Acc!CG58+Acc!CH64-Acc!CG64+Acc!CH59-Acc!CG59+Acc!CH65-Acc!CG65)</f>
        <v>0</v>
      </c>
      <c r="CI26" s="307">
        <f>+(Acc!CH51-Acc!CI51)+(Acc!CI58-Acc!CH58+Acc!CI64-Acc!CH64+Acc!CI59-Acc!CH59+Acc!CI65-Acc!CH65)</f>
        <v>0</v>
      </c>
      <c r="CJ26" s="307">
        <f>+(Acc!CI51-Acc!CJ51)+(Acc!CJ58-Acc!CI58+Acc!CJ64-Acc!CI64+Acc!CJ59-Acc!CI59+Acc!CJ65-Acc!CI65)</f>
        <v>0</v>
      </c>
      <c r="CK26" s="307">
        <f>+(Acc!CJ51-Acc!CK51)+(Acc!CK58-Acc!CJ58+Acc!CK64-Acc!CJ64+Acc!CK59-Acc!CJ59+Acc!CK65-Acc!CJ65)</f>
        <v>0</v>
      </c>
      <c r="CL26" s="307">
        <f>+(Acc!CK51-Acc!CL51)+(Acc!CL58-Acc!CK58+Acc!CL64-Acc!CK64+Acc!CL59-Acc!CK59+Acc!CL65-Acc!CK65)</f>
        <v>0</v>
      </c>
      <c r="CM26" s="307">
        <f>+(Acc!CL51-Acc!CM51)+(Acc!CM58-Acc!CL58+Acc!CM64-Acc!CL64+Acc!CM59-Acc!CL59+Acc!CM65-Acc!CL65)</f>
        <v>0</v>
      </c>
      <c r="CN26" s="307">
        <f>+(Acc!CM51-Acc!CN51)+(Acc!CN58-Acc!CM58+Acc!CN64-Acc!CM64+Acc!CN59-Acc!CM59+Acc!CN65-Acc!CM65)</f>
        <v>0</v>
      </c>
      <c r="CO26" s="307">
        <f>+(Acc!CN51-Acc!CO51)+(Acc!CO58-Acc!CN58+Acc!CO64-Acc!CN64+Acc!CO59-Acc!CN59+Acc!CO65-Acc!CN65)</f>
        <v>0</v>
      </c>
      <c r="CP26" s="307">
        <f>+(Acc!CO51-Acc!CP51)+(Acc!CP58-Acc!CO58+Acc!CP64-Acc!CO64+Acc!CP59-Acc!CO59+Acc!CP65-Acc!CO65)</f>
        <v>0</v>
      </c>
      <c r="CQ26" s="307">
        <f>+(Acc!CP51-Acc!CQ51)+(Acc!CQ58-Acc!CP58+Acc!CQ64-Acc!CP64+Acc!CQ59-Acc!CP59+Acc!CQ65-Acc!CP65)</f>
        <v>0</v>
      </c>
      <c r="CR26" s="307">
        <f>+(Acc!CQ51-Acc!CR51)+(Acc!CR58-Acc!CQ58+Acc!CR64-Acc!CQ64+Acc!CR59-Acc!CQ59+Acc!CR65-Acc!CQ65)</f>
        <v>-531.8892692370099</v>
      </c>
      <c r="CS26" s="307"/>
    </row>
    <row r="27" spans="1:193" outlineLevel="1">
      <c r="K27" s="314"/>
      <c r="M27" s="129"/>
      <c r="N27" s="129"/>
      <c r="O27" s="232"/>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row>
    <row r="28" spans="1:193" customFormat="1" outlineLevel="1">
      <c r="A28" s="4"/>
      <c r="B28" s="168" t="s">
        <v>103</v>
      </c>
      <c r="C28" s="137"/>
      <c r="D28" s="169"/>
      <c r="E28" s="169"/>
      <c r="F28" s="169"/>
      <c r="G28" s="169"/>
      <c r="H28" s="169"/>
      <c r="I28" s="169"/>
      <c r="J28" s="169"/>
      <c r="K28" s="313" t="s">
        <v>200</v>
      </c>
      <c r="L28" s="168"/>
      <c r="M28" s="478">
        <f>SUM(O28:GK28)</f>
        <v>650781.55013832031</v>
      </c>
      <c r="N28" s="478"/>
      <c r="O28" s="304"/>
      <c r="P28" s="304">
        <f t="shared" ref="P28:Q28" si="83">SUM(P19:P26)</f>
        <v>910.91831579067309</v>
      </c>
      <c r="Q28" s="304">
        <f t="shared" si="83"/>
        <v>1109.8364446028879</v>
      </c>
      <c r="R28" s="304">
        <f t="shared" ref="R28:CC28" si="84">SUM(R19:R26)</f>
        <v>1203.0288891307193</v>
      </c>
      <c r="S28" s="304">
        <f t="shared" si="84"/>
        <v>1291.3422784910131</v>
      </c>
      <c r="T28" s="304">
        <f t="shared" si="84"/>
        <v>1371.253787049297</v>
      </c>
      <c r="U28" s="304">
        <f t="shared" si="84"/>
        <v>1459.548677447058</v>
      </c>
      <c r="V28" s="304">
        <f t="shared" si="84"/>
        <v>1553.524508878291</v>
      </c>
      <c r="W28" s="304">
        <f t="shared" si="84"/>
        <v>1653.1372968982669</v>
      </c>
      <c r="X28" s="304">
        <f t="shared" si="84"/>
        <v>1758.9334179134132</v>
      </c>
      <c r="Y28" s="304">
        <f t="shared" si="84"/>
        <v>1869.9134901957575</v>
      </c>
      <c r="Z28" s="304">
        <f t="shared" si="84"/>
        <v>1984.9963627842108</v>
      </c>
      <c r="AA28" s="304">
        <f t="shared" si="84"/>
        <v>2105.9795332622593</v>
      </c>
      <c r="AB28" s="304">
        <f t="shared" si="84"/>
        <v>2233.5351354755385</v>
      </c>
      <c r="AC28" s="304">
        <f t="shared" si="84"/>
        <v>2367.9977816903483</v>
      </c>
      <c r="AD28" s="304">
        <f t="shared" si="84"/>
        <v>2478.6369740639693</v>
      </c>
      <c r="AE28" s="304">
        <f t="shared" si="84"/>
        <v>2587.2951053611514</v>
      </c>
      <c r="AF28" s="304">
        <f t="shared" si="84"/>
        <v>2700.3585527354921</v>
      </c>
      <c r="AG28" s="304">
        <f t="shared" si="84"/>
        <v>2818.2310371520589</v>
      </c>
      <c r="AH28" s="304">
        <f t="shared" si="84"/>
        <v>2941.2532859150547</v>
      </c>
      <c r="AI28" s="304">
        <f t="shared" si="84"/>
        <v>3063.4794192799036</v>
      </c>
      <c r="AJ28" s="304">
        <f t="shared" si="84"/>
        <v>3189.9788812381526</v>
      </c>
      <c r="AK28" s="304">
        <f t="shared" si="84"/>
        <v>3321.6358154302447</v>
      </c>
      <c r="AL28" s="304">
        <f t="shared" si="84"/>
        <v>3458.8415014253965</v>
      </c>
      <c r="AM28" s="304">
        <f t="shared" si="84"/>
        <v>3601.3018891860129</v>
      </c>
      <c r="AN28" s="304">
        <f t="shared" si="84"/>
        <v>3737.5603978695317</v>
      </c>
      <c r="AO28" s="304">
        <f t="shared" si="84"/>
        <v>3874.9682242686672</v>
      </c>
      <c r="AP28" s="304">
        <f t="shared" si="84"/>
        <v>4017.3132621797154</v>
      </c>
      <c r="AQ28" s="304">
        <f t="shared" si="84"/>
        <v>4164.3236047684659</v>
      </c>
      <c r="AR28" s="304">
        <f t="shared" si="84"/>
        <v>4316.6709152575368</v>
      </c>
      <c r="AS28" s="304">
        <f t="shared" si="84"/>
        <v>4478.5668730159596</v>
      </c>
      <c r="AT28" s="304">
        <f t="shared" si="84"/>
        <v>4648.0843143384955</v>
      </c>
      <c r="AU28" s="304">
        <f t="shared" si="84"/>
        <v>4823.52857289856</v>
      </c>
      <c r="AV28" s="304">
        <f t="shared" si="84"/>
        <v>5005.6403645670534</v>
      </c>
      <c r="AW28" s="304">
        <f t="shared" si="84"/>
        <v>5194.5852207870621</v>
      </c>
      <c r="AX28" s="304">
        <f t="shared" si="84"/>
        <v>5362.4062315394895</v>
      </c>
      <c r="AY28" s="304">
        <f t="shared" si="84"/>
        <v>5528.1807320756243</v>
      </c>
      <c r="AZ28" s="304">
        <f t="shared" si="84"/>
        <v>5698.9055665029482</v>
      </c>
      <c r="BA28" s="304">
        <f t="shared" si="84"/>
        <v>5874.9158863152779</v>
      </c>
      <c r="BB28" s="304">
        <f t="shared" si="84"/>
        <v>6056.6403489900849</v>
      </c>
      <c r="BC28" s="304">
        <f t="shared" si="84"/>
        <v>6243.364203357065</v>
      </c>
      <c r="BD28" s="304">
        <f t="shared" si="84"/>
        <v>6435.9819072852315</v>
      </c>
      <c r="BE28" s="304">
        <f t="shared" si="84"/>
        <v>6634.5729811718556</v>
      </c>
      <c r="BF28" s="304">
        <f t="shared" si="84"/>
        <v>6839.6076686381248</v>
      </c>
      <c r="BG28" s="304">
        <f t="shared" si="84"/>
        <v>7050.2804777909414</v>
      </c>
      <c r="BH28" s="304">
        <f t="shared" si="84"/>
        <v>7267.5990251575777</v>
      </c>
      <c r="BI28" s="304">
        <f t="shared" si="84"/>
        <v>7491.6530202686608</v>
      </c>
      <c r="BJ28" s="304">
        <f t="shared" si="84"/>
        <v>7722.9722804956846</v>
      </c>
      <c r="BK28" s="304">
        <f t="shared" si="84"/>
        <v>7960.6496589981307</v>
      </c>
      <c r="BL28" s="304">
        <f t="shared" si="84"/>
        <v>8205.8202668002396</v>
      </c>
      <c r="BM28" s="304">
        <f t="shared" si="84"/>
        <v>8458.5853028366582</v>
      </c>
      <c r="BN28" s="304">
        <f t="shared" si="84"/>
        <v>8719.5416991729962</v>
      </c>
      <c r="BO28" s="304">
        <f t="shared" si="84"/>
        <v>8987.6678185540768</v>
      </c>
      <c r="BP28" s="304">
        <f t="shared" si="84"/>
        <v>9264.2423919230678</v>
      </c>
      <c r="BQ28" s="304">
        <f t="shared" si="84"/>
        <v>9549.3795721853821</v>
      </c>
      <c r="BR28" s="304">
        <f t="shared" si="84"/>
        <v>9843.7519010221877</v>
      </c>
      <c r="BS28" s="304">
        <f t="shared" si="84"/>
        <v>10146.208794096874</v>
      </c>
      <c r="BT28" s="304">
        <f t="shared" si="84"/>
        <v>10458.190766686694</v>
      </c>
      <c r="BU28" s="304">
        <f t="shared" si="84"/>
        <v>10779.826576361542</v>
      </c>
      <c r="BV28" s="304">
        <f t="shared" si="84"/>
        <v>11111.873944006205</v>
      </c>
      <c r="BW28" s="304">
        <f t="shared" si="84"/>
        <v>11453.03705552732</v>
      </c>
      <c r="BX28" s="304">
        <f t="shared" si="84"/>
        <v>11804.938671722446</v>
      </c>
      <c r="BY28" s="304">
        <f t="shared" si="84"/>
        <v>12167.724015254933</v>
      </c>
      <c r="BZ28" s="304">
        <f t="shared" si="84"/>
        <v>12542.246766374386</v>
      </c>
      <c r="CA28" s="304">
        <f t="shared" si="84"/>
        <v>12927.047541858246</v>
      </c>
      <c r="CB28" s="304">
        <f t="shared" si="84"/>
        <v>13323.954396345245</v>
      </c>
      <c r="CC28" s="304">
        <f t="shared" si="84"/>
        <v>13733.131114355323</v>
      </c>
      <c r="CD28" s="304">
        <f t="shared" ref="CD28:CR28" si="85">SUM(CD19:CD26)</f>
        <v>14155.539479327172</v>
      </c>
      <c r="CE28" s="304">
        <f t="shared" si="85"/>
        <v>14589.535883003049</v>
      </c>
      <c r="CF28" s="304">
        <f t="shared" si="85"/>
        <v>15037.179636386387</v>
      </c>
      <c r="CG28" s="304">
        <f t="shared" si="85"/>
        <v>15498.655448919231</v>
      </c>
      <c r="CH28" s="304">
        <f t="shared" si="85"/>
        <v>15975.04688716232</v>
      </c>
      <c r="CI28" s="304">
        <f t="shared" si="85"/>
        <v>16464.502852715781</v>
      </c>
      <c r="CJ28" s="304">
        <f t="shared" si="85"/>
        <v>16969.343158085838</v>
      </c>
      <c r="CK28" s="304">
        <f t="shared" si="85"/>
        <v>17489.776100768453</v>
      </c>
      <c r="CL28" s="304">
        <f t="shared" si="85"/>
        <v>18027.022440736313</v>
      </c>
      <c r="CM28" s="304">
        <f t="shared" si="85"/>
        <v>18578.997385492246</v>
      </c>
      <c r="CN28" s="304">
        <f t="shared" si="85"/>
        <v>19148.314191779784</v>
      </c>
      <c r="CO28" s="304">
        <f t="shared" si="85"/>
        <v>19735.207746386761</v>
      </c>
      <c r="CP28" s="304">
        <f t="shared" si="85"/>
        <v>20341.053362151859</v>
      </c>
      <c r="CQ28" s="304">
        <f t="shared" si="85"/>
        <v>20963.503038377185</v>
      </c>
      <c r="CR28" s="304">
        <f t="shared" si="85"/>
        <v>24866.773812009331</v>
      </c>
      <c r="CS28" s="304"/>
      <c r="CT28" s="171"/>
      <c r="CU28" s="171"/>
      <c r="CV28" s="171"/>
      <c r="CW28" s="171"/>
      <c r="CX28" s="171"/>
      <c r="CY28" s="171"/>
      <c r="CZ28" s="171"/>
      <c r="DA28" s="171"/>
      <c r="DB28" s="171"/>
      <c r="DC28" s="171"/>
      <c r="DD28" s="171"/>
      <c r="DE28" s="171"/>
      <c r="DF28" s="171"/>
      <c r="DG28" s="171"/>
      <c r="DH28" s="171"/>
      <c r="DI28" s="171"/>
      <c r="DJ28" s="171"/>
      <c r="DK28" s="171"/>
      <c r="DL28" s="171"/>
      <c r="DM28" s="171"/>
      <c r="DN28" s="171"/>
      <c r="DO28" s="171"/>
      <c r="DP28" s="171"/>
      <c r="DQ28" s="171"/>
      <c r="DR28" s="171"/>
      <c r="DS28" s="171"/>
      <c r="DT28" s="171"/>
      <c r="DU28" s="171"/>
      <c r="DV28" s="171"/>
      <c r="DW28" s="171"/>
      <c r="DX28" s="171"/>
      <c r="DY28" s="171"/>
      <c r="DZ28" s="171"/>
      <c r="EA28" s="171"/>
      <c r="EB28" s="171"/>
      <c r="EC28" s="171"/>
      <c r="ED28" s="171"/>
      <c r="EE28" s="171"/>
      <c r="EF28" s="171"/>
      <c r="EG28" s="171"/>
      <c r="EH28" s="171"/>
      <c r="EI28" s="171"/>
      <c r="EJ28" s="171"/>
      <c r="EK28" s="171"/>
      <c r="EL28" s="171"/>
      <c r="EM28" s="171"/>
      <c r="EN28" s="171"/>
      <c r="EO28" s="171"/>
      <c r="EP28" s="171"/>
      <c r="EQ28" s="171"/>
      <c r="ER28" s="171"/>
      <c r="ES28" s="171"/>
      <c r="ET28" s="171"/>
      <c r="EU28" s="171"/>
      <c r="EV28" s="171"/>
      <c r="EW28" s="171"/>
      <c r="EX28" s="171"/>
      <c r="EY28" s="171"/>
      <c r="EZ28" s="171"/>
      <c r="FA28" s="171"/>
      <c r="FB28" s="171"/>
      <c r="FC28" s="171"/>
      <c r="FD28" s="171"/>
      <c r="FE28" s="171"/>
      <c r="FF28" s="171"/>
      <c r="FG28" s="171"/>
      <c r="FH28" s="171"/>
      <c r="FI28" s="171"/>
      <c r="FJ28" s="171"/>
      <c r="FK28" s="171"/>
      <c r="FL28" s="171"/>
      <c r="FM28" s="171"/>
      <c r="FN28" s="171"/>
      <c r="FO28" s="171"/>
      <c r="FP28" s="171"/>
      <c r="FQ28" s="171"/>
      <c r="FR28" s="171"/>
      <c r="FS28" s="171"/>
      <c r="FT28" s="171"/>
      <c r="FU28" s="171"/>
      <c r="FV28" s="171"/>
      <c r="FW28" s="171"/>
      <c r="FX28" s="171"/>
      <c r="FY28" s="171"/>
      <c r="FZ28" s="171"/>
      <c r="GA28" s="171"/>
      <c r="GB28" s="171"/>
      <c r="GC28" s="171"/>
      <c r="GD28" s="171"/>
      <c r="GE28" s="171"/>
      <c r="GF28" s="171"/>
      <c r="GG28" s="171"/>
      <c r="GH28" s="171"/>
      <c r="GI28" s="171"/>
      <c r="GJ28" s="171"/>
      <c r="GK28" s="171"/>
    </row>
    <row r="29" spans="1:193" outlineLevel="1">
      <c r="K29" s="314"/>
      <c r="M29" s="129"/>
      <c r="N29" s="129"/>
      <c r="O29" s="232"/>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row>
    <row r="30" spans="1:193" outlineLevel="1">
      <c r="B30" s="4" t="s">
        <v>108</v>
      </c>
      <c r="K30" s="310" t="s">
        <v>200</v>
      </c>
      <c r="M30" s="477">
        <f>SUM(O30:GK30)</f>
        <v>-161095.53438116613</v>
      </c>
      <c r="N30" s="477"/>
      <c r="O30" s="308"/>
      <c r="P30" s="307">
        <f>+Acc!P37</f>
        <v>-189.14390979529773</v>
      </c>
      <c r="Q30" s="307">
        <f>+Acc!Q37</f>
        <v>-198.62305703004193</v>
      </c>
      <c r="R30" s="307">
        <f>+Acc!R37</f>
        <v>-211.72162739243578</v>
      </c>
      <c r="S30" s="307">
        <f>+Acc!S37</f>
        <v>-222.55012293553182</v>
      </c>
      <c r="T30" s="307">
        <f>+Acc!T37</f>
        <v>-239.05040309861019</v>
      </c>
      <c r="U30" s="307">
        <f>+Acc!U37</f>
        <v>-257.64505363741932</v>
      </c>
      <c r="V30" s="307">
        <f>+Acc!V37</f>
        <v>-276.33067885874317</v>
      </c>
      <c r="W30" s="307">
        <f>+Acc!W37</f>
        <v>-296.5474480856746</v>
      </c>
      <c r="X30" s="307">
        <f>+Acc!X37</f>
        <v>-315.79509006553695</v>
      </c>
      <c r="Y30" s="307">
        <f>+Acc!Y37</f>
        <v>-338.30536456673923</v>
      </c>
      <c r="Z30" s="307">
        <f>+Acc!Z37</f>
        <v>-359.92654329139322</v>
      </c>
      <c r="AA30" s="307">
        <f>+Acc!AA37</f>
        <v>-382.3725274744703</v>
      </c>
      <c r="AB30" s="307">
        <f>+Acc!AB37</f>
        <v>-409.85085097293774</v>
      </c>
      <c r="AC30" s="307">
        <f>+Acc!AC37</f>
        <v>-438.11463933111133</v>
      </c>
      <c r="AD30" s="307">
        <f>+Acc!AD37</f>
        <v>-463.55383925864902</v>
      </c>
      <c r="AE30" s="307">
        <f>+Acc!AE37</f>
        <v>-486.56878604178178</v>
      </c>
      <c r="AF30" s="307">
        <f>+Acc!AF37</f>
        <v>-511.0232861629683</v>
      </c>
      <c r="AG30" s="307">
        <f>+Acc!AG37</f>
        <v>-535.03950778764147</v>
      </c>
      <c r="AH30" s="307">
        <f>+Acc!AH37</f>
        <v>-566.55647500582893</v>
      </c>
      <c r="AI30" s="307">
        <f>+Acc!AI37</f>
        <v>-595.89508153962015</v>
      </c>
      <c r="AJ30" s="307">
        <f>+Acc!AJ37</f>
        <v>-626.55697341521636</v>
      </c>
      <c r="AK30" s="307">
        <f>+Acc!AK37</f>
        <v>-662.66590192225351</v>
      </c>
      <c r="AL30" s="307">
        <f>+Acc!AL37</f>
        <v>-711.04072152260778</v>
      </c>
      <c r="AM30" s="307">
        <f>+Acc!AM37</f>
        <v>-747.78041433717578</v>
      </c>
      <c r="AN30" s="307">
        <f>+Acc!AN37</f>
        <v>-784.33983854957137</v>
      </c>
      <c r="AO30" s="307">
        <f>+Acc!AO37</f>
        <v>-820.53372885081569</v>
      </c>
      <c r="AP30" s="307">
        <f>+Acc!AP37</f>
        <v>-854.63900386299076</v>
      </c>
      <c r="AQ30" s="307">
        <f>+Acc!AQ37</f>
        <v>-895.44205798163762</v>
      </c>
      <c r="AR30" s="307">
        <f>+Acc!AR37</f>
        <v>-935.08368283594518</v>
      </c>
      <c r="AS30" s="307">
        <f>+Acc!AS37</f>
        <v>-977.47266472750914</v>
      </c>
      <c r="AT30" s="307">
        <f>+Acc!AT37</f>
        <v>-1022.5397105605591</v>
      </c>
      <c r="AU30" s="307">
        <f>+Acc!AU37</f>
        <v>-1064.5247169813435</v>
      </c>
      <c r="AV30" s="307">
        <f>+Acc!AV37</f>
        <v>-1116.6921626270521</v>
      </c>
      <c r="AW30" s="307">
        <f>+Acc!AW37</f>
        <v>-1167.4981060459093</v>
      </c>
      <c r="AX30" s="307">
        <f>+Acc!AX37</f>
        <v>-1208.2341567630567</v>
      </c>
      <c r="AY30" s="307">
        <f>+Acc!AY37</f>
        <v>-1253.2664448662094</v>
      </c>
      <c r="AZ30" s="307">
        <f>+Acc!AZ37</f>
        <v>-1300.1815531286986</v>
      </c>
      <c r="BA30" s="307">
        <f>+Acc!BA37</f>
        <v>-1367.4948454382723</v>
      </c>
      <c r="BB30" s="307">
        <f>+Acc!BB37</f>
        <v>-1424.3385729541587</v>
      </c>
      <c r="BC30" s="307">
        <f>+Acc!BC37</f>
        <v>-1474.3809252738884</v>
      </c>
      <c r="BD30" s="307">
        <f>+Acc!BD37</f>
        <v>-1526.3592616743585</v>
      </c>
      <c r="BE30" s="307">
        <f>+Acc!BE37</f>
        <v>-1580.2500866158944</v>
      </c>
      <c r="BF30" s="307">
        <f>+Acc!BF37</f>
        <v>-1630.302427888606</v>
      </c>
      <c r="BG30" s="307">
        <f>+Acc!BG37</f>
        <v>-1689.5676121323663</v>
      </c>
      <c r="BH30" s="307">
        <f>+Acc!BH37</f>
        <v>-1751.3374577490513</v>
      </c>
      <c r="BI30" s="307">
        <f>+Acc!BI37</f>
        <v>-1815.1064321608251</v>
      </c>
      <c r="BJ30" s="307">
        <f>+Acc!BJ37</f>
        <v>-1881.0670568387229</v>
      </c>
      <c r="BK30" s="307">
        <f>+Acc!BK37</f>
        <v>-1948.8931950590072</v>
      </c>
      <c r="BL30" s="307">
        <f>+Acc!BL37</f>
        <v>-2016.8190938760774</v>
      </c>
      <c r="BM30" s="307">
        <f>+Acc!BM37</f>
        <v>-2086.3916844431346</v>
      </c>
      <c r="BN30" s="307">
        <f>+Acc!BN37</f>
        <v>-2158.6112019580082</v>
      </c>
      <c r="BO30" s="307">
        <f>+Acc!BO37</f>
        <v>-2233.1333123465943</v>
      </c>
      <c r="BP30" s="307">
        <f>+Acc!BP37</f>
        <v>-2310.4772955623612</v>
      </c>
      <c r="BQ30" s="307">
        <f>+Acc!BQ37</f>
        <v>-2390.6160144696605</v>
      </c>
      <c r="BR30" s="307">
        <f>+Acc!BR37</f>
        <v>-2473.8161422125222</v>
      </c>
      <c r="BS30" s="307">
        <f>+Acc!BS37</f>
        <v>-2559.6901808853022</v>
      </c>
      <c r="BT30" s="307">
        <f>+Acc!BT37</f>
        <v>-2648.8266514240786</v>
      </c>
      <c r="BU30" s="307">
        <f>+Acc!BU37</f>
        <v>-2741.1987695341104</v>
      </c>
      <c r="BV30" s="307">
        <f>+Acc!BV37</f>
        <v>-2837.1108719911977</v>
      </c>
      <c r="BW30" s="307">
        <f>+Acc!BW37</f>
        <v>-2936.1343841445896</v>
      </c>
      <c r="BX30" s="307">
        <f>+Acc!BX37</f>
        <v>-3038.9646418161001</v>
      </c>
      <c r="BY30" s="307">
        <f>+Acc!BY37</f>
        <v>-3145.5783427207521</v>
      </c>
      <c r="BZ30" s="307">
        <f>+Acc!BZ37</f>
        <v>-3256.3254839370065</v>
      </c>
      <c r="CA30" s="307">
        <f>+Acc!CA37</f>
        <v>-3370.7308673726625</v>
      </c>
      <c r="CB30" s="307">
        <f>+Acc!CB37</f>
        <v>-3489.5542773887214</v>
      </c>
      <c r="CC30" s="307">
        <f>+Acc!CC37</f>
        <v>-3612.7615496801563</v>
      </c>
      <c r="CD30" s="307">
        <f>+Acc!CD37</f>
        <v>-3740.7521815775426</v>
      </c>
      <c r="CE30" s="307">
        <f>+Acc!CE37</f>
        <v>-3872.9964282435667</v>
      </c>
      <c r="CF30" s="307">
        <f>+Acc!CF37</f>
        <v>-4010.3558664834322</v>
      </c>
      <c r="CG30" s="307">
        <f>+Acc!CG37</f>
        <v>-4152.8137207717355</v>
      </c>
      <c r="CH30" s="307">
        <f>+Acc!CH37</f>
        <v>-4296.5250098645656</v>
      </c>
      <c r="CI30" s="307">
        <f>+Acc!CI37</f>
        <v>-4434.562122630271</v>
      </c>
      <c r="CJ30" s="307">
        <f>+Acc!CJ37</f>
        <v>-4573.8305422626718</v>
      </c>
      <c r="CK30" s="307">
        <f>+Acc!CK37</f>
        <v>-4715.5035243242855</v>
      </c>
      <c r="CL30" s="307">
        <f>+Acc!CL37</f>
        <v>-4859.7939032119248</v>
      </c>
      <c r="CM30" s="307">
        <f>+Acc!CM37</f>
        <v>-5004.6253094173217</v>
      </c>
      <c r="CN30" s="307">
        <f>+Acc!CN37</f>
        <v>-5150.5687186498981</v>
      </c>
      <c r="CO30" s="307">
        <f>+Acc!CO37</f>
        <v>-5297.0591894398895</v>
      </c>
      <c r="CP30" s="307">
        <f>+Acc!CP37</f>
        <v>-5444.0768675896925</v>
      </c>
      <c r="CQ30" s="307">
        <f>+Acc!CQ37</f>
        <v>-5607.4446067411427</v>
      </c>
      <c r="CR30" s="307">
        <f>+Acc!CR37</f>
        <v>-5095.6816190990221</v>
      </c>
      <c r="CS30" s="307"/>
    </row>
    <row r="31" spans="1:193" outlineLevel="1">
      <c r="K31" s="314"/>
      <c r="M31" s="129"/>
      <c r="N31" s="129"/>
      <c r="O31" s="232"/>
      <c r="P31" s="227"/>
      <c r="Q31" s="227"/>
      <c r="R31" s="227"/>
      <c r="S31" s="227"/>
      <c r="T31" s="227"/>
      <c r="U31" s="227"/>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row>
    <row r="32" spans="1:193" customFormat="1" outlineLevel="1">
      <c r="A32" s="4"/>
      <c r="B32" s="168" t="s">
        <v>109</v>
      </c>
      <c r="C32" s="137"/>
      <c r="D32" s="169"/>
      <c r="E32" s="169"/>
      <c r="F32" s="169"/>
      <c r="G32" s="169"/>
      <c r="H32" s="169"/>
      <c r="I32" s="169"/>
      <c r="J32" s="169"/>
      <c r="K32" s="313" t="s">
        <v>200</v>
      </c>
      <c r="L32" s="168"/>
      <c r="M32" s="478"/>
      <c r="N32" s="478"/>
      <c r="O32" s="304"/>
      <c r="P32" s="304">
        <f t="shared" ref="P32:Q32" si="86">SUM(P28:P30)</f>
        <v>721.77440599537533</v>
      </c>
      <c r="Q32" s="304">
        <f t="shared" si="86"/>
        <v>911.21338757284593</v>
      </c>
      <c r="R32" s="304">
        <f t="shared" ref="R32:CC32" si="87">SUM(R28:R30)</f>
        <v>991.30726173828361</v>
      </c>
      <c r="S32" s="304">
        <f t="shared" si="87"/>
        <v>1068.7921555554813</v>
      </c>
      <c r="T32" s="304">
        <f t="shared" si="87"/>
        <v>1132.2033839506869</v>
      </c>
      <c r="U32" s="304">
        <f t="shared" si="87"/>
        <v>1201.9036238096387</v>
      </c>
      <c r="V32" s="304">
        <f t="shared" si="87"/>
        <v>1277.1938300195479</v>
      </c>
      <c r="W32" s="304">
        <f t="shared" si="87"/>
        <v>1356.5898488125922</v>
      </c>
      <c r="X32" s="304">
        <f t="shared" si="87"/>
        <v>1443.1383278478763</v>
      </c>
      <c r="Y32" s="304">
        <f t="shared" si="87"/>
        <v>1531.6081256290183</v>
      </c>
      <c r="Z32" s="304">
        <f t="shared" si="87"/>
        <v>1625.0698194928175</v>
      </c>
      <c r="AA32" s="304">
        <f t="shared" si="87"/>
        <v>1723.6070057877891</v>
      </c>
      <c r="AB32" s="304">
        <f t="shared" si="87"/>
        <v>1823.6842845026008</v>
      </c>
      <c r="AC32" s="304">
        <f t="shared" si="87"/>
        <v>1929.8831423592369</v>
      </c>
      <c r="AD32" s="304">
        <f t="shared" si="87"/>
        <v>2015.0831348053202</v>
      </c>
      <c r="AE32" s="304">
        <f t="shared" si="87"/>
        <v>2100.7263193193694</v>
      </c>
      <c r="AF32" s="304">
        <f t="shared" si="87"/>
        <v>2189.3352665725238</v>
      </c>
      <c r="AG32" s="304">
        <f t="shared" si="87"/>
        <v>2283.1915293644174</v>
      </c>
      <c r="AH32" s="304">
        <f t="shared" si="87"/>
        <v>2374.6968109092259</v>
      </c>
      <c r="AI32" s="304">
        <f t="shared" si="87"/>
        <v>2467.5843377402834</v>
      </c>
      <c r="AJ32" s="304">
        <f t="shared" si="87"/>
        <v>2563.4219078229362</v>
      </c>
      <c r="AK32" s="304">
        <f t="shared" si="87"/>
        <v>2658.9699135079914</v>
      </c>
      <c r="AL32" s="304">
        <f t="shared" si="87"/>
        <v>2747.8007799027887</v>
      </c>
      <c r="AM32" s="304">
        <f t="shared" si="87"/>
        <v>2853.521474848837</v>
      </c>
      <c r="AN32" s="304">
        <f t="shared" si="87"/>
        <v>2953.2205593199606</v>
      </c>
      <c r="AO32" s="304">
        <f t="shared" si="87"/>
        <v>3054.4344954178514</v>
      </c>
      <c r="AP32" s="304">
        <f t="shared" si="87"/>
        <v>3162.6742583167247</v>
      </c>
      <c r="AQ32" s="304">
        <f t="shared" si="87"/>
        <v>3268.881546786828</v>
      </c>
      <c r="AR32" s="304">
        <f t="shared" si="87"/>
        <v>3381.5872324215916</v>
      </c>
      <c r="AS32" s="304">
        <f t="shared" si="87"/>
        <v>3501.0942082884503</v>
      </c>
      <c r="AT32" s="304">
        <f t="shared" si="87"/>
        <v>3625.5446037779366</v>
      </c>
      <c r="AU32" s="304">
        <f t="shared" si="87"/>
        <v>3759.0038559172162</v>
      </c>
      <c r="AV32" s="304">
        <f t="shared" si="87"/>
        <v>3888.9482019400011</v>
      </c>
      <c r="AW32" s="304">
        <f t="shared" si="87"/>
        <v>4027.0871147411526</v>
      </c>
      <c r="AX32" s="304">
        <f t="shared" si="87"/>
        <v>4154.172074776433</v>
      </c>
      <c r="AY32" s="304">
        <f t="shared" si="87"/>
        <v>4274.9142872094144</v>
      </c>
      <c r="AZ32" s="304">
        <f t="shared" si="87"/>
        <v>4398.7240133742498</v>
      </c>
      <c r="BA32" s="304">
        <f t="shared" si="87"/>
        <v>4507.4210408770059</v>
      </c>
      <c r="BB32" s="304">
        <f t="shared" si="87"/>
        <v>4632.3017760359262</v>
      </c>
      <c r="BC32" s="304">
        <f t="shared" si="87"/>
        <v>4768.9832780831766</v>
      </c>
      <c r="BD32" s="304">
        <f t="shared" si="87"/>
        <v>4909.6226456108725</v>
      </c>
      <c r="BE32" s="304">
        <f t="shared" si="87"/>
        <v>5054.3228945559613</v>
      </c>
      <c r="BF32" s="304">
        <f t="shared" si="87"/>
        <v>5209.3052407495188</v>
      </c>
      <c r="BG32" s="304">
        <f t="shared" si="87"/>
        <v>5360.7128656585755</v>
      </c>
      <c r="BH32" s="304">
        <f t="shared" si="87"/>
        <v>5516.2615674085264</v>
      </c>
      <c r="BI32" s="304">
        <f t="shared" si="87"/>
        <v>5676.5465881078362</v>
      </c>
      <c r="BJ32" s="304">
        <f t="shared" si="87"/>
        <v>5841.9052236569614</v>
      </c>
      <c r="BK32" s="304">
        <f t="shared" si="87"/>
        <v>6011.7564639391239</v>
      </c>
      <c r="BL32" s="304">
        <f t="shared" si="87"/>
        <v>6189.0011729241623</v>
      </c>
      <c r="BM32" s="304">
        <f t="shared" si="87"/>
        <v>6372.1936183935231</v>
      </c>
      <c r="BN32" s="304">
        <f t="shared" si="87"/>
        <v>6560.9304972149876</v>
      </c>
      <c r="BO32" s="304">
        <f t="shared" si="87"/>
        <v>6754.534506207483</v>
      </c>
      <c r="BP32" s="304">
        <f t="shared" si="87"/>
        <v>6953.7650963607066</v>
      </c>
      <c r="BQ32" s="304">
        <f t="shared" si="87"/>
        <v>7158.7635577157216</v>
      </c>
      <c r="BR32" s="304">
        <f t="shared" si="87"/>
        <v>7369.9357588096655</v>
      </c>
      <c r="BS32" s="304">
        <f t="shared" si="87"/>
        <v>7586.5186132115723</v>
      </c>
      <c r="BT32" s="304">
        <f t="shared" si="87"/>
        <v>7809.3641152626151</v>
      </c>
      <c r="BU32" s="304">
        <f t="shared" si="87"/>
        <v>8038.6278068274314</v>
      </c>
      <c r="BV32" s="304">
        <f t="shared" si="87"/>
        <v>8274.7630720150082</v>
      </c>
      <c r="BW32" s="304">
        <f t="shared" si="87"/>
        <v>8516.9026713827297</v>
      </c>
      <c r="BX32" s="304">
        <f t="shared" si="87"/>
        <v>8765.9740299063451</v>
      </c>
      <c r="BY32" s="304">
        <f t="shared" si="87"/>
        <v>9022.1456725341814</v>
      </c>
      <c r="BZ32" s="304">
        <f t="shared" si="87"/>
        <v>9285.921282437379</v>
      </c>
      <c r="CA32" s="304">
        <f t="shared" si="87"/>
        <v>9556.3166744855844</v>
      </c>
      <c r="CB32" s="304">
        <f t="shared" si="87"/>
        <v>9834.4001189565242</v>
      </c>
      <c r="CC32" s="304">
        <f t="shared" si="87"/>
        <v>10120.369564675166</v>
      </c>
      <c r="CD32" s="304">
        <f t="shared" ref="CD32:CR32" si="88">SUM(CD28:CD30)</f>
        <v>10414.78729774963</v>
      </c>
      <c r="CE32" s="304">
        <f t="shared" si="88"/>
        <v>10716.539454759482</v>
      </c>
      <c r="CF32" s="304">
        <f t="shared" si="88"/>
        <v>11026.823769902954</v>
      </c>
      <c r="CG32" s="304">
        <f t="shared" si="88"/>
        <v>11345.841728147496</v>
      </c>
      <c r="CH32" s="304">
        <f t="shared" si="88"/>
        <v>11678.521877297753</v>
      </c>
      <c r="CI32" s="304">
        <f t="shared" si="88"/>
        <v>12029.940730085509</v>
      </c>
      <c r="CJ32" s="304">
        <f t="shared" si="88"/>
        <v>12395.512615823165</v>
      </c>
      <c r="CK32" s="304">
        <f t="shared" si="88"/>
        <v>12774.272576444167</v>
      </c>
      <c r="CL32" s="304">
        <f t="shared" si="88"/>
        <v>13167.228537524388</v>
      </c>
      <c r="CM32" s="304">
        <f t="shared" si="88"/>
        <v>13574.372076074924</v>
      </c>
      <c r="CN32" s="304">
        <f t="shared" si="88"/>
        <v>13997.745473129886</v>
      </c>
      <c r="CO32" s="304">
        <f t="shared" si="88"/>
        <v>14438.148556946871</v>
      </c>
      <c r="CP32" s="304">
        <f t="shared" si="88"/>
        <v>14896.976494562166</v>
      </c>
      <c r="CQ32" s="304">
        <f t="shared" si="88"/>
        <v>15356.058431636042</v>
      </c>
      <c r="CR32" s="304">
        <f t="shared" si="88"/>
        <v>19771.09219291031</v>
      </c>
      <c r="CS32" s="304"/>
      <c r="CT32" s="171"/>
      <c r="CU32" s="171"/>
      <c r="CV32" s="171"/>
      <c r="CW32" s="171"/>
      <c r="CX32" s="171"/>
      <c r="CY32" s="171"/>
      <c r="CZ32" s="171"/>
      <c r="DA32" s="171"/>
      <c r="DB32" s="171"/>
      <c r="DC32" s="171"/>
      <c r="DD32" s="171"/>
      <c r="DE32" s="171"/>
      <c r="DF32" s="171"/>
      <c r="DG32" s="171"/>
      <c r="DH32" s="171"/>
      <c r="DI32" s="171"/>
      <c r="DJ32" s="171"/>
      <c r="DK32" s="171"/>
      <c r="DL32" s="171"/>
      <c r="DM32" s="171"/>
      <c r="DN32" s="171"/>
      <c r="DO32" s="171"/>
      <c r="DP32" s="171"/>
      <c r="DQ32" s="171"/>
      <c r="DR32" s="171"/>
      <c r="DS32" s="171"/>
      <c r="DT32" s="171"/>
      <c r="DU32" s="171"/>
      <c r="DV32" s="171"/>
      <c r="DW32" s="171"/>
      <c r="DX32" s="171"/>
      <c r="DY32" s="171"/>
      <c r="DZ32" s="171"/>
      <c r="EA32" s="171"/>
      <c r="EB32" s="171"/>
      <c r="EC32" s="171"/>
      <c r="ED32" s="171"/>
      <c r="EE32" s="171"/>
      <c r="EF32" s="171"/>
      <c r="EG32" s="171"/>
      <c r="EH32" s="171"/>
      <c r="EI32" s="171"/>
      <c r="EJ32" s="171"/>
      <c r="EK32" s="171"/>
      <c r="EL32" s="171"/>
      <c r="EM32" s="171"/>
      <c r="EN32" s="171"/>
      <c r="EO32" s="171"/>
      <c r="EP32" s="171"/>
      <c r="EQ32" s="171"/>
      <c r="ER32" s="171"/>
      <c r="ES32" s="171"/>
      <c r="ET32" s="171"/>
      <c r="EU32" s="171"/>
      <c r="EV32" s="171"/>
      <c r="EW32" s="171"/>
      <c r="EX32" s="171"/>
      <c r="EY32" s="171"/>
      <c r="EZ32" s="171"/>
      <c r="FA32" s="171"/>
      <c r="FB32" s="171"/>
      <c r="FC32" s="171"/>
      <c r="FD32" s="171"/>
      <c r="FE32" s="171"/>
      <c r="FF32" s="171"/>
      <c r="FG32" s="171"/>
      <c r="FH32" s="171"/>
      <c r="FI32" s="171"/>
      <c r="FJ32" s="171"/>
      <c r="FK32" s="171"/>
      <c r="FL32" s="171"/>
      <c r="FM32" s="171"/>
      <c r="FN32" s="171"/>
      <c r="FO32" s="171"/>
      <c r="FP32" s="171"/>
      <c r="FQ32" s="171"/>
      <c r="FR32" s="171"/>
      <c r="FS32" s="171"/>
      <c r="FT32" s="171"/>
      <c r="FU32" s="171"/>
      <c r="FV32" s="171"/>
      <c r="FW32" s="171"/>
      <c r="FX32" s="171"/>
      <c r="FY32" s="171"/>
      <c r="FZ32" s="171"/>
      <c r="GA32" s="171"/>
      <c r="GB32" s="171"/>
      <c r="GC32" s="171"/>
      <c r="GD32" s="171"/>
      <c r="GE32" s="171"/>
      <c r="GF32" s="171"/>
      <c r="GG32" s="171"/>
      <c r="GH32" s="171"/>
      <c r="GI32" s="171"/>
      <c r="GJ32" s="171"/>
      <c r="GK32" s="171"/>
    </row>
    <row r="33" spans="1:193" outlineLevel="1">
      <c r="K33" s="314"/>
      <c r="M33" s="129"/>
      <c r="N33" s="129"/>
      <c r="O33" s="232"/>
      <c r="P33" s="227"/>
      <c r="Q33" s="227"/>
      <c r="R33" s="227"/>
      <c r="S33" s="227"/>
      <c r="T33" s="227"/>
      <c r="U33" s="227"/>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row>
    <row r="34" spans="1:193" outlineLevel="1">
      <c r="B34" s="4" t="s">
        <v>110</v>
      </c>
      <c r="K34" s="310" t="s">
        <v>200</v>
      </c>
      <c r="M34" s="477">
        <f>SUM(O34:GK34)</f>
        <v>5305.3938179360584</v>
      </c>
      <c r="N34" s="477"/>
      <c r="O34" s="308"/>
      <c r="P34" s="307">
        <f>+Fin!P168</f>
        <v>20.25</v>
      </c>
      <c r="Q34" s="307">
        <f>+Fin!Q168</f>
        <v>25.370941353084522</v>
      </c>
      <c r="R34" s="307">
        <f>+Fin!R168</f>
        <v>22.442320190089209</v>
      </c>
      <c r="S34" s="307">
        <f>+Fin!S168</f>
        <v>19.727425363271351</v>
      </c>
      <c r="T34" s="307">
        <f>+Fin!T168</f>
        <v>16.843416569761459</v>
      </c>
      <c r="U34" s="307">
        <f>+Fin!U168</f>
        <v>17.591360319579724</v>
      </c>
      <c r="V34" s="307">
        <f>+Fin!V168</f>
        <v>18.737868229683034</v>
      </c>
      <c r="W34" s="307">
        <f>+Fin!W168</f>
        <v>20.260304238681325</v>
      </c>
      <c r="X34" s="307">
        <f>+Fin!X168</f>
        <v>22.213849083021479</v>
      </c>
      <c r="Y34" s="307">
        <f>+Fin!Y168</f>
        <v>23.844549201239484</v>
      </c>
      <c r="Z34" s="307">
        <f>+Fin!Z168</f>
        <v>23.247468511304234</v>
      </c>
      <c r="AA34" s="307">
        <f>+Fin!AA168</f>
        <v>23.267376914975042</v>
      </c>
      <c r="AB34" s="307">
        <f>+Fin!AB168</f>
        <v>23.920494874886362</v>
      </c>
      <c r="AC34" s="307">
        <f>+Fin!AC168</f>
        <v>25.454244778480781</v>
      </c>
      <c r="AD34" s="307">
        <f>+Fin!AD168</f>
        <v>27.881340442959413</v>
      </c>
      <c r="AE34" s="307">
        <f>+Fin!AE168</f>
        <v>27.87047059746001</v>
      </c>
      <c r="AF34" s="307">
        <f>+Fin!AF168</f>
        <v>28.343907872139379</v>
      </c>
      <c r="AG34" s="307">
        <f>+Fin!AG168</f>
        <v>29.350218535055735</v>
      </c>
      <c r="AH34" s="307">
        <f>+Fin!AH168</f>
        <v>30.83901816940952</v>
      </c>
      <c r="AI34" s="307">
        <f>+Fin!AI168</f>
        <v>33.198573775101089</v>
      </c>
      <c r="AJ34" s="307">
        <f>+Fin!AJ168</f>
        <v>32.304493997126009</v>
      </c>
      <c r="AK34" s="307">
        <f>+Fin!AK168</f>
        <v>32.007546384556598</v>
      </c>
      <c r="AL34" s="307">
        <f>+Fin!AL168</f>
        <v>32.619456162411502</v>
      </c>
      <c r="AM34" s="307">
        <f>+Fin!AM168</f>
        <v>34.821416921052233</v>
      </c>
      <c r="AN34" s="307">
        <f>+Fin!AN168</f>
        <v>37.965331095765976</v>
      </c>
      <c r="AO34" s="307">
        <f>+Fin!AO168</f>
        <v>38.802350222882197</v>
      </c>
      <c r="AP34" s="307">
        <f>+Fin!AP168</f>
        <v>39.753465291338728</v>
      </c>
      <c r="AQ34" s="307">
        <f>+Fin!AQ168</f>
        <v>40.613033893838008</v>
      </c>
      <c r="AR34" s="307">
        <f>+Fin!AR168</f>
        <v>41.66475008672802</v>
      </c>
      <c r="AS34" s="307">
        <f>+Fin!AS168</f>
        <v>42.747491197870239</v>
      </c>
      <c r="AT34" s="307">
        <f>+Fin!AT168</f>
        <v>43.801268983510809</v>
      </c>
      <c r="AU34" s="307">
        <f>+Fin!AU168</f>
        <v>44.894703983896925</v>
      </c>
      <c r="AV34" s="307">
        <f>+Fin!AV168</f>
        <v>45.756591867537502</v>
      </c>
      <c r="AW34" s="307">
        <f>+Fin!AW168</f>
        <v>46.84009045066346</v>
      </c>
      <c r="AX34" s="307">
        <f>+Fin!AX168</f>
        <v>47.956645229944918</v>
      </c>
      <c r="AY34" s="307">
        <f>+Fin!AY168</f>
        <v>49.094359066807193</v>
      </c>
      <c r="AZ34" s="307">
        <f>+Fin!AZ168</f>
        <v>48.537080023649978</v>
      </c>
      <c r="BA34" s="307">
        <f>+Fin!BA168</f>
        <v>49.82136258772335</v>
      </c>
      <c r="BB34" s="307">
        <f>+Fin!BB168</f>
        <v>50.729878254139152</v>
      </c>
      <c r="BC34" s="307">
        <f>+Fin!BC168</f>
        <v>51.48663276548313</v>
      </c>
      <c r="BD34" s="307">
        <f>+Fin!BD168</f>
        <v>53.346721147793723</v>
      </c>
      <c r="BE34" s="307">
        <f>+Fin!BE168</f>
        <v>56.376304683128858</v>
      </c>
      <c r="BF34" s="307">
        <f>+Fin!BF168</f>
        <v>60.644181042266268</v>
      </c>
      <c r="BG34" s="307">
        <f>+Fin!BG168</f>
        <v>62.597790245653918</v>
      </c>
      <c r="BH34" s="307">
        <f>+Fin!BH168</f>
        <v>65.297910455954892</v>
      </c>
      <c r="BI34" s="307">
        <f>+Fin!BI168</f>
        <v>66.849419586471697</v>
      </c>
      <c r="BJ34" s="307">
        <f>+Fin!BJ168</f>
        <v>67.159136072401537</v>
      </c>
      <c r="BK34" s="307">
        <f>+Fin!BK168</f>
        <v>66.103993860318084</v>
      </c>
      <c r="BL34" s="307">
        <f>+Fin!BL168</f>
        <v>63.59598906641348</v>
      </c>
      <c r="BM34" s="307">
        <f>+Fin!BM168</f>
        <v>66.020451870912922</v>
      </c>
      <c r="BN34" s="307">
        <f>+Fin!BN168</f>
        <v>68.554762217518331</v>
      </c>
      <c r="BO34" s="307">
        <f>+Fin!BO168</f>
        <v>71.194901809674846</v>
      </c>
      <c r="BP34" s="307">
        <f>+Fin!BP168</f>
        <v>73.967298451600385</v>
      </c>
      <c r="BQ34" s="307">
        <f>+Fin!BQ168</f>
        <v>76.841040902903146</v>
      </c>
      <c r="BR34" s="307">
        <f>+Fin!BR168</f>
        <v>79.830300023341422</v>
      </c>
      <c r="BS34" s="307">
        <f>+Fin!BS168</f>
        <v>82.916995759052412</v>
      </c>
      <c r="BT34" s="307">
        <f>+Fin!BT168</f>
        <v>86.128916549291787</v>
      </c>
      <c r="BU34" s="307">
        <f>+Fin!BU168</f>
        <v>89.429146553516205</v>
      </c>
      <c r="BV34" s="307">
        <f>+Fin!BV168</f>
        <v>92.831426768218677</v>
      </c>
      <c r="BW34" s="307">
        <f>+Fin!BW168</f>
        <v>96.327193741614181</v>
      </c>
      <c r="BX34" s="307">
        <f>+Fin!BX168</f>
        <v>100.051278079269</v>
      </c>
      <c r="BY34" s="307">
        <f>+Fin!BY168</f>
        <v>103.96822535788894</v>
      </c>
      <c r="BZ34" s="307">
        <f>+Fin!BZ168</f>
        <v>108.09992522145909</v>
      </c>
      <c r="CA34" s="307">
        <f>+Fin!CA168</f>
        <v>112.44343890437946</v>
      </c>
      <c r="CB34" s="307">
        <f>+Fin!CB168</f>
        <v>117.03941641253684</v>
      </c>
      <c r="CC34" s="307">
        <f>+Fin!CC168</f>
        <v>121.79413244720014</v>
      </c>
      <c r="CD34" s="307">
        <f>+Fin!CD168</f>
        <v>126.72704080778789</v>
      </c>
      <c r="CE34" s="307">
        <f>+Fin!CE168</f>
        <v>131.82933664729586</v>
      </c>
      <c r="CF34" s="307">
        <f>+Fin!CF168</f>
        <v>137.14101193195435</v>
      </c>
      <c r="CG34" s="307">
        <f>+Fin!CG168</f>
        <v>142.60950571969516</v>
      </c>
      <c r="CH34" s="307">
        <f>+Fin!CH168</f>
        <v>141.96811376487202</v>
      </c>
      <c r="CI34" s="307">
        <f>+Fin!CI168</f>
        <v>142.35009694299211</v>
      </c>
      <c r="CJ34" s="307">
        <f>+Fin!CJ168</f>
        <v>159.48428261813581</v>
      </c>
      <c r="CK34" s="307">
        <f>+Fin!CK168</f>
        <v>170.15083556353915</v>
      </c>
      <c r="CL34" s="307">
        <f>+Fin!CL168</f>
        <v>173.60297287934213</v>
      </c>
      <c r="CM34" s="307">
        <f>+Fin!CM168</f>
        <v>164.82154210708947</v>
      </c>
      <c r="CN34" s="307">
        <f>+Fin!CN168</f>
        <v>142.25424699502065</v>
      </c>
      <c r="CO34" s="307">
        <f>+Fin!CO168</f>
        <v>104.23298276964863</v>
      </c>
      <c r="CP34" s="307">
        <f>+Fin!CP168</f>
        <v>48.936756584133747</v>
      </c>
      <c r="CQ34" s="307">
        <f>+Fin!CQ168</f>
        <v>39.246315823856278</v>
      </c>
      <c r="CR34" s="307">
        <f>+Fin!CR168</f>
        <v>37.755382062806902</v>
      </c>
      <c r="CS34" s="307"/>
    </row>
    <row r="35" spans="1:193" outlineLevel="1">
      <c r="K35" s="310"/>
      <c r="M35" s="477"/>
      <c r="N35" s="477"/>
      <c r="O35" s="308"/>
      <c r="P35" s="307"/>
      <c r="Q35" s="307"/>
      <c r="R35" s="307"/>
      <c r="S35" s="307"/>
      <c r="T35" s="307"/>
      <c r="U35" s="307"/>
      <c r="V35" s="307"/>
      <c r="W35" s="307"/>
      <c r="X35" s="307"/>
      <c r="Y35" s="307"/>
      <c r="Z35" s="307"/>
      <c r="AA35" s="307"/>
      <c r="AB35" s="307"/>
      <c r="AC35" s="307"/>
      <c r="AD35" s="307"/>
      <c r="AE35" s="307"/>
      <c r="AF35" s="307"/>
      <c r="AG35" s="307"/>
      <c r="AH35" s="307"/>
      <c r="AI35" s="307"/>
      <c r="AJ35" s="307"/>
      <c r="AK35" s="307"/>
      <c r="AL35" s="307"/>
      <c r="AM35" s="307"/>
      <c r="AN35" s="307"/>
      <c r="AO35" s="307"/>
      <c r="AP35" s="307"/>
      <c r="AQ35" s="307"/>
      <c r="AR35" s="307"/>
      <c r="AS35" s="307"/>
      <c r="AT35" s="307"/>
      <c r="AU35" s="307"/>
      <c r="AV35" s="307"/>
      <c r="AW35" s="307"/>
      <c r="AX35" s="307"/>
      <c r="AY35" s="307"/>
      <c r="AZ35" s="307"/>
      <c r="BA35" s="307"/>
      <c r="BB35" s="307"/>
      <c r="BC35" s="307"/>
      <c r="BD35" s="307"/>
      <c r="BE35" s="307"/>
      <c r="BF35" s="307"/>
      <c r="BG35" s="307"/>
      <c r="BH35" s="307"/>
      <c r="BI35" s="307"/>
      <c r="BJ35" s="307"/>
      <c r="BK35" s="307"/>
      <c r="BL35" s="307"/>
      <c r="BM35" s="307"/>
      <c r="BN35" s="307"/>
      <c r="BO35" s="307"/>
      <c r="BP35" s="307"/>
      <c r="BQ35" s="307"/>
      <c r="BR35" s="307"/>
      <c r="BS35" s="307"/>
      <c r="BT35" s="307"/>
      <c r="BU35" s="307"/>
      <c r="BV35" s="307"/>
      <c r="BW35" s="307"/>
      <c r="BX35" s="307"/>
      <c r="BY35" s="307"/>
      <c r="BZ35" s="307"/>
      <c r="CA35" s="307"/>
      <c r="CB35" s="307"/>
      <c r="CC35" s="307"/>
      <c r="CD35" s="307"/>
      <c r="CE35" s="307"/>
      <c r="CF35" s="307"/>
      <c r="CG35" s="307"/>
      <c r="CH35" s="307"/>
      <c r="CI35" s="307"/>
      <c r="CJ35" s="307"/>
      <c r="CK35" s="307"/>
      <c r="CL35" s="307"/>
      <c r="CM35" s="307"/>
      <c r="CN35" s="307"/>
      <c r="CO35" s="307"/>
      <c r="CP35" s="307"/>
      <c r="CQ35" s="307"/>
      <c r="CR35" s="307"/>
      <c r="CS35" s="307"/>
    </row>
    <row r="36" spans="1:193" outlineLevel="1">
      <c r="B36" s="4" t="s">
        <v>115</v>
      </c>
      <c r="K36" s="310" t="s">
        <v>200</v>
      </c>
      <c r="M36" s="477">
        <f>SUM(O36:GK36)</f>
        <v>17016.610406148524</v>
      </c>
      <c r="N36" s="477"/>
      <c r="O36" s="308"/>
      <c r="P36" s="307">
        <f>+Fin!P53+SUM(Fin!P71:P73)</f>
        <v>800</v>
      </c>
      <c r="Q36" s="307">
        <f>+Fin!Q53+SUM(Fin!Q71:Q73)</f>
        <v>282.39332989070459</v>
      </c>
      <c r="R36" s="307">
        <f>+Fin!R53+SUM(Fin!R71:R73)</f>
        <v>591.14074473160667</v>
      </c>
      <c r="S36" s="307">
        <f>+Fin!S53+SUM(Fin!S71:S73)</f>
        <v>1019.9780575368204</v>
      </c>
      <c r="T36" s="307">
        <f>+Fin!T53+SUM(Fin!T71:T73)</f>
        <v>762.58799659585679</v>
      </c>
      <c r="U36" s="307">
        <f>+Fin!U53+SUM(Fin!U71:U73)</f>
        <v>483.91040322369167</v>
      </c>
      <c r="V36" s="307">
        <f>+Fin!V53+SUM(Fin!V71:V73)</f>
        <v>756.23288393624762</v>
      </c>
      <c r="W36" s="307">
        <f>+Fin!W53+SUM(Fin!W71:W73)</f>
        <v>529.57784312716171</v>
      </c>
      <c r="X36" s="307">
        <f>+Fin!X53+SUM(Fin!X71:X73)</f>
        <v>907.11993558255392</v>
      </c>
      <c r="Y36" s="307">
        <f>+Fin!Y53+SUM(Fin!Y71:Y73)</f>
        <v>770.00391825002748</v>
      </c>
      <c r="Z36" s="307">
        <f>+Fin!Z53+SUM(Fin!Z71:Z73)</f>
        <v>434.10936531511089</v>
      </c>
      <c r="AA36" s="307">
        <f>+Fin!AA53+SUM(Fin!AA71:AA73)</f>
        <v>848.68162221410603</v>
      </c>
      <c r="AB36" s="307">
        <f>+Fin!AB53+SUM(Fin!AB71:AB73)</f>
        <v>463.75722810902255</v>
      </c>
      <c r="AC36" s="307">
        <f>+Fin!AC53+SUM(Fin!AC71:AC73)</f>
        <v>869.20565124378345</v>
      </c>
      <c r="AD36" s="307">
        <f>+Fin!AD53+SUM(Fin!AD71:AD73)</f>
        <v>327.91923309040533</v>
      </c>
      <c r="AE36" s="307">
        <f>+Fin!AE53+SUM(Fin!AE71:AE73)</f>
        <v>585.53301405113234</v>
      </c>
      <c r="AF36" s="307">
        <f>+Fin!AF53+SUM(Fin!AF71:AF73)</f>
        <v>343.35280889555128</v>
      </c>
      <c r="AG36" s="307">
        <f>+Fin!AG53+SUM(Fin!AG71:AG73)</f>
        <v>691.37177755656251</v>
      </c>
      <c r="AH36" s="307">
        <f>+Fin!AH53+SUM(Fin!AH71:AH73)</f>
        <v>839.62671450143853</v>
      </c>
      <c r="AI36" s="307">
        <f>+Fin!AI53+SUM(Fin!AI71:AI73)</f>
        <v>163.67426140341033</v>
      </c>
      <c r="AJ36" s="307">
        <f>+Fin!AJ53+SUM(Fin!AJ71:AJ73)</f>
        <v>157.14674999928525</v>
      </c>
      <c r="AK36" s="307">
        <f>+Fin!AK53+SUM(Fin!AK71:AK73)</f>
        <v>167.26878829420667</v>
      </c>
      <c r="AL36" s="307">
        <f>+Fin!AL53+SUM(Fin!AL71:AL73)</f>
        <v>292.99710343087099</v>
      </c>
      <c r="AM36" s="307">
        <f>+Fin!AM53+SUM(Fin!AM71:AM73)</f>
        <v>479.02097516896902</v>
      </c>
      <c r="AN36" s="307">
        <f>+Fin!AN53+SUM(Fin!AN71:AN73)</f>
        <v>400</v>
      </c>
      <c r="AO36" s="307">
        <f>+Fin!AO53+SUM(Fin!AO71:AO73)</f>
        <v>0</v>
      </c>
      <c r="AP36" s="307">
        <f>+Fin!AP53+SUM(Fin!AP71:AP73)</f>
        <v>500</v>
      </c>
      <c r="AQ36" s="307">
        <f>+Fin!AQ53+SUM(Fin!AQ71:AQ73)</f>
        <v>150</v>
      </c>
      <c r="AR36" s="307">
        <f>+Fin!AR53+SUM(Fin!AR71:AR73)</f>
        <v>500</v>
      </c>
      <c r="AS36" s="307">
        <f>+Fin!AS53+SUM(Fin!AS71:AS73)</f>
        <v>500</v>
      </c>
      <c r="AT36" s="307">
        <f>+Fin!AT53+SUM(Fin!AT71:AT73)</f>
        <v>0</v>
      </c>
      <c r="AU36" s="307">
        <f>+Fin!AU53+SUM(Fin!AU71:AU73)</f>
        <v>800</v>
      </c>
      <c r="AV36" s="307">
        <f>+Fin!AV53+SUM(Fin!AV71:AV73)</f>
        <v>0</v>
      </c>
      <c r="AW36" s="307">
        <f>+Fin!AW53+SUM(Fin!AW71:AW73)</f>
        <v>0</v>
      </c>
      <c r="AX36" s="307">
        <f>+Fin!AX53+SUM(Fin!AX71:AX73)</f>
        <v>400</v>
      </c>
      <c r="AY36" s="307">
        <f>+Fin!AY53+SUM(Fin!AY71:AY73)</f>
        <v>200</v>
      </c>
      <c r="AZ36" s="307">
        <f>+Fin!AZ53+SUM(Fin!AZ71:AZ73)</f>
        <v>0</v>
      </c>
      <c r="BA36" s="307">
        <f>+Fin!BA53+SUM(Fin!BA71:BA73)</f>
        <v>0</v>
      </c>
      <c r="BB36" s="307">
        <f>+Fin!BB53+SUM(Fin!BB71:BB73)</f>
        <v>0</v>
      </c>
      <c r="BC36" s="307">
        <f>+Fin!BC53+SUM(Fin!BC71:BC73)</f>
        <v>0</v>
      </c>
      <c r="BD36" s="307">
        <f>+Fin!BD53+SUM(Fin!BD71:BD73)</f>
        <v>0</v>
      </c>
      <c r="BE36" s="307">
        <f>+Fin!BE53+SUM(Fin!BE71:BE73)</f>
        <v>0</v>
      </c>
      <c r="BF36" s="307">
        <f>+Fin!BF53+SUM(Fin!BF71:BF73)</f>
        <v>0</v>
      </c>
      <c r="BG36" s="307">
        <f>+Fin!BG53+SUM(Fin!BG71:BG73)</f>
        <v>0</v>
      </c>
      <c r="BH36" s="307">
        <f>+Fin!BH53+SUM(Fin!BH71:BH73)</f>
        <v>0</v>
      </c>
      <c r="BI36" s="307">
        <f>+Fin!BI53+SUM(Fin!BI71:BI73)</f>
        <v>0</v>
      </c>
      <c r="BJ36" s="307">
        <f>+Fin!BJ53+SUM(Fin!BJ71:BJ73)</f>
        <v>0</v>
      </c>
      <c r="BK36" s="307">
        <f>+Fin!BK53+SUM(Fin!BK71:BK73)</f>
        <v>0</v>
      </c>
      <c r="BL36" s="307">
        <f>+Fin!BL53+SUM(Fin!BL71:BL73)</f>
        <v>0</v>
      </c>
      <c r="BM36" s="307">
        <f>+Fin!BM53+SUM(Fin!BM71:BM73)</f>
        <v>0</v>
      </c>
      <c r="BN36" s="307">
        <f>+Fin!BN53+SUM(Fin!BN71:BN73)</f>
        <v>0</v>
      </c>
      <c r="BO36" s="307">
        <f>+Fin!BO53+SUM(Fin!BO71:BO73)</f>
        <v>0</v>
      </c>
      <c r="BP36" s="307">
        <f>+Fin!BP53+SUM(Fin!BP71:BP73)</f>
        <v>0</v>
      </c>
      <c r="BQ36" s="307">
        <f>+Fin!BQ53+SUM(Fin!BQ71:BQ73)</f>
        <v>0</v>
      </c>
      <c r="BR36" s="307">
        <f>+Fin!BR53+SUM(Fin!BR71:BR73)</f>
        <v>0</v>
      </c>
      <c r="BS36" s="307">
        <f>+Fin!BS53+SUM(Fin!BS71:BS73)</f>
        <v>0</v>
      </c>
      <c r="BT36" s="307">
        <f>+Fin!BT53+SUM(Fin!BT71:BT73)</f>
        <v>0</v>
      </c>
      <c r="BU36" s="307">
        <f>+Fin!BU53+SUM(Fin!BU71:BU73)</f>
        <v>0</v>
      </c>
      <c r="BV36" s="307">
        <f>+Fin!BV53+SUM(Fin!BV71:BV73)</f>
        <v>0</v>
      </c>
      <c r="BW36" s="307">
        <f>+Fin!BW53+SUM(Fin!BW71:BW73)</f>
        <v>0</v>
      </c>
      <c r="BX36" s="307">
        <f>+Fin!BX53+SUM(Fin!BX71:BX73)</f>
        <v>0</v>
      </c>
      <c r="BY36" s="307">
        <f>+Fin!BY53+SUM(Fin!BY71:BY73)</f>
        <v>0</v>
      </c>
      <c r="BZ36" s="307">
        <f>+Fin!BZ53+SUM(Fin!BZ71:BZ73)</f>
        <v>0</v>
      </c>
      <c r="CA36" s="307">
        <f>+Fin!CA53+SUM(Fin!CA71:CA73)</f>
        <v>0</v>
      </c>
      <c r="CB36" s="307">
        <f>+Fin!CB53+SUM(Fin!CB71:CB73)</f>
        <v>0</v>
      </c>
      <c r="CC36" s="307">
        <f>+Fin!CC53+SUM(Fin!CC71:CC73)</f>
        <v>0</v>
      </c>
      <c r="CD36" s="307">
        <f>+Fin!CD53+SUM(Fin!CD71:CD73)</f>
        <v>0</v>
      </c>
      <c r="CE36" s="307">
        <f>+Fin!CE53+SUM(Fin!CE71:CE73)</f>
        <v>0</v>
      </c>
      <c r="CF36" s="307">
        <f>+Fin!CF53+SUM(Fin!CF71:CF73)</f>
        <v>0</v>
      </c>
      <c r="CG36" s="307">
        <f>+Fin!CG53+SUM(Fin!CG71:CG73)</f>
        <v>0</v>
      </c>
      <c r="CH36" s="307">
        <f>+Fin!CH53+SUM(Fin!CH71:CH73)</f>
        <v>0</v>
      </c>
      <c r="CI36" s="307">
        <f>+Fin!CI53+SUM(Fin!CI71:CI73)</f>
        <v>0</v>
      </c>
      <c r="CJ36" s="307">
        <f>+Fin!CJ53+SUM(Fin!CJ71:CJ73)</f>
        <v>0</v>
      </c>
      <c r="CK36" s="307">
        <f>+Fin!CK53+SUM(Fin!CK71:CK73)</f>
        <v>0</v>
      </c>
      <c r="CL36" s="307">
        <f>+Fin!CL53+SUM(Fin!CL71:CL73)</f>
        <v>0</v>
      </c>
      <c r="CM36" s="307">
        <f>+Fin!CM53+SUM(Fin!CM71:CM73)</f>
        <v>0</v>
      </c>
      <c r="CN36" s="307">
        <f>+Fin!CN53+SUM(Fin!CN71:CN73)</f>
        <v>0</v>
      </c>
      <c r="CO36" s="307">
        <f>+Fin!CO53+SUM(Fin!CO71:CO73)</f>
        <v>0</v>
      </c>
      <c r="CP36" s="307">
        <f>+Fin!CP53+SUM(Fin!CP71:CP73)</f>
        <v>0</v>
      </c>
      <c r="CQ36" s="307">
        <f>+Fin!CQ53+SUM(Fin!CQ71:CQ73)</f>
        <v>0</v>
      </c>
      <c r="CR36" s="307">
        <f>+Fin!CR53+SUM(Fin!CR71:CR73)</f>
        <v>0</v>
      </c>
      <c r="CS36" s="307"/>
    </row>
    <row r="37" spans="1:193" outlineLevel="1">
      <c r="B37" s="4" t="s">
        <v>114</v>
      </c>
      <c r="K37" s="310" t="s">
        <v>200</v>
      </c>
      <c r="M37" s="477">
        <f>SUM(O37:GK37)</f>
        <v>-44721.061627698167</v>
      </c>
      <c r="N37" s="477"/>
      <c r="O37" s="308"/>
      <c r="P37" s="307">
        <f>+Fin!P92+Acc!P60-Acc!O60</f>
        <v>-365.15158435353408</v>
      </c>
      <c r="Q37" s="307">
        <f>+Fin!Q92+Acc!Q60-Acc!P60</f>
        <v>-400.2316723005278</v>
      </c>
      <c r="R37" s="307">
        <f>+Fin!R92+Acc!R60-Acc!Q60</f>
        <v>-408.4212631507707</v>
      </c>
      <c r="S37" s="307">
        <f>+Fin!S92+Acc!S60-Acc!R60</f>
        <v>-428.95965325813597</v>
      </c>
      <c r="T37" s="307">
        <f>+Fin!T92+Acc!T60-Acc!S60</f>
        <v>-447.02829939796629</v>
      </c>
      <c r="U37" s="307">
        <f>+Fin!U92+Acc!U60-Acc!T60</f>
        <v>-466.68887632391989</v>
      </c>
      <c r="V37" s="307">
        <f>+Fin!V92+Acc!V60-Acc!U60</f>
        <v>-492.03694036132492</v>
      </c>
      <c r="W37" s="307">
        <f>+Fin!W92+Acc!W60-Acc!V60</f>
        <v>-517.60833280925101</v>
      </c>
      <c r="X37" s="307">
        <f>+Fin!X92+Acc!X60-Acc!W60</f>
        <v>-553.55037272864956</v>
      </c>
      <c r="Y37" s="307">
        <f>+Fin!Y92+Acc!Y60-Acc!X60</f>
        <v>-573.33150410715393</v>
      </c>
      <c r="Z37" s="307">
        <f>+Fin!Z92+Acc!Z60-Acc!Y60</f>
        <v>-600.08285161208119</v>
      </c>
      <c r="AA37" s="307">
        <f>+Fin!AA92+Acc!AA60-Acc!Z60</f>
        <v>-630.48781860961731</v>
      </c>
      <c r="AB37" s="307">
        <f>+Fin!AB92+Acc!AB60-Acc!AA60</f>
        <v>-649.42440950721675</v>
      </c>
      <c r="AC37" s="307">
        <f>+Fin!AC92+Acc!AC60-Acc!AB60</f>
        <v>-673.41275682426908</v>
      </c>
      <c r="AD37" s="307">
        <f>+Fin!AD92+Acc!AD60-Acc!AC60</f>
        <v>-683.04750348371385</v>
      </c>
      <c r="AE37" s="307">
        <f>+Fin!AE92+Acc!AE60-Acc!AD60</f>
        <v>-702.18388806197447</v>
      </c>
      <c r="AF37" s="307">
        <f>+Fin!AF92+Acc!AF60-Acc!AE60</f>
        <v>-721.05236758110618</v>
      </c>
      <c r="AG37" s="307">
        <f>+Fin!AG92+Acc!AG60-Acc!AF60</f>
        <v>-746.89174109579096</v>
      </c>
      <c r="AH37" s="307">
        <f>+Fin!AH92+Acc!AH60-Acc!AG60</f>
        <v>-750.08074152108281</v>
      </c>
      <c r="AI37" s="307">
        <f>+Fin!AI92+Acc!AI60-Acc!AH60</f>
        <v>-762.88891794720348</v>
      </c>
      <c r="AJ37" s="307">
        <f>+Fin!AJ92+Acc!AJ60-Acc!AI60</f>
        <v>-780.24610432165889</v>
      </c>
      <c r="AK37" s="307">
        <f>+Fin!AK92+Acc!AK60-Acc!AJ60</f>
        <v>-781.08779004139035</v>
      </c>
      <c r="AL37" s="307">
        <f>+Fin!AL92+Acc!AL60-Acc!AK60</f>
        <v>-740.79297232428542</v>
      </c>
      <c r="AM37" s="307">
        <f>+Fin!AM92+Acc!AM60-Acc!AL60</f>
        <v>-750.08182371193493</v>
      </c>
      <c r="AN37" s="307">
        <f>+Fin!AN92+Acc!AN60-Acc!AM60</f>
        <v>-748.14960604733869</v>
      </c>
      <c r="AO37" s="307">
        <f>+Fin!AO92+Acc!AO60-Acc!AN60</f>
        <v>-749.46374363910434</v>
      </c>
      <c r="AP37" s="307">
        <f>+Fin!AP92+Acc!AP60-Acc!AO60</f>
        <v>-764.09709627631037</v>
      </c>
      <c r="AQ37" s="307">
        <f>+Fin!AQ92+Acc!AQ60-Acc!AP60</f>
        <v>-758.14176528445364</v>
      </c>
      <c r="AR37" s="307">
        <f>+Fin!AR92+Acc!AR60-Acc!AQ60</f>
        <v>-762.46837354904153</v>
      </c>
      <c r="AS37" s="307">
        <f>+Fin!AS92+Acc!AS60-Acc!AR60</f>
        <v>-768.86451939025847</v>
      </c>
      <c r="AT37" s="307">
        <f>+Fin!AT92+Acc!AT60-Acc!AS60</f>
        <v>-771.61374363910431</v>
      </c>
      <c r="AU37" s="307">
        <f>+Fin!AU92+Acc!AU60-Acc!AT60</f>
        <v>-791.61374363910431</v>
      </c>
      <c r="AV37" s="307">
        <f>+Fin!AV92+Acc!AV60-Acc!AU60</f>
        <v>-779.61374363910431</v>
      </c>
      <c r="AW37" s="307">
        <f>+Fin!AW92+Acc!AW60-Acc!AV60</f>
        <v>-779.61374363910431</v>
      </c>
      <c r="AX37" s="307">
        <f>+Fin!AX92+Acc!AX60-Acc!AW60</f>
        <v>-790.87736088785698</v>
      </c>
      <c r="AY37" s="307">
        <f>+Fin!AY92+Acc!AY60-Acc!AX60</f>
        <v>-877.48055424065285</v>
      </c>
      <c r="AZ37" s="307">
        <f>+Fin!AZ92+Acc!AZ60-Acc!AY60</f>
        <v>-784.33374363910434</v>
      </c>
      <c r="BA37" s="307">
        <f>+Fin!BA92+Acc!BA60-Acc!AZ60</f>
        <v>-784.33374363910434</v>
      </c>
      <c r="BB37" s="307">
        <f>+Fin!BB92+Acc!BB60-Acc!BA60</f>
        <v>-784.33374363910434</v>
      </c>
      <c r="BC37" s="307">
        <f>+Fin!BC92+Acc!BC60-Acc!BB60</f>
        <v>-784.33374363910434</v>
      </c>
      <c r="BD37" s="307">
        <f>+Fin!BD92+Acc!BD60-Acc!BC60</f>
        <v>-784.33374363910434</v>
      </c>
      <c r="BE37" s="307">
        <f>+Fin!BE92+Acc!BE60-Acc!BD60</f>
        <v>-784.33374363910434</v>
      </c>
      <c r="BF37" s="307">
        <f>+Fin!BF92+Acc!BF60-Acc!BE60</f>
        <v>-806.70685452524049</v>
      </c>
      <c r="BG37" s="307">
        <f>+Fin!BG92+Acc!BG60-Acc!BF60</f>
        <v>-797.56794441168154</v>
      </c>
      <c r="BH37" s="307">
        <f>+Fin!BH92+Acc!BH60-Acc!BG60</f>
        <v>-786.53178393234657</v>
      </c>
      <c r="BI37" s="307">
        <f>+Fin!BI92+Acc!BI60-Acc!BH60</f>
        <v>-773.42911047055873</v>
      </c>
      <c r="BJ37" s="307">
        <f>+Fin!BJ92+Acc!BJ60-Acc!BI60</f>
        <v>-758.11121884628801</v>
      </c>
      <c r="BK37" s="307">
        <f>+Fin!BK92+Acc!BK60-Acc!BJ60</f>
        <v>-740.45867369496307</v>
      </c>
      <c r="BL37" s="307">
        <f>+Fin!BL92+Acc!BL60-Acc!BK60</f>
        <v>-728.65520749767654</v>
      </c>
      <c r="BM37" s="307">
        <f>+Fin!BM92+Acc!BM60-Acc!BL60</f>
        <v>-723.14187680716384</v>
      </c>
      <c r="BN37" s="307">
        <f>+Fin!BN92+Acc!BN60-Acc!BM60</f>
        <v>-716.07974365953021</v>
      </c>
      <c r="BO37" s="307">
        <f>+Fin!BO92+Acc!BO60-Acc!BN60</f>
        <v>-707.38443854245611</v>
      </c>
      <c r="BP37" s="307">
        <f>+Fin!BP92+Acc!BP60-Acc!BO60</f>
        <v>-696.93712913783088</v>
      </c>
      <c r="BQ37" s="307">
        <f>+Fin!BQ92+Acc!BQ60-Acc!BP60</f>
        <v>-684.58142361507055</v>
      </c>
      <c r="BR37" s="307">
        <f>+Fin!BR92+Acc!BR60-Acc!BQ60</f>
        <v>-670.17930981521158</v>
      </c>
      <c r="BS37" s="307">
        <f>+Fin!BS92+Acc!BS60-Acc!BR60</f>
        <v>-653.62102604422944</v>
      </c>
      <c r="BT37" s="307">
        <f>+Fin!BT92+Acc!BT60-Acc!BS60</f>
        <v>-634.75727391027431</v>
      </c>
      <c r="BU37" s="307">
        <f>+Fin!BU92+Acc!BU60-Acc!BT60</f>
        <v>-613.39569252175568</v>
      </c>
      <c r="BV37" s="307">
        <f>+Fin!BV92+Acc!BV60-Acc!BU60</f>
        <v>-589.36383196029271</v>
      </c>
      <c r="BW37" s="307">
        <f>+Fin!BW92+Acc!BW60-Acc!BV60</f>
        <v>-562.52023663005252</v>
      </c>
      <c r="BX37" s="307">
        <f>+Fin!BX92+Acc!BX60-Acc!BW60</f>
        <v>-532.6780487495115</v>
      </c>
      <c r="BY37" s="307">
        <f>+Fin!BY92+Acc!BY60-Acc!BX60</f>
        <v>-499.60099130521252</v>
      </c>
      <c r="BZ37" s="307">
        <f>+Fin!BZ92+Acc!BZ60-Acc!BY60</f>
        <v>-463.0742575583144</v>
      </c>
      <c r="CA37" s="307">
        <f>+Fin!CA92+Acc!CA60-Acc!BZ60</f>
        <v>-422.91695286694426</v>
      </c>
      <c r="CB37" s="307">
        <f>+Fin!CB92+Acc!CB60-Acc!CA60</f>
        <v>-378.89599170044346</v>
      </c>
      <c r="CC37" s="307">
        <f>+Fin!CC92+Acc!CC60-Acc!CB60</f>
        <v>-330.72151769363091</v>
      </c>
      <c r="CD37" s="307">
        <f>+Fin!CD92+Acc!CD60-Acc!CC60</f>
        <v>-278.12670086682471</v>
      </c>
      <c r="CE37" s="307">
        <f>+Fin!CE92+Acc!CE60-Acc!CD60</f>
        <v>-220.88170074992729</v>
      </c>
      <c r="CF37" s="307">
        <f>+Fin!CF92+Acc!CF60-Acc!CE60</f>
        <v>-158.69661921944248</v>
      </c>
      <c r="CG37" s="307">
        <f>+Fin!CG92+Acc!CG60-Acc!CF60</f>
        <v>-91.216277848268277</v>
      </c>
      <c r="CH37" s="307">
        <f>+Fin!CH92+Acc!CH60-Acc!CG60</f>
        <v>-28.059151976400326</v>
      </c>
      <c r="CI37" s="307">
        <f>+Fin!CI92+Acc!CI60-Acc!CH60</f>
        <v>-3.1832314562052491E-13</v>
      </c>
      <c r="CJ37" s="307">
        <f>+Fin!CJ92+Acc!CJ60-Acc!CI60</f>
        <v>-3.1832314562052491E-13</v>
      </c>
      <c r="CK37" s="307">
        <f>+Fin!CK92+Acc!CK60-Acc!CJ60</f>
        <v>-3.1832314562052491E-13</v>
      </c>
      <c r="CL37" s="307">
        <f>+Fin!CL92+Acc!CL60-Acc!CK60</f>
        <v>-3.1832314562052491E-13</v>
      </c>
      <c r="CM37" s="307">
        <f>+Fin!CM92+Acc!CM60-Acc!CL60</f>
        <v>-3.1832314562052491E-13</v>
      </c>
      <c r="CN37" s="307">
        <f>+Fin!CN92+Acc!CN60-Acc!CM60</f>
        <v>-3.1832314562052491E-13</v>
      </c>
      <c r="CO37" s="307">
        <f>+Fin!CO92+Acc!CO60-Acc!CN60</f>
        <v>-3.1832314562052491E-13</v>
      </c>
      <c r="CP37" s="307">
        <f>+Fin!CP92+Acc!CP60-Acc!CO60</f>
        <v>-3.1832314562052491E-13</v>
      </c>
      <c r="CQ37" s="307">
        <f>+Fin!CQ92+Acc!CQ60-Acc!CP60</f>
        <v>-3.1832314562052491E-13</v>
      </c>
      <c r="CR37" s="307">
        <f>+Fin!CR92+Acc!CR60-Acc!CQ60</f>
        <v>-3.1832314562052491E-13</v>
      </c>
      <c r="CS37" s="307"/>
    </row>
    <row r="38" spans="1:193" outlineLevel="1">
      <c r="B38" s="4" t="s">
        <v>111</v>
      </c>
      <c r="K38" s="310" t="s">
        <v>200</v>
      </c>
      <c r="M38" s="477">
        <f>SUM(O38:GK38)</f>
        <v>-25356.910893316232</v>
      </c>
      <c r="N38" s="477"/>
      <c r="O38" s="308"/>
      <c r="P38" s="307">
        <f>+Fin!P54+Fin!P74</f>
        <v>-455.99089959073666</v>
      </c>
      <c r="Q38" s="307">
        <f>+Fin!Q54+Fin!Q74</f>
        <v>-18.226972932439399</v>
      </c>
      <c r="R38" s="307">
        <f>+Fin!R54+Fin!R74</f>
        <v>-318.97715134054835</v>
      </c>
      <c r="S38" s="307">
        <f>+Fin!S54+Fin!S74</f>
        <v>-739.57512349008903</v>
      </c>
      <c r="T38" s="307">
        <f>+Fin!T54+Fin!T74</f>
        <v>-320.56582361747786</v>
      </c>
      <c r="U38" s="307">
        <f>+Fin!U54+Fin!U74</f>
        <v>-21.413628530732019</v>
      </c>
      <c r="V38" s="307">
        <f>+Fin!V54+Fin!V74</f>
        <v>-272.31311773969225</v>
      </c>
      <c r="W38" s="307">
        <f>+Fin!W54+Fin!W74</f>
        <v>-23.242765934039909</v>
      </c>
      <c r="X38" s="307">
        <f>+Fin!X54+Fin!X74</f>
        <v>-377.33126335867212</v>
      </c>
      <c r="Y38" s="307">
        <f>+Fin!Y54+Fin!Y74</f>
        <v>-375.24021029455042</v>
      </c>
      <c r="Z38" s="307">
        <f>+Fin!Z54+Fin!Z74</f>
        <v>-26.323632355053459</v>
      </c>
      <c r="AA38" s="307">
        <f>+Fin!AA54+Fin!AA74</f>
        <v>-427.44430820922935</v>
      </c>
      <c r="AB38" s="307">
        <f>+Fin!AB54+Fin!AB74</f>
        <v>-28.624607303419108</v>
      </c>
      <c r="AC38" s="307">
        <f>+Fin!AC54+Fin!AC74</f>
        <v>-419.71936075110222</v>
      </c>
      <c r="AD38" s="307">
        <f>+Fin!AD54+Fin!AD74</f>
        <v>-31.167822644688513</v>
      </c>
      <c r="AE38" s="307">
        <f>+Fin!AE54+Fin!AE74</f>
        <v>-282.52533147269781</v>
      </c>
      <c r="AF38" s="307">
        <f>+Fin!AF54+Fin!AF74</f>
        <v>-33.95695610533172</v>
      </c>
      <c r="AG38" s="307">
        <f>+Fin!AG54+Fin!AG74</f>
        <v>-375.45307572956028</v>
      </c>
      <c r="AH38" s="307">
        <f>+Fin!AH54+Fin!AH74</f>
        <v>-517.04764544154705</v>
      </c>
      <c r="AI38" s="307">
        <f>+Fin!AI54+Fin!AI74</f>
        <v>-38.700279756765859</v>
      </c>
      <c r="AJ38" s="307">
        <f>+Fin!AJ54+Fin!AJ74</f>
        <v>-31.173079106751391</v>
      </c>
      <c r="AK38" s="307">
        <f>+Fin!AK54+Fin!AK74</f>
        <v>-40.287431462589964</v>
      </c>
      <c r="AL38" s="307">
        <f>+Fin!AL54+Fin!AL74</f>
        <v>-165</v>
      </c>
      <c r="AM38" s="307">
        <f>+Fin!AM54+Fin!AM74</f>
        <v>-350</v>
      </c>
      <c r="AN38" s="307">
        <f>+Fin!AN54+Fin!AN74</f>
        <v>-400</v>
      </c>
      <c r="AO38" s="307">
        <f>+Fin!AO54+Fin!AO74</f>
        <v>0</v>
      </c>
      <c r="AP38" s="307">
        <f>+Fin!AP54+Fin!AP74</f>
        <v>-500</v>
      </c>
      <c r="AQ38" s="307">
        <f>+Fin!AQ54+Fin!AQ74</f>
        <v>-150</v>
      </c>
      <c r="AR38" s="307">
        <f>+Fin!AR54+Fin!AR74</f>
        <v>-500</v>
      </c>
      <c r="AS38" s="307">
        <f>+Fin!AS54+Fin!AS74</f>
        <v>-500</v>
      </c>
      <c r="AT38" s="307">
        <f>+Fin!AT54+Fin!AT74</f>
        <v>0</v>
      </c>
      <c r="AU38" s="307">
        <f>+Fin!AU54+Fin!AU74</f>
        <v>-800</v>
      </c>
      <c r="AV38" s="307">
        <f>+Fin!AV54+Fin!AV74</f>
        <v>0</v>
      </c>
      <c r="AW38" s="307">
        <f>+Fin!AW54+Fin!AW74</f>
        <v>0</v>
      </c>
      <c r="AX38" s="307">
        <f>+Fin!AX54+Fin!AX74</f>
        <v>-400</v>
      </c>
      <c r="AY38" s="307">
        <f>+Fin!AY54+Fin!AY74</f>
        <v>-200</v>
      </c>
      <c r="AZ38" s="307">
        <f>+Fin!AZ54+Fin!AZ74</f>
        <v>0</v>
      </c>
      <c r="BA38" s="307">
        <f>+Fin!BA54+Fin!BA74</f>
        <v>0</v>
      </c>
      <c r="BB38" s="307">
        <f>+Fin!BB54+Fin!BB74</f>
        <v>0</v>
      </c>
      <c r="BC38" s="307">
        <f>+Fin!BC54+Fin!BC74</f>
        <v>0</v>
      </c>
      <c r="BD38" s="307">
        <f>+Fin!BD54+Fin!BD74</f>
        <v>0</v>
      </c>
      <c r="BE38" s="307">
        <f>+Fin!BE54+Fin!BE74</f>
        <v>0</v>
      </c>
      <c r="BF38" s="307">
        <f>+Fin!BF54+Fin!BF74</f>
        <v>-164.94663128743468</v>
      </c>
      <c r="BG38" s="307">
        <f>+Fin!BG54+Fin!BG74</f>
        <v>-200.60977325492465</v>
      </c>
      <c r="BH38" s="307">
        <f>+Fin!BH54+Fin!BH74</f>
        <v>-240.83664591847713</v>
      </c>
      <c r="BI38" s="307">
        <f>+Fin!BI54+Fin!BI74</f>
        <v>-283.27029255303518</v>
      </c>
      <c r="BJ38" s="307">
        <f>+Fin!BJ54+Fin!BJ74</f>
        <v>-329.44537241779381</v>
      </c>
      <c r="BK38" s="307">
        <f>+Fin!BK54+Fin!BK74</f>
        <v>-376.65643363520286</v>
      </c>
      <c r="BL38" s="307">
        <f>+Fin!BL54+Fin!BL74</f>
        <v>-95.482214256260264</v>
      </c>
      <c r="BM38" s="307">
        <f>+Fin!BM54+Fin!BM74</f>
        <v>-125.05101336424551</v>
      </c>
      <c r="BN38" s="307">
        <f>+Fin!BN54+Fin!BN74</f>
        <v>-157.43431254109854</v>
      </c>
      <c r="BO38" s="307">
        <f>+Fin!BO54+Fin!BO74</f>
        <v>-190.37789214186745</v>
      </c>
      <c r="BP38" s="307">
        <f>+Fin!BP54+Fin!BP74</f>
        <v>-227.51448404314212</v>
      </c>
      <c r="BQ38" s="307">
        <f>+Fin!BQ54+Fin!BQ74</f>
        <v>-266.71373686727037</v>
      </c>
      <c r="BR38" s="307">
        <f>+Fin!BR54+Fin!BR74</f>
        <v>-309.37081512708909</v>
      </c>
      <c r="BS38" s="307">
        <f>+Fin!BS54+Fin!BS74</f>
        <v>-352.96053571219448</v>
      </c>
      <c r="BT38" s="307">
        <f>+Fin!BT54+Fin!BT74</f>
        <v>-401.58954964601327</v>
      </c>
      <c r="BU38" s="307">
        <f>+Fin!BU54+Fin!BU74</f>
        <v>-452.87370589473102</v>
      </c>
      <c r="BV38" s="307">
        <f>+Fin!BV54+Fin!BV74</f>
        <v>-508.4007165637841</v>
      </c>
      <c r="BW38" s="307">
        <f>+Fin!BW54+Fin!BW74</f>
        <v>-565.34309664582497</v>
      </c>
      <c r="BX38" s="307">
        <f>+Fin!BX54+Fin!BX74</f>
        <v>-628.34441857581589</v>
      </c>
      <c r="BY38" s="307">
        <f>+Fin!BY54+Fin!BY74</f>
        <v>-694.7378791961421</v>
      </c>
      <c r="BZ38" s="307">
        <f>+Fin!BZ54+Fin!BZ74</f>
        <v>-766.33147067978132</v>
      </c>
      <c r="CA38" s="307">
        <f>+Fin!CA54+Fin!CA74</f>
        <v>-839.96071697502634</v>
      </c>
      <c r="CB38" s="307">
        <f>+Fin!CB54+Fin!CB74</f>
        <v>-920.8777296850061</v>
      </c>
      <c r="CC38" s="307">
        <f>+Fin!CC54+Fin!CC74</f>
        <v>-1006.1012305874948</v>
      </c>
      <c r="CD38" s="307">
        <f>+Fin!CD54+Fin!CD74</f>
        <v>-1097.6914424847539</v>
      </c>
      <c r="CE38" s="307">
        <f>+Fin!CE54+Fin!CE74</f>
        <v>-1192.1085621911438</v>
      </c>
      <c r="CF38" s="307">
        <f>+Fin!CF54+Fin!CF74</f>
        <v>-1295.2946990282492</v>
      </c>
      <c r="CG38" s="307">
        <f>+Fin!CG54+Fin!CG74</f>
        <v>-1403.9189558187177</v>
      </c>
      <c r="CH38" s="307">
        <f>+Fin!CH54+Fin!CH74</f>
        <v>-1122.3660790560002</v>
      </c>
      <c r="CI38" s="307">
        <f>+Fin!CI54+Fin!CI74</f>
        <v>0</v>
      </c>
      <c r="CJ38" s="307">
        <f>+Fin!CJ54+Fin!CJ74</f>
        <v>0</v>
      </c>
      <c r="CK38" s="307">
        <f>+Fin!CK54+Fin!CK74</f>
        <v>0</v>
      </c>
      <c r="CL38" s="307">
        <f>+Fin!CL54+Fin!CL74</f>
        <v>0</v>
      </c>
      <c r="CM38" s="307">
        <f>+Fin!CM54+Fin!CM74</f>
        <v>0</v>
      </c>
      <c r="CN38" s="307">
        <f>+Fin!CN54+Fin!CN74</f>
        <v>0</v>
      </c>
      <c r="CO38" s="307">
        <f>+Fin!CO54+Fin!CO74</f>
        <v>0</v>
      </c>
      <c r="CP38" s="307">
        <f>+Fin!CP54+Fin!CP74</f>
        <v>0</v>
      </c>
      <c r="CQ38" s="307">
        <f>+Fin!CQ54+Fin!CQ74</f>
        <v>0</v>
      </c>
      <c r="CR38" s="307">
        <f>+Fin!CR54+Fin!CR74</f>
        <v>0</v>
      </c>
      <c r="CS38" s="307"/>
    </row>
    <row r="39" spans="1:193" outlineLevel="1">
      <c r="K39" s="314"/>
      <c r="M39" s="129"/>
      <c r="N39" s="129"/>
      <c r="O39" s="232"/>
      <c r="P39" s="227"/>
      <c r="Q39" s="227"/>
      <c r="R39" s="227"/>
      <c r="S39" s="227"/>
      <c r="T39" s="227"/>
      <c r="U39" s="227"/>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row>
    <row r="40" spans="1:193" customFormat="1" outlineLevel="1">
      <c r="A40" s="4"/>
      <c r="B40" s="168" t="s">
        <v>112</v>
      </c>
      <c r="C40" s="137"/>
      <c r="D40" s="169"/>
      <c r="E40" s="169"/>
      <c r="F40" s="169"/>
      <c r="G40" s="169"/>
      <c r="H40" s="169"/>
      <c r="I40" s="169"/>
      <c r="J40" s="169"/>
      <c r="K40" s="313" t="s">
        <v>200</v>
      </c>
      <c r="L40" s="168"/>
      <c r="M40" s="478">
        <f>SUM(O40:GK40)</f>
        <v>441930.04746022454</v>
      </c>
      <c r="N40" s="478"/>
      <c r="O40" s="304"/>
      <c r="P40" s="304">
        <f t="shared" ref="P40:Q40" si="89">SUM(P32:P39)</f>
        <v>720.88192205110454</v>
      </c>
      <c r="Q40" s="304">
        <f t="shared" si="89"/>
        <v>800.51901358366786</v>
      </c>
      <c r="R40" s="304">
        <f t="shared" ref="R40:CC40" si="90">SUM(R32:R39)</f>
        <v>877.49191216866052</v>
      </c>
      <c r="S40" s="304">
        <f t="shared" si="90"/>
        <v>939.96286170734811</v>
      </c>
      <c r="T40" s="304">
        <f t="shared" si="90"/>
        <v>1144.040674100861</v>
      </c>
      <c r="U40" s="304">
        <f t="shared" si="90"/>
        <v>1215.3028824982582</v>
      </c>
      <c r="V40" s="304">
        <f t="shared" si="90"/>
        <v>1287.8145240844615</v>
      </c>
      <c r="W40" s="304">
        <f t="shared" si="90"/>
        <v>1365.5768974351442</v>
      </c>
      <c r="X40" s="304">
        <f t="shared" si="90"/>
        <v>1441.59047642613</v>
      </c>
      <c r="Y40" s="304">
        <f t="shared" si="90"/>
        <v>1376.8848786785811</v>
      </c>
      <c r="Z40" s="304">
        <f t="shared" si="90"/>
        <v>1456.020169352098</v>
      </c>
      <c r="AA40" s="304">
        <f t="shared" si="90"/>
        <v>1537.6238780980236</v>
      </c>
      <c r="AB40" s="304">
        <f t="shared" si="90"/>
        <v>1633.3129906758741</v>
      </c>
      <c r="AC40" s="304">
        <f t="shared" si="90"/>
        <v>1731.4109208061295</v>
      </c>
      <c r="AD40" s="304">
        <f t="shared" si="90"/>
        <v>1656.6683822102823</v>
      </c>
      <c r="AE40" s="304">
        <f t="shared" si="90"/>
        <v>1729.4205844332896</v>
      </c>
      <c r="AF40" s="304">
        <f t="shared" si="90"/>
        <v>1806.0226596537766</v>
      </c>
      <c r="AG40" s="304">
        <f t="shared" si="90"/>
        <v>1881.5687086306843</v>
      </c>
      <c r="AH40" s="304">
        <f t="shared" si="90"/>
        <v>1978.0341566174438</v>
      </c>
      <c r="AI40" s="304">
        <f t="shared" si="90"/>
        <v>1862.8679752148253</v>
      </c>
      <c r="AJ40" s="304">
        <f t="shared" si="90"/>
        <v>1941.4539683909368</v>
      </c>
      <c r="AK40" s="304">
        <f t="shared" si="90"/>
        <v>2036.8710266827745</v>
      </c>
      <c r="AL40" s="304">
        <f t="shared" si="90"/>
        <v>2167.6243671717857</v>
      </c>
      <c r="AM40" s="304">
        <f t="shared" si="90"/>
        <v>2267.2820432269236</v>
      </c>
      <c r="AN40" s="304">
        <f t="shared" si="90"/>
        <v>2243.0362843683879</v>
      </c>
      <c r="AO40" s="304">
        <f t="shared" si="90"/>
        <v>2343.773102001629</v>
      </c>
      <c r="AP40" s="304">
        <f t="shared" si="90"/>
        <v>2438.330627331753</v>
      </c>
      <c r="AQ40" s="304">
        <f t="shared" si="90"/>
        <v>2551.3528153962125</v>
      </c>
      <c r="AR40" s="304">
        <f t="shared" si="90"/>
        <v>2660.7836089592779</v>
      </c>
      <c r="AS40" s="304">
        <f t="shared" si="90"/>
        <v>2774.9771800960621</v>
      </c>
      <c r="AT40" s="304">
        <f t="shared" si="90"/>
        <v>2897.7321291223434</v>
      </c>
      <c r="AU40" s="304">
        <f t="shared" si="90"/>
        <v>3012.2848162620085</v>
      </c>
      <c r="AV40" s="304">
        <f t="shared" si="90"/>
        <v>3155.0910501684339</v>
      </c>
      <c r="AW40" s="304">
        <f t="shared" si="90"/>
        <v>3294.3134615527115</v>
      </c>
      <c r="AX40" s="304">
        <f t="shared" si="90"/>
        <v>3411.2513591185211</v>
      </c>
      <c r="AY40" s="304">
        <f t="shared" si="90"/>
        <v>3446.528092035569</v>
      </c>
      <c r="AZ40" s="304">
        <f t="shared" si="90"/>
        <v>3662.9273497587951</v>
      </c>
      <c r="BA40" s="304">
        <f t="shared" si="90"/>
        <v>3772.9086598256249</v>
      </c>
      <c r="BB40" s="304">
        <f t="shared" si="90"/>
        <v>3898.6979106509611</v>
      </c>
      <c r="BC40" s="304">
        <f t="shared" si="90"/>
        <v>4036.136167209555</v>
      </c>
      <c r="BD40" s="304">
        <f t="shared" si="90"/>
        <v>4178.6356231195623</v>
      </c>
      <c r="BE40" s="304">
        <f t="shared" si="90"/>
        <v>4326.3654555999856</v>
      </c>
      <c r="BF40" s="304">
        <f t="shared" si="90"/>
        <v>4298.2959359791103</v>
      </c>
      <c r="BG40" s="304">
        <f t="shared" si="90"/>
        <v>4425.1329382376243</v>
      </c>
      <c r="BH40" s="304">
        <f t="shared" si="90"/>
        <v>4554.1910480136567</v>
      </c>
      <c r="BI40" s="304">
        <f t="shared" si="90"/>
        <v>4686.6966046707139</v>
      </c>
      <c r="BJ40" s="304">
        <f t="shared" si="90"/>
        <v>4821.5077684652815</v>
      </c>
      <c r="BK40" s="304">
        <f t="shared" si="90"/>
        <v>4960.7453504692758</v>
      </c>
      <c r="BL40" s="304">
        <f t="shared" si="90"/>
        <v>5428.4597402366389</v>
      </c>
      <c r="BM40" s="304">
        <f t="shared" si="90"/>
        <v>5590.0211800930274</v>
      </c>
      <c r="BN40" s="304">
        <f t="shared" si="90"/>
        <v>5755.9712032318766</v>
      </c>
      <c r="BO40" s="304">
        <f t="shared" si="90"/>
        <v>5927.9670773328344</v>
      </c>
      <c r="BP40" s="304">
        <f t="shared" si="90"/>
        <v>6103.2807816313334</v>
      </c>
      <c r="BQ40" s="304">
        <f t="shared" si="90"/>
        <v>6284.3094381362835</v>
      </c>
      <c r="BR40" s="304">
        <f t="shared" si="90"/>
        <v>6470.2159338907059</v>
      </c>
      <c r="BS40" s="304">
        <f t="shared" si="90"/>
        <v>6662.8540472142004</v>
      </c>
      <c r="BT40" s="304">
        <f t="shared" si="90"/>
        <v>6859.1462082556191</v>
      </c>
      <c r="BU40" s="304">
        <f t="shared" si="90"/>
        <v>7061.7875549644614</v>
      </c>
      <c r="BV40" s="304">
        <f t="shared" si="90"/>
        <v>7269.8299502591499</v>
      </c>
      <c r="BW40" s="304">
        <f t="shared" si="90"/>
        <v>7485.3665318484655</v>
      </c>
      <c r="BX40" s="304">
        <f t="shared" si="90"/>
        <v>7705.0028406602869</v>
      </c>
      <c r="BY40" s="304">
        <f t="shared" si="90"/>
        <v>7931.775027390715</v>
      </c>
      <c r="BZ40" s="304">
        <f t="shared" si="90"/>
        <v>8164.6154794207432</v>
      </c>
      <c r="CA40" s="304">
        <f t="shared" si="90"/>
        <v>8405.8824435479928</v>
      </c>
      <c r="CB40" s="304">
        <f t="shared" si="90"/>
        <v>8651.6658139836127</v>
      </c>
      <c r="CC40" s="304">
        <f t="shared" si="90"/>
        <v>8905.3409488412381</v>
      </c>
      <c r="CD40" s="304">
        <f t="shared" ref="CD40:CR40" si="91">SUM(CD32:CD39)</f>
        <v>9165.6961952058373</v>
      </c>
      <c r="CE40" s="304">
        <f t="shared" si="91"/>
        <v>9435.378528465706</v>
      </c>
      <c r="CF40" s="304">
        <f t="shared" si="91"/>
        <v>9709.9734635872155</v>
      </c>
      <c r="CG40" s="304">
        <f t="shared" si="91"/>
        <v>9993.3160002002041</v>
      </c>
      <c r="CH40" s="304">
        <f t="shared" si="91"/>
        <v>10670.064760030224</v>
      </c>
      <c r="CI40" s="304">
        <f t="shared" si="91"/>
        <v>12172.290827028501</v>
      </c>
      <c r="CJ40" s="304">
        <f t="shared" si="91"/>
        <v>12554.996898441301</v>
      </c>
      <c r="CK40" s="304">
        <f t="shared" si="91"/>
        <v>12944.423412007707</v>
      </c>
      <c r="CL40" s="304">
        <f t="shared" si="91"/>
        <v>13340.83151040373</v>
      </c>
      <c r="CM40" s="304">
        <f t="shared" si="91"/>
        <v>13739.193618182013</v>
      </c>
      <c r="CN40" s="304">
        <f t="shared" si="91"/>
        <v>14139.999720124906</v>
      </c>
      <c r="CO40" s="304">
        <f t="shared" si="91"/>
        <v>14542.38153971652</v>
      </c>
      <c r="CP40" s="304">
        <f t="shared" si="91"/>
        <v>14945.913251146299</v>
      </c>
      <c r="CQ40" s="304">
        <f t="shared" si="91"/>
        <v>15395.304747459899</v>
      </c>
      <c r="CR40" s="304">
        <f t="shared" si="91"/>
        <v>19808.847574973115</v>
      </c>
      <c r="CS40" s="304"/>
      <c r="CT40" s="171"/>
      <c r="CU40" s="171"/>
      <c r="CV40" s="171"/>
      <c r="CW40" s="171"/>
      <c r="CX40" s="171"/>
      <c r="CY40" s="171"/>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c r="EB40" s="171"/>
      <c r="EC40" s="171"/>
      <c r="ED40" s="171"/>
      <c r="EE40" s="171"/>
      <c r="EF40" s="171"/>
      <c r="EG40" s="171"/>
      <c r="EH40" s="171"/>
      <c r="EI40" s="171"/>
      <c r="EJ40" s="171"/>
      <c r="EK40" s="171"/>
      <c r="EL40" s="171"/>
      <c r="EM40" s="171"/>
      <c r="EN40" s="171"/>
      <c r="EO40" s="171"/>
      <c r="EP40" s="171"/>
      <c r="EQ40" s="171"/>
      <c r="ER40" s="171"/>
      <c r="ES40" s="171"/>
      <c r="ET40" s="171"/>
      <c r="EU40" s="171"/>
      <c r="EV40" s="171"/>
      <c r="EW40" s="171"/>
      <c r="EX40" s="171"/>
      <c r="EY40" s="171"/>
      <c r="EZ40" s="171"/>
      <c r="FA40" s="171"/>
      <c r="FB40" s="171"/>
      <c r="FC40" s="171"/>
      <c r="FD40" s="171"/>
      <c r="FE40" s="171"/>
      <c r="FF40" s="171"/>
      <c r="FG40" s="171"/>
      <c r="FH40" s="171"/>
      <c r="FI40" s="171"/>
      <c r="FJ40" s="171"/>
      <c r="FK40" s="171"/>
      <c r="FL40" s="171"/>
      <c r="FM40" s="171"/>
      <c r="FN40" s="171"/>
      <c r="FO40" s="171"/>
      <c r="FP40" s="171"/>
      <c r="FQ40" s="171"/>
      <c r="FR40" s="171"/>
      <c r="FS40" s="171"/>
      <c r="FT40" s="171"/>
      <c r="FU40" s="171"/>
      <c r="FV40" s="171"/>
      <c r="FW40" s="171"/>
      <c r="FX40" s="171"/>
      <c r="FY40" s="171"/>
      <c r="FZ40" s="171"/>
      <c r="GA40" s="171"/>
      <c r="GB40" s="171"/>
      <c r="GC40" s="171"/>
      <c r="GD40" s="171"/>
      <c r="GE40" s="171"/>
      <c r="GF40" s="171"/>
      <c r="GG40" s="171"/>
      <c r="GH40" s="171"/>
      <c r="GI40" s="171"/>
      <c r="GJ40" s="171"/>
      <c r="GK40" s="171"/>
    </row>
    <row r="41" spans="1:193" outlineLevel="1">
      <c r="K41" s="314"/>
      <c r="M41" s="129"/>
      <c r="N41" s="129"/>
      <c r="O41" s="232"/>
      <c r="P41" s="227"/>
      <c r="Q41" s="227"/>
      <c r="R41" s="227"/>
      <c r="S41" s="227"/>
      <c r="T41" s="227"/>
      <c r="U41" s="227"/>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row>
    <row r="42" spans="1:193" outlineLevel="1">
      <c r="B42" s="4" t="s">
        <v>107</v>
      </c>
      <c r="K42" s="310" t="s">
        <v>200</v>
      </c>
      <c r="M42" s="477">
        <f>SUM(O42:GK42)</f>
        <v>159.70000000000027</v>
      </c>
      <c r="N42" s="477"/>
      <c r="O42" s="308"/>
      <c r="P42" s="307">
        <f>-Fin!P126-Fin!P110</f>
        <v>1.7000000000000028</v>
      </c>
      <c r="Q42" s="307">
        <f>-Fin!Q126-Fin!Q110</f>
        <v>-26.117729817451277</v>
      </c>
      <c r="R42" s="307">
        <f>-Fin!R126-Fin!R110</f>
        <v>-1.0882403172035282</v>
      </c>
      <c r="S42" s="307">
        <f>-Fin!S126-Fin!S110</f>
        <v>-9.625847038887656</v>
      </c>
      <c r="T42" s="307">
        <f>-Fin!T126-Fin!T110</f>
        <v>-10.412341971731507</v>
      </c>
      <c r="U42" s="307">
        <f>-Fin!U126-Fin!U110</f>
        <v>-8.8569425812980001</v>
      </c>
      <c r="V42" s="307">
        <f>-Fin!V126-Fin!V110</f>
        <v>-7.6319290938439366</v>
      </c>
      <c r="W42" s="307">
        <f>-Fin!W126-Fin!W110</f>
        <v>-5.7544365536288353</v>
      </c>
      <c r="X42" s="307">
        <f>-Fin!X126-Fin!X110</f>
        <v>-4.7876767242403275</v>
      </c>
      <c r="Y42" s="307">
        <f>-Fin!Y126-Fin!Y110</f>
        <v>-4.6979749377926225</v>
      </c>
      <c r="Z42" s="307">
        <f>-Fin!Z126-Fin!Z110</f>
        <v>-5.8926734967452745</v>
      </c>
      <c r="AA42" s="307">
        <f>-Fin!AA126-Fin!AA110</f>
        <v>-8.1312844568591345</v>
      </c>
      <c r="AB42" s="307">
        <f>-Fin!AB126-Fin!AB110</f>
        <v>-9.2969476424170949</v>
      </c>
      <c r="AC42" s="307">
        <f>-Fin!AC126-Fin!AC110</f>
        <v>-9.2868805866070829</v>
      </c>
      <c r="AD42" s="307">
        <f>-Fin!AD126-Fin!AD110</f>
        <v>-8.7377892726675555</v>
      </c>
      <c r="AE42" s="307">
        <f>-Fin!AE126-Fin!AE110</f>
        <v>-9.7256136856266835</v>
      </c>
      <c r="AF42" s="307">
        <f>-Fin!AF126-Fin!AF110</f>
        <v>-10.274144845856583</v>
      </c>
      <c r="AG42" s="307">
        <f>-Fin!AG126-Fin!AG110</f>
        <v>-12.8410017360236</v>
      </c>
      <c r="AH42" s="307">
        <f>-Fin!AH126-Fin!AH110</f>
        <v>-13.008869358005569</v>
      </c>
      <c r="AI42" s="307">
        <f>-Fin!AI126-Fin!AI110</f>
        <v>-13.54081606717088</v>
      </c>
      <c r="AJ42" s="307">
        <f>-Fin!AJ126-Fin!AJ110</f>
        <v>-14.134364004618291</v>
      </c>
      <c r="AK42" s="307">
        <f>-Fin!AK126-Fin!AK110</f>
        <v>-16.402632690954505</v>
      </c>
      <c r="AL42" s="307">
        <f>-Fin!AL126-Fin!AL110</f>
        <v>-12.6576188294205</v>
      </c>
      <c r="AM42" s="307">
        <f>-Fin!AM126-Fin!AM110</f>
        <v>-11.617092051840245</v>
      </c>
      <c r="AN42" s="307">
        <f>-Fin!AN126-Fin!AN110</f>
        <v>-11.583127198473164</v>
      </c>
      <c r="AO42" s="307">
        <f>-Fin!AO126-Fin!AO110</f>
        <v>-11.616584692518643</v>
      </c>
      <c r="AP42" s="307">
        <f>-Fin!AP126-Fin!AP110</f>
        <v>-13.853664873233299</v>
      </c>
      <c r="AQ42" s="307">
        <f>-Fin!AQ126-Fin!AQ110</f>
        <v>-14.144601571583863</v>
      </c>
      <c r="AR42" s="307">
        <f>-Fin!AR126-Fin!AR110</f>
        <v>-15.392430616217027</v>
      </c>
      <c r="AS42" s="307">
        <f>-Fin!AS126-Fin!AS110</f>
        <v>-16.184175403973256</v>
      </c>
      <c r="AT42" s="307">
        <f>-Fin!AT126-Fin!AT110</f>
        <v>-15.530273994410805</v>
      </c>
      <c r="AU42" s="307">
        <f>-Fin!AU126-Fin!AU110</f>
        <v>-18.202227573418838</v>
      </c>
      <c r="AV42" s="307">
        <f>-Fin!AV126-Fin!AV110</f>
        <v>-17.989530963715936</v>
      </c>
      <c r="AW42" s="307">
        <f>-Fin!AW126-Fin!AW110</f>
        <v>-15.341575157140511</v>
      </c>
      <c r="AX42" s="307">
        <f>-Fin!AX126-Fin!AX110</f>
        <v>-16.516166583272053</v>
      </c>
      <c r="AY42" s="307">
        <f>-Fin!AY126-Fin!AY110</f>
        <v>-17.107746593496273</v>
      </c>
      <c r="AZ42" s="307">
        <f>-Fin!AZ126-Fin!AZ110</f>
        <v>-22.329087386716708</v>
      </c>
      <c r="BA42" s="307">
        <f>-Fin!BA126-Fin!BA110</f>
        <v>-19.839228215906331</v>
      </c>
      <c r="BB42" s="307">
        <f>-Fin!BB126-Fin!BB110</f>
        <v>-18.260601642541502</v>
      </c>
      <c r="BC42" s="307">
        <f>-Fin!BC126-Fin!BC110</f>
        <v>-18.877813269579917</v>
      </c>
      <c r="BD42" s="307">
        <f>-Fin!BD126-Fin!BD110</f>
        <v>-19.489633999845239</v>
      </c>
      <c r="BE42" s="307">
        <f>-Fin!BE126-Fin!BE110</f>
        <v>-18.670083142135184</v>
      </c>
      <c r="BF42" s="307">
        <f>-Fin!BF126-Fin!BF110</f>
        <v>-21.106741751293384</v>
      </c>
      <c r="BG42" s="307">
        <f>-Fin!BG126-Fin!BG110</f>
        <v>-21.879233458888933</v>
      </c>
      <c r="BH42" s="307">
        <f>-Fin!BH126-Fin!BH110</f>
        <v>-22.525811540875907</v>
      </c>
      <c r="BI42" s="307">
        <f>-Fin!BI126-Fin!BI110</f>
        <v>-23.227620701930618</v>
      </c>
      <c r="BJ42" s="307">
        <f>-Fin!BJ126-Fin!BJ110</f>
        <v>-23.840359035210383</v>
      </c>
      <c r="BK42" s="307">
        <f>-Fin!BK126-Fin!BK110</f>
        <v>-24.02608618657348</v>
      </c>
      <c r="BL42" s="307">
        <f>-Fin!BL126-Fin!BL110</f>
        <v>-24.598994333140496</v>
      </c>
      <c r="BM42" s="307">
        <f>-Fin!BM126-Fin!BM110</f>
        <v>-25.429877137131797</v>
      </c>
      <c r="BN42" s="307">
        <f>-Fin!BN126-Fin!BN110</f>
        <v>-26.166103360289412</v>
      </c>
      <c r="BO42" s="307">
        <f>-Fin!BO126-Fin!BO110</f>
        <v>-27.048314376511314</v>
      </c>
      <c r="BP42" s="307">
        <f>-Fin!BP126-Fin!BP110</f>
        <v>-27.924158662048114</v>
      </c>
      <c r="BQ42" s="307">
        <f>-Fin!BQ126-Fin!BQ110</f>
        <v>-28.875498477874942</v>
      </c>
      <c r="BR42" s="307">
        <f>-Fin!BR126-Fin!BR110</f>
        <v>-29.720216437117074</v>
      </c>
      <c r="BS42" s="307">
        <f>-Fin!BS126-Fin!BS110</f>
        <v>-30.730179752618994</v>
      </c>
      <c r="BT42" s="307">
        <f>-Fin!BT126-Fin!BT110</f>
        <v>-31.733822823586337</v>
      </c>
      <c r="BU42" s="307">
        <f>-Fin!BU126-Fin!BU110</f>
        <v>-32.823396562849183</v>
      </c>
      <c r="BV42" s="307">
        <f>-Fin!BV126-Fin!BV110</f>
        <v>-33.794749040262644</v>
      </c>
      <c r="BW42" s="307">
        <f>-Fin!BW126-Fin!BW110</f>
        <v>-34.96023976361684</v>
      </c>
      <c r="BX42" s="307">
        <f>-Fin!BX126-Fin!BX110</f>
        <v>-36.120225958083267</v>
      </c>
      <c r="BY42" s="307">
        <f>-Fin!BY126-Fin!BY110</f>
        <v>-37.37869799489394</v>
      </c>
      <c r="BZ42" s="307">
        <f>-Fin!BZ126-Fin!BZ110</f>
        <v>-38.505786468921912</v>
      </c>
      <c r="CA42" s="307">
        <f>-Fin!CA126-Fin!CA110</f>
        <v>-39.845582899850655</v>
      </c>
      <c r="CB42" s="307">
        <f>-Fin!CB126-Fin!CB110</f>
        <v>-41.177089154353695</v>
      </c>
      <c r="CC42" s="307">
        <f>-Fin!CC126-Fin!CC110</f>
        <v>-42.620731901717789</v>
      </c>
      <c r="CD42" s="307">
        <f>-Fin!CD126-Fin!CD110</f>
        <v>-43.917648798365377</v>
      </c>
      <c r="CE42" s="307">
        <f>-Fin!CE126-Fin!CE110</f>
        <v>-45.45548098790141</v>
      </c>
      <c r="CF42" s="307">
        <f>-Fin!CF126-Fin!CF110</f>
        <v>-46.989282061919027</v>
      </c>
      <c r="CG42" s="307">
        <f>-Fin!CG126-Fin!CG110</f>
        <v>-47.575527476385787</v>
      </c>
      <c r="CH42" s="307">
        <f>-Fin!CH126-Fin!CH110</f>
        <v>-46.413649810071945</v>
      </c>
      <c r="CI42" s="307">
        <f>-Fin!CI126-Fin!CI110</f>
        <v>-47.006762293287238</v>
      </c>
      <c r="CJ42" s="307">
        <f>-Fin!CJ126-Fin!CJ110</f>
        <v>-47.893242281343021</v>
      </c>
      <c r="CK42" s="307">
        <f>-Fin!CK126-Fin!CK110</f>
        <v>-48.848218345670944</v>
      </c>
      <c r="CL42" s="307">
        <f>-Fin!CL126-Fin!CL110</f>
        <v>-49.265696797880878</v>
      </c>
      <c r="CM42" s="307">
        <f>-Fin!CM126-Fin!CM110</f>
        <v>-49.858017872464643</v>
      </c>
      <c r="CN42" s="307">
        <f>-Fin!CN126-Fin!CN110</f>
        <v>-50.309023553955569</v>
      </c>
      <c r="CO42" s="307">
        <f>-Fin!CO126-Fin!CO110</f>
        <v>26.786232229811503</v>
      </c>
      <c r="CP42" s="307">
        <f>-Fin!CP126-Fin!CP110</f>
        <v>23.939445275330996</v>
      </c>
      <c r="CQ42" s="307">
        <f>-Fin!CQ126-Fin!CQ110</f>
        <v>74.546688052468795</v>
      </c>
      <c r="CR42" s="307">
        <f>-Fin!CR126-Fin!CR110</f>
        <v>1817.7691031403449</v>
      </c>
      <c r="CS42" s="307"/>
    </row>
    <row r="43" spans="1:193" outlineLevel="1">
      <c r="B43" s="4" t="s">
        <v>113</v>
      </c>
      <c r="K43" s="310" t="s">
        <v>200</v>
      </c>
      <c r="M43" s="477">
        <f t="shared" ref="M43:M46" si="92">SUM(O43:GK43)</f>
        <v>74.900000000000006</v>
      </c>
      <c r="N43" s="477"/>
      <c r="O43" s="308"/>
      <c r="P43" s="307">
        <f>+Fin!O146-Fin!P146</f>
        <v>-9.3999999999999915</v>
      </c>
      <c r="Q43" s="307">
        <f>+Fin!P146-Fin!Q146</f>
        <v>15.349999999999994</v>
      </c>
      <c r="R43" s="307">
        <f>+Fin!Q146-Fin!R146</f>
        <v>0</v>
      </c>
      <c r="S43" s="307">
        <f>+Fin!R146-Fin!S146</f>
        <v>0</v>
      </c>
      <c r="T43" s="307">
        <f>+Fin!S146-Fin!T146</f>
        <v>0</v>
      </c>
      <c r="U43" s="307">
        <f>+Fin!T146-Fin!U146</f>
        <v>0</v>
      </c>
      <c r="V43" s="307">
        <f>+Fin!U146-Fin!V146</f>
        <v>0</v>
      </c>
      <c r="W43" s="307">
        <f>+Fin!V146-Fin!W146</f>
        <v>0</v>
      </c>
      <c r="X43" s="307">
        <f>+Fin!W146-Fin!X146</f>
        <v>0</v>
      </c>
      <c r="Y43" s="307">
        <f>+Fin!X146-Fin!Y146</f>
        <v>0</v>
      </c>
      <c r="Z43" s="307">
        <f>+Fin!Y146-Fin!Z146</f>
        <v>0</v>
      </c>
      <c r="AA43" s="307">
        <f>+Fin!Z146-Fin!AA146</f>
        <v>0</v>
      </c>
      <c r="AB43" s="307">
        <f>+Fin!AA146-Fin!AB146</f>
        <v>0</v>
      </c>
      <c r="AC43" s="307">
        <f>+Fin!AB146-Fin!AC146</f>
        <v>0</v>
      </c>
      <c r="AD43" s="307">
        <f>+Fin!AC146-Fin!AD146</f>
        <v>0</v>
      </c>
      <c r="AE43" s="307">
        <f>+Fin!AD146-Fin!AE146</f>
        <v>0</v>
      </c>
      <c r="AF43" s="307">
        <f>+Fin!AE146-Fin!AF146</f>
        <v>0</v>
      </c>
      <c r="AG43" s="307">
        <f>+Fin!AF146-Fin!AG146</f>
        <v>0</v>
      </c>
      <c r="AH43" s="307">
        <f>+Fin!AG146-Fin!AH146</f>
        <v>0</v>
      </c>
      <c r="AI43" s="307">
        <f>+Fin!AH146-Fin!AI146</f>
        <v>0</v>
      </c>
      <c r="AJ43" s="307">
        <f>+Fin!AI146-Fin!AJ146</f>
        <v>0</v>
      </c>
      <c r="AK43" s="307">
        <f>+Fin!AJ146-Fin!AK146</f>
        <v>0</v>
      </c>
      <c r="AL43" s="307">
        <f>+Fin!AK146-Fin!AL146</f>
        <v>0</v>
      </c>
      <c r="AM43" s="307">
        <f>+Fin!AL146-Fin!AM146</f>
        <v>0</v>
      </c>
      <c r="AN43" s="307">
        <f>+Fin!AM146-Fin!AN146</f>
        <v>0</v>
      </c>
      <c r="AO43" s="307">
        <f>+Fin!AN146-Fin!AO146</f>
        <v>0</v>
      </c>
      <c r="AP43" s="307">
        <f>+Fin!AO146-Fin!AP146</f>
        <v>0</v>
      </c>
      <c r="AQ43" s="307">
        <f>+Fin!AP146-Fin!AQ146</f>
        <v>0</v>
      </c>
      <c r="AR43" s="307">
        <f>+Fin!AQ146-Fin!AR146</f>
        <v>0</v>
      </c>
      <c r="AS43" s="307">
        <f>+Fin!AR146-Fin!AS146</f>
        <v>0</v>
      </c>
      <c r="AT43" s="307">
        <f>+Fin!AS146-Fin!AT146</f>
        <v>0</v>
      </c>
      <c r="AU43" s="307">
        <f>+Fin!AT146-Fin!AU146</f>
        <v>0</v>
      </c>
      <c r="AV43" s="307">
        <f>+Fin!AU146-Fin!AV146</f>
        <v>0</v>
      </c>
      <c r="AW43" s="307">
        <f>+Fin!AV146-Fin!AW146</f>
        <v>0</v>
      </c>
      <c r="AX43" s="307">
        <f>+Fin!AW146-Fin!AX146</f>
        <v>0</v>
      </c>
      <c r="AY43" s="307">
        <f>+Fin!AX146-Fin!AY146</f>
        <v>0</v>
      </c>
      <c r="AZ43" s="307">
        <f>+Fin!AY146-Fin!AZ146</f>
        <v>0</v>
      </c>
      <c r="BA43" s="307">
        <f>+Fin!AZ146-Fin!BA146</f>
        <v>0</v>
      </c>
      <c r="BB43" s="307">
        <f>+Fin!BA146-Fin!BB146</f>
        <v>0</v>
      </c>
      <c r="BC43" s="307">
        <f>+Fin!BB146-Fin!BC146</f>
        <v>0</v>
      </c>
      <c r="BD43" s="307">
        <f>+Fin!BC146-Fin!BD146</f>
        <v>0</v>
      </c>
      <c r="BE43" s="307">
        <f>+Fin!BD146-Fin!BE146</f>
        <v>0</v>
      </c>
      <c r="BF43" s="307">
        <f>+Fin!BE146-Fin!BF146</f>
        <v>0</v>
      </c>
      <c r="BG43" s="307">
        <f>+Fin!BF146-Fin!BG146</f>
        <v>0</v>
      </c>
      <c r="BH43" s="307">
        <f>+Fin!BG146-Fin!BH146</f>
        <v>0</v>
      </c>
      <c r="BI43" s="307">
        <f>+Fin!BH146-Fin!BI146</f>
        <v>0</v>
      </c>
      <c r="BJ43" s="307">
        <f>+Fin!BI146-Fin!BJ146</f>
        <v>0</v>
      </c>
      <c r="BK43" s="307">
        <f>+Fin!BJ146-Fin!BK146</f>
        <v>0</v>
      </c>
      <c r="BL43" s="307">
        <f>+Fin!BK146-Fin!BL146</f>
        <v>0</v>
      </c>
      <c r="BM43" s="307">
        <f>+Fin!BL146-Fin!BM146</f>
        <v>0</v>
      </c>
      <c r="BN43" s="307">
        <f>+Fin!BM146-Fin!BN146</f>
        <v>0</v>
      </c>
      <c r="BO43" s="307">
        <f>+Fin!BN146-Fin!BO146</f>
        <v>0</v>
      </c>
      <c r="BP43" s="307">
        <f>+Fin!BO146-Fin!BP146</f>
        <v>0</v>
      </c>
      <c r="BQ43" s="307">
        <f>+Fin!BP146-Fin!BQ146</f>
        <v>0</v>
      </c>
      <c r="BR43" s="307">
        <f>+Fin!BQ146-Fin!BR146</f>
        <v>0</v>
      </c>
      <c r="BS43" s="307">
        <f>+Fin!BR146-Fin!BS146</f>
        <v>0</v>
      </c>
      <c r="BT43" s="307">
        <f>+Fin!BS146-Fin!BT146</f>
        <v>0</v>
      </c>
      <c r="BU43" s="307">
        <f>+Fin!BT146-Fin!BU146</f>
        <v>0</v>
      </c>
      <c r="BV43" s="307">
        <f>+Fin!BU146-Fin!BV146</f>
        <v>0</v>
      </c>
      <c r="BW43" s="307">
        <f>+Fin!BV146-Fin!BW146</f>
        <v>0</v>
      </c>
      <c r="BX43" s="307">
        <f>+Fin!BW146-Fin!BX146</f>
        <v>0</v>
      </c>
      <c r="BY43" s="307">
        <f>+Fin!BX146-Fin!BY146</f>
        <v>0</v>
      </c>
      <c r="BZ43" s="307">
        <f>+Fin!BY146-Fin!BZ146</f>
        <v>0</v>
      </c>
      <c r="CA43" s="307">
        <f>+Fin!BZ146-Fin!CA146</f>
        <v>0</v>
      </c>
      <c r="CB43" s="307">
        <f>+Fin!CA146-Fin!CB146</f>
        <v>0</v>
      </c>
      <c r="CC43" s="307">
        <f>+Fin!CB146-Fin!CC146</f>
        <v>0</v>
      </c>
      <c r="CD43" s="307">
        <f>+Fin!CC146-Fin!CD146</f>
        <v>0</v>
      </c>
      <c r="CE43" s="307">
        <f>+Fin!CD146-Fin!CE146</f>
        <v>0</v>
      </c>
      <c r="CF43" s="307">
        <f>+Fin!CE146-Fin!CF146</f>
        <v>0</v>
      </c>
      <c r="CG43" s="307">
        <f>+Fin!CF146-Fin!CG146</f>
        <v>0</v>
      </c>
      <c r="CH43" s="307">
        <f>+Fin!CG146-Fin!CH146</f>
        <v>68.95</v>
      </c>
      <c r="CI43" s="307">
        <f>+Fin!CH146-Fin!CI146</f>
        <v>0</v>
      </c>
      <c r="CJ43" s="307">
        <f>+Fin!CI146-Fin!CJ146</f>
        <v>0</v>
      </c>
      <c r="CK43" s="307">
        <f>+Fin!CJ146-Fin!CK146</f>
        <v>0</v>
      </c>
      <c r="CL43" s="307">
        <f>+Fin!CK146-Fin!CL146</f>
        <v>0</v>
      </c>
      <c r="CM43" s="307">
        <f>+Fin!CL146-Fin!CM146</f>
        <v>0</v>
      </c>
      <c r="CN43" s="307">
        <f>+Fin!CM146-Fin!CN146</f>
        <v>0</v>
      </c>
      <c r="CO43" s="307">
        <f>+Fin!CN146-Fin!CO146</f>
        <v>0</v>
      </c>
      <c r="CP43" s="307">
        <f>+Fin!CO146-Fin!CP146</f>
        <v>0</v>
      </c>
      <c r="CQ43" s="307">
        <f>+Fin!CP146-Fin!CQ146</f>
        <v>0</v>
      </c>
      <c r="CR43" s="307">
        <f>+Fin!CQ146-Fin!CR146</f>
        <v>0</v>
      </c>
      <c r="CS43" s="307"/>
    </row>
    <row r="44" spans="1:193" outlineLevel="1">
      <c r="B44" s="4" t="s">
        <v>145</v>
      </c>
      <c r="K44" s="310" t="s">
        <v>200</v>
      </c>
      <c r="M44" s="477">
        <f t="shared" si="92"/>
        <v>414.96323451902595</v>
      </c>
      <c r="N44" s="477"/>
      <c r="O44" s="308"/>
      <c r="P44" s="307">
        <f>-Fin!P141</f>
        <v>-43.198745321290119</v>
      </c>
      <c r="Q44" s="307">
        <f>-Fin!Q141</f>
        <v>-19.618548090260333</v>
      </c>
      <c r="R44" s="307">
        <f>-Fin!R141</f>
        <v>-15.382390189210525</v>
      </c>
      <c r="S44" s="307">
        <f>-Fin!S141</f>
        <v>-5.1647247179852229</v>
      </c>
      <c r="T44" s="307">
        <f>-Fin!T141</f>
        <v>-28.046213995939809</v>
      </c>
      <c r="U44" s="307">
        <f>-Fin!U141</f>
        <v>-27.903223961098661</v>
      </c>
      <c r="V44" s="307">
        <f>-Fin!V141</f>
        <v>-15.656741358926752</v>
      </c>
      <c r="W44" s="307">
        <f>-Fin!W141</f>
        <v>-34.593499859924918</v>
      </c>
      <c r="X44" s="307">
        <f>-Fin!X141</f>
        <v>-31.010257705814752</v>
      </c>
      <c r="Y44" s="307">
        <f>-Fin!Y141</f>
        <v>-13.61283208912846</v>
      </c>
      <c r="Z44" s="307">
        <f>-Fin!Z141</f>
        <v>-32.069774688230382</v>
      </c>
      <c r="AA44" s="307">
        <f>-Fin!AA141</f>
        <v>-1.6558970080781137</v>
      </c>
      <c r="AB44" s="307">
        <f>-Fin!AB141</f>
        <v>-33.32407198382009</v>
      </c>
      <c r="AC44" s="307">
        <f>-Fin!AC141</f>
        <v>-18.843135488354847</v>
      </c>
      <c r="AD44" s="307">
        <f>-Fin!AD141</f>
        <v>-22.836306178538393</v>
      </c>
      <c r="AE44" s="307">
        <f>-Fin!AE141</f>
        <v>-9.8121455736671805</v>
      </c>
      <c r="AF44" s="307">
        <f>-Fin!AF141</f>
        <v>-25.868114661302798</v>
      </c>
      <c r="AG44" s="307">
        <f>-Fin!AG141</f>
        <v>-13.786799951449893</v>
      </c>
      <c r="AH44" s="307">
        <f>-Fin!AH141</f>
        <v>-25.082524397621228</v>
      </c>
      <c r="AI44" s="307">
        <f>-Fin!AI141</f>
        <v>-8.0205252850673787</v>
      </c>
      <c r="AJ44" s="307">
        <f>-Fin!AJ141</f>
        <v>-8.110388457337308</v>
      </c>
      <c r="AK44" s="307">
        <f>-Fin!AK141</f>
        <v>37.46902184687292</v>
      </c>
      <c r="AL44" s="307">
        <f>-Fin!AL141</f>
        <v>-6.0592833049960291</v>
      </c>
      <c r="AM44" s="307">
        <f>-Fin!AM141</f>
        <v>-0.72613202019806522</v>
      </c>
      <c r="AN44" s="307">
        <f>-Fin!AN141</f>
        <v>13.546000000000049</v>
      </c>
      <c r="AO44" s="307">
        <f>-Fin!AO141</f>
        <v>-12.5</v>
      </c>
      <c r="AP44" s="307">
        <f>-Fin!AP141</f>
        <v>11.309999999999945</v>
      </c>
      <c r="AQ44" s="307">
        <f>-Fin!AQ141</f>
        <v>-8.3400000000000318</v>
      </c>
      <c r="AR44" s="307">
        <f>-Fin!AR141</f>
        <v>3.1800000000000637</v>
      </c>
      <c r="AS44" s="307">
        <f>-Fin!AS141</f>
        <v>14.889999999999986</v>
      </c>
      <c r="AT44" s="307">
        <f>-Fin!AT141</f>
        <v>-20</v>
      </c>
      <c r="AU44" s="307">
        <f>-Fin!AU141</f>
        <v>26.028745321290103</v>
      </c>
      <c r="AV44" s="307">
        <f>-Fin!AV141</f>
        <v>0</v>
      </c>
      <c r="AW44" s="307">
        <f>-Fin!AW141</f>
        <v>-10</v>
      </c>
      <c r="AX44" s="307">
        <f>-Fin!AX141</f>
        <v>7.95799999999997</v>
      </c>
      <c r="AY44" s="307">
        <f>-Fin!AY141</f>
        <v>7.4700000000000273</v>
      </c>
      <c r="AZ44" s="307">
        <f>-Fin!AZ141</f>
        <v>0</v>
      </c>
      <c r="BA44" s="307">
        <f>-Fin!BA141</f>
        <v>0</v>
      </c>
      <c r="BB44" s="307">
        <f>-Fin!BB141</f>
        <v>0</v>
      </c>
      <c r="BC44" s="307">
        <f>-Fin!BC141</f>
        <v>0</v>
      </c>
      <c r="BD44" s="307">
        <f>-Fin!BD141</f>
        <v>0</v>
      </c>
      <c r="BE44" s="307">
        <f>-Fin!BE141</f>
        <v>-187.31974217357083</v>
      </c>
      <c r="BF44" s="307">
        <f>-Fin!BF141</f>
        <v>-26.524231853931042</v>
      </c>
      <c r="BG44" s="307">
        <f>-Fin!BG141</f>
        <v>-29.190712184217546</v>
      </c>
      <c r="BH44" s="307">
        <f>-Fin!BH141</f>
        <v>-29.3309731727702</v>
      </c>
      <c r="BI44" s="307">
        <f>-Fin!BI141</f>
        <v>-30.857188240487858</v>
      </c>
      <c r="BJ44" s="307">
        <f>-Fin!BJ141</f>
        <v>-29.558516066084167</v>
      </c>
      <c r="BK44" s="307">
        <f>-Fin!BK141</f>
        <v>292.97768557622919</v>
      </c>
      <c r="BL44" s="307">
        <f>-Fin!BL141</f>
        <v>-24.055468417472525</v>
      </c>
      <c r="BM44" s="307">
        <f>-Fin!BM141</f>
        <v>-25.321166029219398</v>
      </c>
      <c r="BN44" s="307">
        <f>-Fin!BN141</f>
        <v>-24.2482744836949</v>
      </c>
      <c r="BO44" s="307">
        <f>-Fin!BO141</f>
        <v>-26.689282496649412</v>
      </c>
      <c r="BP44" s="307">
        <f>-Fin!BP141</f>
        <v>-26.843547301367835</v>
      </c>
      <c r="BQ44" s="307">
        <f>-Fin!BQ141</f>
        <v>-28.254964459959865</v>
      </c>
      <c r="BR44" s="307">
        <f>-Fin!BR141</f>
        <v>-27.031436814123253</v>
      </c>
      <c r="BS44" s="307">
        <f>-Fin!BS141</f>
        <v>-29.765261799863538</v>
      </c>
      <c r="BT44" s="307">
        <f>-Fin!BT141</f>
        <v>-29.92257486019912</v>
      </c>
      <c r="BU44" s="307">
        <f>-Fin!BU141</f>
        <v>-31.495150107590234</v>
      </c>
      <c r="BV44" s="307">
        <f>-Fin!BV141</f>
        <v>-30.098784751800622</v>
      </c>
      <c r="BW44" s="307">
        <f>-Fin!BW141</f>
        <v>-33.159134049449904</v>
      </c>
      <c r="BX44" s="307">
        <f>-Fin!BX141</f>
        <v>-33.316403176027279</v>
      </c>
      <c r="BY44" s="307">
        <f>-Fin!BY141</f>
        <v>-35.066857736740985</v>
      </c>
      <c r="BZ44" s="307">
        <f>-Fin!BZ141</f>
        <v>-33.471941603874939</v>
      </c>
      <c r="CA44" s="307">
        <f>-Fin!CA141</f>
        <v>-36.896051543478961</v>
      </c>
      <c r="CB44" s="307">
        <f>-Fin!CB141</f>
        <v>-37.049026895676207</v>
      </c>
      <c r="CC44" s="307">
        <f>-Fin!CC141</f>
        <v>-38.995395070452787</v>
      </c>
      <c r="CD44" s="307">
        <f>-Fin!CD141</f>
        <v>-37.172119589492695</v>
      </c>
      <c r="CE44" s="307">
        <f>-Fin!CE141</f>
        <v>-41.001055306620401</v>
      </c>
      <c r="CF44" s="307">
        <f>-Fin!CF141</f>
        <v>-41.143915419294217</v>
      </c>
      <c r="CG44" s="307">
        <f>-Fin!CG141</f>
        <v>344.71000263458541</v>
      </c>
      <c r="CH44" s="307">
        <f>-Fin!CH141</f>
        <v>1150.4252310324002</v>
      </c>
      <c r="CI44" s="307">
        <f>-Fin!CI141</f>
        <v>-3.1832314562052491E-13</v>
      </c>
      <c r="CJ44" s="307">
        <f>-Fin!CJ141</f>
        <v>0</v>
      </c>
      <c r="CK44" s="307">
        <f>-Fin!CK141</f>
        <v>0</v>
      </c>
      <c r="CL44" s="307">
        <f>-Fin!CL141</f>
        <v>0</v>
      </c>
      <c r="CM44" s="307">
        <f>-Fin!CM141</f>
        <v>0</v>
      </c>
      <c r="CN44" s="307">
        <f>-Fin!CN141</f>
        <v>0</v>
      </c>
      <c r="CO44" s="307">
        <f>-Fin!CO141</f>
        <v>0</v>
      </c>
      <c r="CP44" s="307">
        <f>-Fin!CP141</f>
        <v>0</v>
      </c>
      <c r="CQ44" s="307">
        <f>-Fin!CQ141</f>
        <v>0</v>
      </c>
      <c r="CR44" s="307">
        <f>-Fin!CR141</f>
        <v>3.1832314562052491E-13</v>
      </c>
      <c r="CS44" s="307"/>
    </row>
    <row r="45" spans="1:193" outlineLevel="1">
      <c r="B45" s="4" t="s">
        <v>146</v>
      </c>
      <c r="K45" s="310" t="s">
        <v>200</v>
      </c>
      <c r="M45" s="477">
        <f t="shared" si="92"/>
        <v>9</v>
      </c>
      <c r="N45" s="477"/>
      <c r="O45" s="308"/>
      <c r="P45" s="307">
        <f>+Fin!O131-Fin!P131</f>
        <v>0</v>
      </c>
      <c r="Q45" s="307">
        <f>+Fin!P131-Fin!Q131</f>
        <v>0</v>
      </c>
      <c r="R45" s="307">
        <f>+Fin!Q131-Fin!R131</f>
        <v>0</v>
      </c>
      <c r="S45" s="307">
        <f>+Fin!R131-Fin!S131</f>
        <v>0</v>
      </c>
      <c r="T45" s="307">
        <f>+Fin!S131-Fin!T131</f>
        <v>0</v>
      </c>
      <c r="U45" s="307">
        <f>+Fin!T131-Fin!U131</f>
        <v>0</v>
      </c>
      <c r="V45" s="307">
        <f>+Fin!U131-Fin!V131</f>
        <v>0</v>
      </c>
      <c r="W45" s="307">
        <f>+Fin!V131-Fin!W131</f>
        <v>0</v>
      </c>
      <c r="X45" s="307">
        <f>+Fin!W131-Fin!X131</f>
        <v>0</v>
      </c>
      <c r="Y45" s="307">
        <f>+Fin!X131-Fin!Y131</f>
        <v>0</v>
      </c>
      <c r="Z45" s="307">
        <f>+Fin!Y131-Fin!Z131</f>
        <v>0</v>
      </c>
      <c r="AA45" s="307">
        <f>+Fin!Z131-Fin!AA131</f>
        <v>0</v>
      </c>
      <c r="AB45" s="307">
        <f>+Fin!AA131-Fin!AB131</f>
        <v>0</v>
      </c>
      <c r="AC45" s="307">
        <f>+Fin!AB131-Fin!AC131</f>
        <v>0</v>
      </c>
      <c r="AD45" s="307">
        <f>+Fin!AC131-Fin!AD131</f>
        <v>0</v>
      </c>
      <c r="AE45" s="307">
        <f>+Fin!AD131-Fin!AE131</f>
        <v>0</v>
      </c>
      <c r="AF45" s="307">
        <f>+Fin!AE131-Fin!AF131</f>
        <v>0</v>
      </c>
      <c r="AG45" s="307">
        <f>+Fin!AF131-Fin!AG131</f>
        <v>0</v>
      </c>
      <c r="AH45" s="307">
        <f>+Fin!AG131-Fin!AH131</f>
        <v>0</v>
      </c>
      <c r="AI45" s="307">
        <f>+Fin!AH131-Fin!AI131</f>
        <v>0</v>
      </c>
      <c r="AJ45" s="307">
        <f>+Fin!AI131-Fin!AJ131</f>
        <v>0</v>
      </c>
      <c r="AK45" s="307">
        <f>+Fin!AJ131-Fin!AK131</f>
        <v>0</v>
      </c>
      <c r="AL45" s="307">
        <f>+Fin!AK131-Fin!AL131</f>
        <v>0</v>
      </c>
      <c r="AM45" s="307">
        <f>+Fin!AL131-Fin!AM131</f>
        <v>0</v>
      </c>
      <c r="AN45" s="307">
        <f>+Fin!AM131-Fin!AN131</f>
        <v>0</v>
      </c>
      <c r="AO45" s="307">
        <f>+Fin!AN131-Fin!AO131</f>
        <v>0</v>
      </c>
      <c r="AP45" s="307">
        <f>+Fin!AO131-Fin!AP131</f>
        <v>0</v>
      </c>
      <c r="AQ45" s="307">
        <f>+Fin!AP131-Fin!AQ131</f>
        <v>9</v>
      </c>
      <c r="AR45" s="307">
        <f>+Fin!AQ131-Fin!AR131</f>
        <v>0</v>
      </c>
      <c r="AS45" s="307">
        <f>+Fin!AR131-Fin!AS131</f>
        <v>0</v>
      </c>
      <c r="AT45" s="307">
        <f>+Fin!AS131-Fin!AT131</f>
        <v>0</v>
      </c>
      <c r="AU45" s="307">
        <f>+Fin!AT131-Fin!AU131</f>
        <v>0</v>
      </c>
      <c r="AV45" s="307">
        <f>+Fin!AU131-Fin!AV131</f>
        <v>0</v>
      </c>
      <c r="AW45" s="307">
        <f>+Fin!AV131-Fin!AW131</f>
        <v>0</v>
      </c>
      <c r="AX45" s="307">
        <f>+Fin!AW131-Fin!AX131</f>
        <v>0</v>
      </c>
      <c r="AY45" s="307">
        <f>+Fin!AX131-Fin!AY131</f>
        <v>0</v>
      </c>
      <c r="AZ45" s="307">
        <f>+Fin!AY131-Fin!AZ131</f>
        <v>0</v>
      </c>
      <c r="BA45" s="307">
        <f>+Fin!AZ131-Fin!BA131</f>
        <v>0</v>
      </c>
      <c r="BB45" s="307">
        <f>+Fin!BA131-Fin!BB131</f>
        <v>0</v>
      </c>
      <c r="BC45" s="307">
        <f>+Fin!BB131-Fin!BC131</f>
        <v>0</v>
      </c>
      <c r="BD45" s="307">
        <f>+Fin!BC131-Fin!BD131</f>
        <v>0</v>
      </c>
      <c r="BE45" s="307">
        <f>+Fin!BD131-Fin!BE131</f>
        <v>0</v>
      </c>
      <c r="BF45" s="307">
        <f>+Fin!BE131-Fin!BF131</f>
        <v>0</v>
      </c>
      <c r="BG45" s="307">
        <f>+Fin!BF131-Fin!BG131</f>
        <v>0</v>
      </c>
      <c r="BH45" s="307">
        <f>+Fin!BG131-Fin!BH131</f>
        <v>0</v>
      </c>
      <c r="BI45" s="307">
        <f>+Fin!BH131-Fin!BI131</f>
        <v>0</v>
      </c>
      <c r="BJ45" s="307">
        <f>+Fin!BI131-Fin!BJ131</f>
        <v>0</v>
      </c>
      <c r="BK45" s="307">
        <f>+Fin!BJ131-Fin!BK131</f>
        <v>0</v>
      </c>
      <c r="BL45" s="307">
        <f>+Fin!BK131-Fin!BL131</f>
        <v>0</v>
      </c>
      <c r="BM45" s="307">
        <f>+Fin!BL131-Fin!BM131</f>
        <v>0</v>
      </c>
      <c r="BN45" s="307">
        <f>+Fin!BM131-Fin!BN131</f>
        <v>0</v>
      </c>
      <c r="BO45" s="307">
        <f>+Fin!BN131-Fin!BO131</f>
        <v>0</v>
      </c>
      <c r="BP45" s="307">
        <f>+Fin!BO131-Fin!BP131</f>
        <v>0</v>
      </c>
      <c r="BQ45" s="307">
        <f>+Fin!BP131-Fin!BQ131</f>
        <v>0</v>
      </c>
      <c r="BR45" s="307">
        <f>+Fin!BQ131-Fin!BR131</f>
        <v>0</v>
      </c>
      <c r="BS45" s="307">
        <f>+Fin!BR131-Fin!BS131</f>
        <v>0</v>
      </c>
      <c r="BT45" s="307">
        <f>+Fin!BS131-Fin!BT131</f>
        <v>0</v>
      </c>
      <c r="BU45" s="307">
        <f>+Fin!BT131-Fin!BU131</f>
        <v>0</v>
      </c>
      <c r="BV45" s="307">
        <f>+Fin!BU131-Fin!BV131</f>
        <v>0</v>
      </c>
      <c r="BW45" s="307">
        <f>+Fin!BV131-Fin!BW131</f>
        <v>0</v>
      </c>
      <c r="BX45" s="307">
        <f>+Fin!BW131-Fin!BX131</f>
        <v>0</v>
      </c>
      <c r="BY45" s="307">
        <f>+Fin!BX131-Fin!BY131</f>
        <v>0</v>
      </c>
      <c r="BZ45" s="307">
        <f>+Fin!BY131-Fin!BZ131</f>
        <v>0</v>
      </c>
      <c r="CA45" s="307">
        <f>+Fin!BZ131-Fin!CA131</f>
        <v>0</v>
      </c>
      <c r="CB45" s="307">
        <f>+Fin!CA131-Fin!CB131</f>
        <v>0</v>
      </c>
      <c r="CC45" s="307">
        <f>+Fin!CB131-Fin!CC131</f>
        <v>0</v>
      </c>
      <c r="CD45" s="307">
        <f>+Fin!CC131-Fin!CD131</f>
        <v>0</v>
      </c>
      <c r="CE45" s="307">
        <f>+Fin!CD131-Fin!CE131</f>
        <v>0</v>
      </c>
      <c r="CF45" s="307">
        <f>+Fin!CE131-Fin!CF131</f>
        <v>0</v>
      </c>
      <c r="CG45" s="307">
        <f>+Fin!CF131-Fin!CG131</f>
        <v>0</v>
      </c>
      <c r="CH45" s="307">
        <f>+Fin!CG131-Fin!CH131</f>
        <v>0</v>
      </c>
      <c r="CI45" s="307">
        <f>+Fin!CH131-Fin!CI131</f>
        <v>0</v>
      </c>
      <c r="CJ45" s="307">
        <f>+Fin!CI131-Fin!CJ131</f>
        <v>0</v>
      </c>
      <c r="CK45" s="307">
        <f>+Fin!CJ131-Fin!CK131</f>
        <v>0</v>
      </c>
      <c r="CL45" s="307">
        <f>+Fin!CK131-Fin!CL131</f>
        <v>0</v>
      </c>
      <c r="CM45" s="307">
        <f>+Fin!CL131-Fin!CM131</f>
        <v>0</v>
      </c>
      <c r="CN45" s="307">
        <f>+Fin!CM131-Fin!CN131</f>
        <v>0</v>
      </c>
      <c r="CO45" s="307">
        <f>+Fin!CN131-Fin!CO131</f>
        <v>0</v>
      </c>
      <c r="CP45" s="307">
        <f>+Fin!CO131-Fin!CP131</f>
        <v>0</v>
      </c>
      <c r="CQ45" s="307">
        <f>+Fin!CP131-Fin!CQ131</f>
        <v>0</v>
      </c>
      <c r="CR45" s="307">
        <f>+Fin!CQ131-Fin!CR131</f>
        <v>0</v>
      </c>
      <c r="CS45" s="307"/>
    </row>
    <row r="46" spans="1:193" outlineLevel="1">
      <c r="K46" s="314"/>
      <c r="M46" s="129">
        <f t="shared" si="92"/>
        <v>0</v>
      </c>
      <c r="N46" s="129"/>
      <c r="O46" s="232"/>
      <c r="P46" s="227"/>
      <c r="Q46" s="227"/>
      <c r="R46" s="227"/>
      <c r="S46" s="227"/>
      <c r="T46" s="227"/>
      <c r="U46" s="227"/>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row>
    <row r="47" spans="1:193" customFormat="1" outlineLevel="1">
      <c r="A47" s="4"/>
      <c r="B47" s="168" t="s">
        <v>116</v>
      </c>
      <c r="C47" s="137"/>
      <c r="D47" s="169"/>
      <c r="E47" s="169"/>
      <c r="F47" s="169"/>
      <c r="G47" s="169"/>
      <c r="H47" s="169"/>
      <c r="I47" s="169"/>
      <c r="J47" s="169"/>
      <c r="K47" s="313" t="s">
        <v>200</v>
      </c>
      <c r="L47" s="168"/>
      <c r="M47" s="478">
        <f>SUM(O47:GK47)</f>
        <v>442588.61069474358</v>
      </c>
      <c r="N47" s="478"/>
      <c r="O47" s="304"/>
      <c r="P47" s="304">
        <f t="shared" ref="P47:Q47" si="93">SUM(P40:P45)</f>
        <v>669.98317672981443</v>
      </c>
      <c r="Q47" s="304">
        <f t="shared" si="93"/>
        <v>770.13273567595627</v>
      </c>
      <c r="R47" s="304">
        <f t="shared" ref="R47:CC47" si="94">SUM(R40:R45)</f>
        <v>861.02128166224657</v>
      </c>
      <c r="S47" s="304">
        <f t="shared" si="94"/>
        <v>925.17228995047526</v>
      </c>
      <c r="T47" s="304">
        <f t="shared" si="94"/>
        <v>1105.5821181331896</v>
      </c>
      <c r="U47" s="304">
        <f t="shared" si="94"/>
        <v>1178.5427159558617</v>
      </c>
      <c r="V47" s="304">
        <f t="shared" si="94"/>
        <v>1264.525853631691</v>
      </c>
      <c r="W47" s="304">
        <f t="shared" si="94"/>
        <v>1325.2289610215903</v>
      </c>
      <c r="X47" s="304">
        <f t="shared" si="94"/>
        <v>1405.7925419960748</v>
      </c>
      <c r="Y47" s="304">
        <f t="shared" si="94"/>
        <v>1358.57407165166</v>
      </c>
      <c r="Z47" s="304">
        <f t="shared" si="94"/>
        <v>1418.0577211671223</v>
      </c>
      <c r="AA47" s="304">
        <f t="shared" si="94"/>
        <v>1527.8366966330864</v>
      </c>
      <c r="AB47" s="304">
        <f t="shared" si="94"/>
        <v>1590.6919710496368</v>
      </c>
      <c r="AC47" s="304">
        <f t="shared" si="94"/>
        <v>1703.2809047311675</v>
      </c>
      <c r="AD47" s="304">
        <f t="shared" si="94"/>
        <v>1625.0942867590761</v>
      </c>
      <c r="AE47" s="304">
        <f t="shared" si="94"/>
        <v>1709.8828251739956</v>
      </c>
      <c r="AF47" s="304">
        <f t="shared" si="94"/>
        <v>1769.8804001466171</v>
      </c>
      <c r="AG47" s="304">
        <f t="shared" si="94"/>
        <v>1854.9409069432108</v>
      </c>
      <c r="AH47" s="304">
        <f t="shared" si="94"/>
        <v>1939.9427628618171</v>
      </c>
      <c r="AI47" s="304">
        <f t="shared" si="94"/>
        <v>1841.306633862587</v>
      </c>
      <c r="AJ47" s="304">
        <f t="shared" si="94"/>
        <v>1919.2092159289814</v>
      </c>
      <c r="AK47" s="304">
        <f t="shared" si="94"/>
        <v>2057.9374158386927</v>
      </c>
      <c r="AL47" s="304">
        <f t="shared" si="94"/>
        <v>2148.9074650373691</v>
      </c>
      <c r="AM47" s="304">
        <f t="shared" si="94"/>
        <v>2254.9388191548851</v>
      </c>
      <c r="AN47" s="304">
        <f t="shared" si="94"/>
        <v>2244.9991571699147</v>
      </c>
      <c r="AO47" s="304">
        <f t="shared" si="94"/>
        <v>2319.6565173091103</v>
      </c>
      <c r="AP47" s="304">
        <f t="shared" si="94"/>
        <v>2435.7869624585196</v>
      </c>
      <c r="AQ47" s="304">
        <f t="shared" si="94"/>
        <v>2537.8682138246286</v>
      </c>
      <c r="AR47" s="304">
        <f t="shared" si="94"/>
        <v>2648.5711783430606</v>
      </c>
      <c r="AS47" s="304">
        <f t="shared" si="94"/>
        <v>2773.6830046920886</v>
      </c>
      <c r="AT47" s="304">
        <f t="shared" si="94"/>
        <v>2862.2018551279325</v>
      </c>
      <c r="AU47" s="304">
        <f t="shared" si="94"/>
        <v>3020.1113340098796</v>
      </c>
      <c r="AV47" s="304">
        <f t="shared" si="94"/>
        <v>3137.101519204718</v>
      </c>
      <c r="AW47" s="304">
        <f t="shared" si="94"/>
        <v>3268.9718863955709</v>
      </c>
      <c r="AX47" s="304">
        <f t="shared" si="94"/>
        <v>3402.6931925352492</v>
      </c>
      <c r="AY47" s="304">
        <f t="shared" si="94"/>
        <v>3436.8903454420724</v>
      </c>
      <c r="AZ47" s="304">
        <f t="shared" si="94"/>
        <v>3640.5982623720784</v>
      </c>
      <c r="BA47" s="304">
        <f t="shared" si="94"/>
        <v>3753.0694316097188</v>
      </c>
      <c r="BB47" s="304">
        <f t="shared" si="94"/>
        <v>3880.4373090084196</v>
      </c>
      <c r="BC47" s="304">
        <f t="shared" si="94"/>
        <v>4017.2583539399752</v>
      </c>
      <c r="BD47" s="304">
        <f t="shared" si="94"/>
        <v>4159.1459891197173</v>
      </c>
      <c r="BE47" s="304">
        <f t="shared" si="94"/>
        <v>4120.3756302842794</v>
      </c>
      <c r="BF47" s="304">
        <f t="shared" si="94"/>
        <v>4250.6649623738858</v>
      </c>
      <c r="BG47" s="304">
        <f t="shared" si="94"/>
        <v>4374.0629925945177</v>
      </c>
      <c r="BH47" s="304">
        <f t="shared" si="94"/>
        <v>4502.3342633000102</v>
      </c>
      <c r="BI47" s="304">
        <f t="shared" si="94"/>
        <v>4632.6117957282959</v>
      </c>
      <c r="BJ47" s="304">
        <f t="shared" si="94"/>
        <v>4768.1088933639876</v>
      </c>
      <c r="BK47" s="304">
        <f t="shared" si="94"/>
        <v>5229.6969498589315</v>
      </c>
      <c r="BL47" s="304">
        <f t="shared" si="94"/>
        <v>5379.8052774860262</v>
      </c>
      <c r="BM47" s="304">
        <f t="shared" si="94"/>
        <v>5539.270136926677</v>
      </c>
      <c r="BN47" s="304">
        <f t="shared" si="94"/>
        <v>5705.5568253878919</v>
      </c>
      <c r="BO47" s="304">
        <f t="shared" si="94"/>
        <v>5874.2294804596731</v>
      </c>
      <c r="BP47" s="304">
        <f t="shared" si="94"/>
        <v>6048.5130756679173</v>
      </c>
      <c r="BQ47" s="304">
        <f t="shared" si="94"/>
        <v>6227.1789751984488</v>
      </c>
      <c r="BR47" s="304">
        <f t="shared" si="94"/>
        <v>6413.464280639465</v>
      </c>
      <c r="BS47" s="304">
        <f t="shared" si="94"/>
        <v>6602.3586056617178</v>
      </c>
      <c r="BT47" s="304">
        <f t="shared" si="94"/>
        <v>6797.489810571833</v>
      </c>
      <c r="BU47" s="304">
        <f t="shared" si="94"/>
        <v>6997.4690082940224</v>
      </c>
      <c r="BV47" s="304">
        <f t="shared" si="94"/>
        <v>7205.936416467086</v>
      </c>
      <c r="BW47" s="304">
        <f t="shared" si="94"/>
        <v>7417.2471580353986</v>
      </c>
      <c r="BX47" s="304">
        <f t="shared" si="94"/>
        <v>7635.5662115261766</v>
      </c>
      <c r="BY47" s="304">
        <f t="shared" si="94"/>
        <v>7859.3294716590808</v>
      </c>
      <c r="BZ47" s="304">
        <f t="shared" si="94"/>
        <v>8092.6377513479465</v>
      </c>
      <c r="CA47" s="304">
        <f t="shared" si="94"/>
        <v>8329.1408091046633</v>
      </c>
      <c r="CB47" s="304">
        <f t="shared" si="94"/>
        <v>8573.4396979335834</v>
      </c>
      <c r="CC47" s="304">
        <f t="shared" si="94"/>
        <v>8823.7248218690675</v>
      </c>
      <c r="CD47" s="304">
        <f t="shared" ref="CD47:CR47" si="95">SUM(CD40:CD45)</f>
        <v>9084.606426817978</v>
      </c>
      <c r="CE47" s="304">
        <f t="shared" si="95"/>
        <v>9348.9219921711847</v>
      </c>
      <c r="CF47" s="304">
        <f t="shared" si="95"/>
        <v>9621.8402661060027</v>
      </c>
      <c r="CG47" s="304">
        <f t="shared" si="95"/>
        <v>10290.450475358404</v>
      </c>
      <c r="CH47" s="304">
        <f t="shared" si="95"/>
        <v>11843.026341252553</v>
      </c>
      <c r="CI47" s="304">
        <f t="shared" si="95"/>
        <v>12125.284064735213</v>
      </c>
      <c r="CJ47" s="304">
        <f t="shared" si="95"/>
        <v>12507.103656159958</v>
      </c>
      <c r="CK47" s="304">
        <f t="shared" si="95"/>
        <v>12895.575193662036</v>
      </c>
      <c r="CL47" s="304">
        <f t="shared" si="95"/>
        <v>13291.56581360585</v>
      </c>
      <c r="CM47" s="304">
        <f t="shared" si="95"/>
        <v>13689.335600309549</v>
      </c>
      <c r="CN47" s="304">
        <f t="shared" si="95"/>
        <v>14089.690696570951</v>
      </c>
      <c r="CO47" s="304">
        <f t="shared" si="95"/>
        <v>14569.167771946331</v>
      </c>
      <c r="CP47" s="304">
        <f t="shared" si="95"/>
        <v>14969.852696421631</v>
      </c>
      <c r="CQ47" s="304">
        <f t="shared" si="95"/>
        <v>15469.851435512368</v>
      </c>
      <c r="CR47" s="304">
        <f t="shared" si="95"/>
        <v>21626.61667811346</v>
      </c>
      <c r="CS47" s="304"/>
      <c r="CT47" s="171"/>
      <c r="CU47" s="171"/>
      <c r="CV47" s="171"/>
      <c r="CW47" s="171"/>
      <c r="CX47" s="171"/>
      <c r="CY47" s="171"/>
      <c r="CZ47" s="171"/>
      <c r="DA47" s="171"/>
      <c r="DB47" s="171"/>
      <c r="DC47" s="171"/>
      <c r="DD47" s="171"/>
      <c r="DE47" s="171"/>
      <c r="DF47" s="171"/>
      <c r="DG47" s="171"/>
      <c r="DH47" s="171"/>
      <c r="DI47" s="171"/>
      <c r="DJ47" s="171"/>
      <c r="DK47" s="171"/>
      <c r="DL47" s="171"/>
      <c r="DM47" s="171"/>
      <c r="DN47" s="171"/>
      <c r="DO47" s="171"/>
      <c r="DP47" s="171"/>
      <c r="DQ47" s="171"/>
      <c r="DR47" s="171"/>
      <c r="DS47" s="171"/>
      <c r="DT47" s="171"/>
      <c r="DU47" s="171"/>
      <c r="DV47" s="171"/>
      <c r="DW47" s="171"/>
      <c r="DX47" s="171"/>
      <c r="DY47" s="171"/>
      <c r="DZ47" s="171"/>
      <c r="EA47" s="171"/>
      <c r="EB47" s="171"/>
      <c r="EC47" s="171"/>
      <c r="ED47" s="171"/>
      <c r="EE47" s="171"/>
      <c r="EF47" s="171"/>
      <c r="EG47" s="171"/>
      <c r="EH47" s="171"/>
      <c r="EI47" s="171"/>
      <c r="EJ47" s="171"/>
      <c r="EK47" s="171"/>
      <c r="EL47" s="171"/>
      <c r="EM47" s="171"/>
      <c r="EN47" s="171"/>
      <c r="EO47" s="171"/>
      <c r="EP47" s="171"/>
      <c r="EQ47" s="171"/>
      <c r="ER47" s="171"/>
      <c r="ES47" s="171"/>
      <c r="ET47" s="171"/>
      <c r="EU47" s="171"/>
      <c r="EV47" s="171"/>
      <c r="EW47" s="171"/>
      <c r="EX47" s="171"/>
      <c r="EY47" s="171"/>
      <c r="EZ47" s="171"/>
      <c r="FA47" s="171"/>
      <c r="FB47" s="171"/>
      <c r="FC47" s="171"/>
      <c r="FD47" s="171"/>
      <c r="FE47" s="171"/>
      <c r="FF47" s="171"/>
      <c r="FG47" s="171"/>
      <c r="FH47" s="171"/>
      <c r="FI47" s="171"/>
      <c r="FJ47" s="171"/>
      <c r="FK47" s="171"/>
      <c r="FL47" s="171"/>
      <c r="FM47" s="171"/>
      <c r="FN47" s="171"/>
      <c r="FO47" s="171"/>
      <c r="FP47" s="171"/>
      <c r="FQ47" s="171"/>
      <c r="FR47" s="171"/>
      <c r="FS47" s="171"/>
      <c r="FT47" s="171"/>
      <c r="FU47" s="171"/>
      <c r="FV47" s="171"/>
      <c r="FW47" s="171"/>
      <c r="FX47" s="171"/>
      <c r="FY47" s="171"/>
      <c r="FZ47" s="171"/>
      <c r="GA47" s="171"/>
      <c r="GB47" s="171"/>
      <c r="GC47" s="171"/>
      <c r="GD47" s="171"/>
      <c r="GE47" s="171"/>
      <c r="GF47" s="171"/>
      <c r="GG47" s="171"/>
      <c r="GH47" s="171"/>
      <c r="GI47" s="171"/>
      <c r="GJ47" s="171"/>
      <c r="GK47" s="171"/>
    </row>
    <row r="48" spans="1:193" outlineLevel="1">
      <c r="K48" s="314"/>
      <c r="M48" s="129"/>
      <c r="N48" s="129"/>
      <c r="O48" s="232"/>
      <c r="P48" s="227"/>
      <c r="Q48" s="227"/>
      <c r="R48" s="227"/>
      <c r="S48" s="227"/>
      <c r="T48" s="227"/>
      <c r="U48" s="227"/>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row>
    <row r="49" spans="1:193" outlineLevel="1">
      <c r="B49" s="4" t="s">
        <v>124</v>
      </c>
      <c r="K49" s="314" t="s">
        <v>200</v>
      </c>
      <c r="M49" s="477">
        <f>SUM(O49:GK49)</f>
        <v>0</v>
      </c>
      <c r="N49" s="477"/>
      <c r="O49" s="308"/>
      <c r="P49" s="307">
        <f t="shared" ref="P49:Q49" si="96">IF(P47+O55&lt;0,-(P47+O55),0)*P12</f>
        <v>0</v>
      </c>
      <c r="Q49" s="307">
        <f t="shared" si="96"/>
        <v>0</v>
      </c>
      <c r="R49" s="307">
        <f t="shared" ref="R49" si="97">IF(R47+Q55&lt;0,-(R47+Q55),0)*R12</f>
        <v>0</v>
      </c>
      <c r="S49" s="307">
        <f t="shared" ref="S49" si="98">IF(S47+R55&lt;0,-(S47+R55),0)*S12</f>
        <v>0</v>
      </c>
      <c r="T49" s="307">
        <f t="shared" ref="T49" si="99">IF(T47+S55&lt;0,-(T47+S55),0)*T12</f>
        <v>0</v>
      </c>
      <c r="U49" s="307">
        <f t="shared" ref="U49" si="100">IF(U47+T55&lt;0,-(U47+T55),0)*U12</f>
        <v>0</v>
      </c>
      <c r="V49" s="307">
        <f t="shared" ref="V49" si="101">IF(V47+U55&lt;0,-(V47+U55),0)*V12</f>
        <v>0</v>
      </c>
      <c r="W49" s="307">
        <f t="shared" ref="W49" si="102">IF(W47+V55&lt;0,-(W47+V55),0)*W12</f>
        <v>0</v>
      </c>
      <c r="X49" s="307">
        <f t="shared" ref="X49" si="103">IF(X47+W55&lt;0,-(X47+W55),0)*X12</f>
        <v>0</v>
      </c>
      <c r="Y49" s="307">
        <f t="shared" ref="Y49" si="104">IF(Y47+X55&lt;0,-(Y47+X55),0)*Y12</f>
        <v>0</v>
      </c>
      <c r="Z49" s="307">
        <f t="shared" ref="Z49" si="105">IF(Z47+Y55&lt;0,-(Z47+Y55),0)*Z12</f>
        <v>0</v>
      </c>
      <c r="AA49" s="307">
        <f t="shared" ref="AA49" si="106">IF(AA47+Z55&lt;0,-(AA47+Z55),0)*AA12</f>
        <v>0</v>
      </c>
      <c r="AB49" s="307">
        <f t="shared" ref="AB49" si="107">IF(AB47+AA55&lt;0,-(AB47+AA55),0)*AB12</f>
        <v>0</v>
      </c>
      <c r="AC49" s="307">
        <f t="shared" ref="AC49" si="108">IF(AC47+AB55&lt;0,-(AC47+AB55),0)*AC12</f>
        <v>0</v>
      </c>
      <c r="AD49" s="307">
        <f t="shared" ref="AD49" si="109">IF(AD47+AC55&lt;0,-(AD47+AC55),0)*AD12</f>
        <v>0</v>
      </c>
      <c r="AE49" s="307">
        <f t="shared" ref="AE49" si="110">IF(AE47+AD55&lt;0,-(AE47+AD55),0)*AE12</f>
        <v>0</v>
      </c>
      <c r="AF49" s="307">
        <f t="shared" ref="AF49" si="111">IF(AF47+AE55&lt;0,-(AF47+AE55),0)*AF12</f>
        <v>0</v>
      </c>
      <c r="AG49" s="307">
        <f t="shared" ref="AG49" si="112">IF(AG47+AF55&lt;0,-(AG47+AF55),0)*AG12</f>
        <v>0</v>
      </c>
      <c r="AH49" s="307">
        <f t="shared" ref="AH49" si="113">IF(AH47+AG55&lt;0,-(AH47+AG55),0)*AH12</f>
        <v>0</v>
      </c>
      <c r="AI49" s="307">
        <f t="shared" ref="AI49" si="114">IF(AI47+AH55&lt;0,-(AI47+AH55),0)*AI12</f>
        <v>0</v>
      </c>
      <c r="AJ49" s="307">
        <f t="shared" ref="AJ49" si="115">IF(AJ47+AI55&lt;0,-(AJ47+AI55),0)*AJ12</f>
        <v>0</v>
      </c>
      <c r="AK49" s="307">
        <f t="shared" ref="AK49" si="116">IF(AK47+AJ55&lt;0,-(AK47+AJ55),0)*AK12</f>
        <v>0</v>
      </c>
      <c r="AL49" s="307">
        <f t="shared" ref="AL49" si="117">IF(AL47+AK55&lt;0,-(AL47+AK55),0)*AL12</f>
        <v>0</v>
      </c>
      <c r="AM49" s="307">
        <f t="shared" ref="AM49" si="118">IF(AM47+AL55&lt;0,-(AM47+AL55),0)*AM12</f>
        <v>0</v>
      </c>
      <c r="AN49" s="307">
        <f t="shared" ref="AN49" si="119">IF(AN47+AM55&lt;0,-(AN47+AM55),0)*AN12</f>
        <v>0</v>
      </c>
      <c r="AO49" s="307">
        <f t="shared" ref="AO49" si="120">IF(AO47+AN55&lt;0,-(AO47+AN55),0)*AO12</f>
        <v>0</v>
      </c>
      <c r="AP49" s="307">
        <f t="shared" ref="AP49" si="121">IF(AP47+AO55&lt;0,-(AP47+AO55),0)*AP12</f>
        <v>0</v>
      </c>
      <c r="AQ49" s="307">
        <f t="shared" ref="AQ49" si="122">IF(AQ47+AP55&lt;0,-(AQ47+AP55),0)*AQ12</f>
        <v>0</v>
      </c>
      <c r="AR49" s="307">
        <f t="shared" ref="AR49" si="123">IF(AR47+AQ55&lt;0,-(AR47+AQ55),0)*AR12</f>
        <v>0</v>
      </c>
      <c r="AS49" s="307">
        <f t="shared" ref="AS49" si="124">IF(AS47+AR55&lt;0,-(AS47+AR55),0)*AS12</f>
        <v>0</v>
      </c>
      <c r="AT49" s="307">
        <f t="shared" ref="AT49" si="125">IF(AT47+AS55&lt;0,-(AT47+AS55),0)*AT12</f>
        <v>0</v>
      </c>
      <c r="AU49" s="307">
        <f t="shared" ref="AU49" si="126">IF(AU47+AT55&lt;0,-(AU47+AT55),0)*AU12</f>
        <v>0</v>
      </c>
      <c r="AV49" s="307">
        <f t="shared" ref="AV49" si="127">IF(AV47+AU55&lt;0,-(AV47+AU55),0)*AV12</f>
        <v>0</v>
      </c>
      <c r="AW49" s="307">
        <f t="shared" ref="AW49" si="128">IF(AW47+AV55&lt;0,-(AW47+AV55),0)*AW12</f>
        <v>0</v>
      </c>
      <c r="AX49" s="307">
        <f t="shared" ref="AX49" si="129">IF(AX47+AW55&lt;0,-(AX47+AW55),0)*AX12</f>
        <v>0</v>
      </c>
      <c r="AY49" s="307">
        <f t="shared" ref="AY49" si="130">IF(AY47+AX55&lt;0,-(AY47+AX55),0)*AY12</f>
        <v>0</v>
      </c>
      <c r="AZ49" s="307">
        <f t="shared" ref="AZ49" si="131">IF(AZ47+AY55&lt;0,-(AZ47+AY55),0)*AZ12</f>
        <v>0</v>
      </c>
      <c r="BA49" s="307">
        <f t="shared" ref="BA49" si="132">IF(BA47+AZ55&lt;0,-(BA47+AZ55),0)*BA12</f>
        <v>0</v>
      </c>
      <c r="BB49" s="307">
        <f t="shared" ref="BB49" si="133">IF(BB47+BA55&lt;0,-(BB47+BA55),0)*BB12</f>
        <v>0</v>
      </c>
      <c r="BC49" s="307">
        <f t="shared" ref="BC49" si="134">IF(BC47+BB55&lt;0,-(BC47+BB55),0)*BC12</f>
        <v>0</v>
      </c>
      <c r="BD49" s="307">
        <f t="shared" ref="BD49" si="135">IF(BD47+BC55&lt;0,-(BD47+BC55),0)*BD12</f>
        <v>0</v>
      </c>
      <c r="BE49" s="307">
        <f t="shared" ref="BE49" si="136">IF(BE47+BD55&lt;0,-(BE47+BD55),0)*BE12</f>
        <v>0</v>
      </c>
      <c r="BF49" s="307">
        <f t="shared" ref="BF49" si="137">IF(BF47+BE55&lt;0,-(BF47+BE55),0)*BF12</f>
        <v>0</v>
      </c>
      <c r="BG49" s="307">
        <f t="shared" ref="BG49" si="138">IF(BG47+BF55&lt;0,-(BG47+BF55),0)*BG12</f>
        <v>0</v>
      </c>
      <c r="BH49" s="307">
        <f t="shared" ref="BH49" si="139">IF(BH47+BG55&lt;0,-(BH47+BG55),0)*BH12</f>
        <v>0</v>
      </c>
      <c r="BI49" s="307">
        <f t="shared" ref="BI49" si="140">IF(BI47+BH55&lt;0,-(BI47+BH55),0)*BI12</f>
        <v>0</v>
      </c>
      <c r="BJ49" s="307">
        <f t="shared" ref="BJ49" si="141">IF(BJ47+BI55&lt;0,-(BJ47+BI55),0)*BJ12</f>
        <v>0</v>
      </c>
      <c r="BK49" s="307">
        <f t="shared" ref="BK49" si="142">IF(BK47+BJ55&lt;0,-(BK47+BJ55),0)*BK12</f>
        <v>0</v>
      </c>
      <c r="BL49" s="307">
        <f t="shared" ref="BL49" si="143">IF(BL47+BK55&lt;0,-(BL47+BK55),0)*BL12</f>
        <v>0</v>
      </c>
      <c r="BM49" s="307">
        <f t="shared" ref="BM49" si="144">IF(BM47+BL55&lt;0,-(BM47+BL55),0)*BM12</f>
        <v>0</v>
      </c>
      <c r="BN49" s="307">
        <f t="shared" ref="BN49" si="145">IF(BN47+BM55&lt;0,-(BN47+BM55),0)*BN12</f>
        <v>0</v>
      </c>
      <c r="BO49" s="307">
        <f t="shared" ref="BO49" si="146">IF(BO47+BN55&lt;0,-(BO47+BN55),0)*BO12</f>
        <v>0</v>
      </c>
      <c r="BP49" s="307">
        <f t="shared" ref="BP49" si="147">IF(BP47+BO55&lt;0,-(BP47+BO55),0)*BP12</f>
        <v>0</v>
      </c>
      <c r="BQ49" s="307">
        <f t="shared" ref="BQ49" si="148">IF(BQ47+BP55&lt;0,-(BQ47+BP55),0)*BQ12</f>
        <v>0</v>
      </c>
      <c r="BR49" s="307">
        <f t="shared" ref="BR49" si="149">IF(BR47+BQ55&lt;0,-(BR47+BQ55),0)*BR12</f>
        <v>0</v>
      </c>
      <c r="BS49" s="307">
        <f t="shared" ref="BS49" si="150">IF(BS47+BR55&lt;0,-(BS47+BR55),0)*BS12</f>
        <v>0</v>
      </c>
      <c r="BT49" s="307">
        <f t="shared" ref="BT49" si="151">IF(BT47+BS55&lt;0,-(BT47+BS55),0)*BT12</f>
        <v>0</v>
      </c>
      <c r="BU49" s="307">
        <f t="shared" ref="BU49" si="152">IF(BU47+BT55&lt;0,-(BU47+BT55),0)*BU12</f>
        <v>0</v>
      </c>
      <c r="BV49" s="307">
        <f t="shared" ref="BV49" si="153">IF(BV47+BU55&lt;0,-(BV47+BU55),0)*BV12</f>
        <v>0</v>
      </c>
      <c r="BW49" s="307">
        <f t="shared" ref="BW49" si="154">IF(BW47+BV55&lt;0,-(BW47+BV55),0)*BW12</f>
        <v>0</v>
      </c>
      <c r="BX49" s="307">
        <f t="shared" ref="BX49" si="155">IF(BX47+BW55&lt;0,-(BX47+BW55),0)*BX12</f>
        <v>0</v>
      </c>
      <c r="BY49" s="307">
        <f t="shared" ref="BY49" si="156">IF(BY47+BX55&lt;0,-(BY47+BX55),0)*BY12</f>
        <v>0</v>
      </c>
      <c r="BZ49" s="307">
        <f t="shared" ref="BZ49" si="157">IF(BZ47+BY55&lt;0,-(BZ47+BY55),0)*BZ12</f>
        <v>0</v>
      </c>
      <c r="CA49" s="307">
        <f t="shared" ref="CA49" si="158">IF(CA47+BZ55&lt;0,-(CA47+BZ55),0)*CA12</f>
        <v>0</v>
      </c>
      <c r="CB49" s="307">
        <f t="shared" ref="CB49" si="159">IF(CB47+CA55&lt;0,-(CB47+CA55),0)*CB12</f>
        <v>0</v>
      </c>
      <c r="CC49" s="307">
        <f t="shared" ref="CC49" si="160">IF(CC47+CB55&lt;0,-(CC47+CB55),0)*CC12</f>
        <v>0</v>
      </c>
      <c r="CD49" s="307">
        <f t="shared" ref="CD49" si="161">IF(CD47+CC55&lt;0,-(CD47+CC55),0)*CD12</f>
        <v>0</v>
      </c>
      <c r="CE49" s="307">
        <f t="shared" ref="CE49" si="162">IF(CE47+CD55&lt;0,-(CE47+CD55),0)*CE12</f>
        <v>0</v>
      </c>
      <c r="CF49" s="307">
        <f t="shared" ref="CF49" si="163">IF(CF47+CE55&lt;0,-(CF47+CE55),0)*CF12</f>
        <v>0</v>
      </c>
      <c r="CG49" s="307">
        <f t="shared" ref="CG49" si="164">IF(CG47+CF55&lt;0,-(CG47+CF55),0)*CG12</f>
        <v>0</v>
      </c>
      <c r="CH49" s="307">
        <f t="shared" ref="CH49" si="165">IF(CH47+CG55&lt;0,-(CH47+CG55),0)*CH12</f>
        <v>0</v>
      </c>
      <c r="CI49" s="307">
        <f t="shared" ref="CI49" si="166">IF(CI47+CH55&lt;0,-(CI47+CH55),0)*CI12</f>
        <v>0</v>
      </c>
      <c r="CJ49" s="307">
        <f t="shared" ref="CJ49" si="167">IF(CJ47+CI55&lt;0,-(CJ47+CI55),0)*CJ12</f>
        <v>0</v>
      </c>
      <c r="CK49" s="307">
        <f t="shared" ref="CK49" si="168">IF(CK47+CJ55&lt;0,-(CK47+CJ55),0)*CK12</f>
        <v>0</v>
      </c>
      <c r="CL49" s="307">
        <f t="shared" ref="CL49" si="169">IF(CL47+CK55&lt;0,-(CL47+CK55),0)*CL12</f>
        <v>0</v>
      </c>
      <c r="CM49" s="307">
        <f t="shared" ref="CM49" si="170">IF(CM47+CL55&lt;0,-(CM47+CL55),0)*CM12</f>
        <v>0</v>
      </c>
      <c r="CN49" s="307">
        <f t="shared" ref="CN49" si="171">IF(CN47+CM55&lt;0,-(CN47+CM55),0)*CN12</f>
        <v>0</v>
      </c>
      <c r="CO49" s="307">
        <f t="shared" ref="CO49" si="172">IF(CO47+CN55&lt;0,-(CO47+CN55),0)*CO12</f>
        <v>0</v>
      </c>
      <c r="CP49" s="307">
        <f t="shared" ref="CP49" si="173">IF(CP47+CO55&lt;0,-(CP47+CO55),0)*CP12</f>
        <v>0</v>
      </c>
      <c r="CQ49" s="307">
        <f t="shared" ref="CQ49" si="174">IF(CQ47+CP55&lt;0,-(CQ47+CP55),0)*CQ12</f>
        <v>0</v>
      </c>
      <c r="CR49" s="307">
        <f t="shared" ref="CR49" si="175">IF(CR47+CQ55&lt;0,-(CR47+CQ55),0)*CR12</f>
        <v>0</v>
      </c>
      <c r="CS49" s="222"/>
    </row>
    <row r="50" spans="1:193" outlineLevel="1">
      <c r="B50" s="4" t="s">
        <v>117</v>
      </c>
      <c r="K50" s="314" t="s">
        <v>200</v>
      </c>
      <c r="M50" s="477">
        <f>SUM(O50:GK50)</f>
        <v>-443292.71260582766</v>
      </c>
      <c r="N50" s="477"/>
      <c r="O50" s="308"/>
      <c r="P50" s="308">
        <v>-885</v>
      </c>
      <c r="Q50" s="307">
        <f>+IF(OR(Scenario=1,Scenario=2),MAX(-(Q47+P55-Q59),-IF(Q$6&lt;&gt;P$6,INDEX(Inputs!$L$148:$L$164,Q$6,1),-P50*(1+POWER(INDEX(Inputs!$L$148:$L$164,P$6+1,1)/INDEX(Inputs!$L$148:$L$164,P$6,1),1/(INDEX(Inputs!$B$148:$B$164,P$6+1,1)-INDEX(Inputs!$B$148:$B$164,P$6,1)))-1))),-MAX(0,Q47+P55-Q59))</f>
        <v>-946.95007173343356</v>
      </c>
      <c r="R50" s="307">
        <f>+IF(OR(Scenario=1,Scenario=2),MAX(-(R47+Q55-R59),-IF(R$6&lt;&gt;Q$6,INDEX(Inputs!$L$148:$L$164,R$6,1),-Q50*(1+POWER(INDEX(Inputs!$L$148:$L$164,Q$6+1,1)/INDEX(Inputs!$L$148:$L$164,Q$6,1),1/(INDEX(Inputs!$B$148:$B$164,Q$6+1,1)-INDEX(Inputs!$B$148:$B$164,Q$6,1)))-1))),-MAX(0,R47+Q55-R59))</f>
        <v>-1013.2366535095537</v>
      </c>
      <c r="S50" s="307">
        <f>+IF(OR(Scenario=1,Scenario=2),MAX(-(S47+R55-S59),-IF(S$6&lt;&gt;R$6,INDEX(Inputs!$L$148:$L$164,S$6,1),-R50*(1+POWER(INDEX(Inputs!$L$148:$L$164,R$6+1,1)/INDEX(Inputs!$L$148:$L$164,R$6,1),1/(INDEX(Inputs!$B$148:$B$164,R$6+1,1)-INDEX(Inputs!$B$148:$B$164,R$6,1)))-1))),-MAX(0,S47+R55-S59))</f>
        <v>-1084.1633013828427</v>
      </c>
      <c r="T50" s="307">
        <f>+IF(OR(Scenario=1,Scenario=2),MAX(-(T47+S55-T59),-IF(T$6&lt;&gt;S$6,INDEX(Inputs!$L$148:$L$164,T$6,1),-S50*(1+POWER(INDEX(Inputs!$L$148:$L$164,S$6+1,1)/INDEX(Inputs!$L$148:$L$164,S$6,1),1/(INDEX(Inputs!$B$148:$B$164,S$6+1,1)-INDEX(Inputs!$B$148:$B$164,S$6,1)))-1))),-MAX(0,T47+S55-T59))</f>
        <v>-1106.6434866099476</v>
      </c>
      <c r="U50" s="307">
        <f>+IF(OR(Scenario=1,Scenario=2),MAX(-(U47+T55-U59),-IF(U$6&lt;&gt;T$6,INDEX(Inputs!$L$148:$L$164,U$6,1),-T50*(1+POWER(INDEX(Inputs!$L$148:$L$164,T$6+1,1)/INDEX(Inputs!$L$148:$L$164,T$6,1),1/(INDEX(Inputs!$B$148:$B$164,T$6+1,1)-INDEX(Inputs!$B$148:$B$164,T$6,1)))-1))),-MAX(0,U47+T55-U59))</f>
        <v>-1157.977486993093</v>
      </c>
      <c r="V50" s="307">
        <f>+IF(OR(Scenario=1,Scenario=2),MAX(-(V47+U55-V59),-IF(V$6&lt;&gt;U$6,INDEX(Inputs!$L$148:$L$164,V$6,1),-U50*(1+POWER(INDEX(Inputs!$L$148:$L$164,U$6+1,1)/INDEX(Inputs!$L$148:$L$164,U$6,1),1/(INDEX(Inputs!$B$148:$B$164,U$6+1,1)-INDEX(Inputs!$B$148:$B$164,U$6,1)))-1))),-MAX(0,V47+U55-V59))</f>
        <v>-1211.6927236345471</v>
      </c>
      <c r="W50" s="307">
        <f>+IF(OR(Scenario=1,Scenario=2),MAX(-(W47+V55-W59),-IF(W$6&lt;&gt;V$6,INDEX(Inputs!$L$148:$L$164,W$6,1),-V50*(1+POWER(INDEX(Inputs!$L$148:$L$164,V$6+1,1)/INDEX(Inputs!$L$148:$L$164,V$6,1),1/(INDEX(Inputs!$B$148:$B$164,V$6+1,1)-INDEX(Inputs!$B$148:$B$164,V$6,1)))-1))),-MAX(0,W47+V55-W59))</f>
        <v>-1267.8996552181366</v>
      </c>
      <c r="X50" s="307">
        <f>+IF(OR(Scenario=1,Scenario=2),MAX(-(X47+W55-X59),-IF(X$6&lt;&gt;W$6,INDEX(Inputs!$L$148:$L$164,X$6,1),-W50*(1+POWER(INDEX(Inputs!$L$148:$L$164,W$6+1,1)/INDEX(Inputs!$L$148:$L$164,W$6,1),1/(INDEX(Inputs!$B$148:$B$164,W$6+1,1)-INDEX(Inputs!$B$148:$B$164,W$6,1)))-1))),-MAX(0,X47+W55-X59))</f>
        <v>-1360.0554705152294</v>
      </c>
      <c r="Y50" s="307">
        <f>+IF(OR(Scenario=1,Scenario=2),MAX(-(Y47+X55-Y59),-IF(Y$6&lt;&gt;X$6,INDEX(Inputs!$L$148:$L$164,Y$6,1),-X50*(1+POWER(INDEX(Inputs!$L$148:$L$164,X$6+1,1)/INDEX(Inputs!$L$148:$L$164,X$6,1),1/(INDEX(Inputs!$B$148:$B$164,X$6+1,1)-INDEX(Inputs!$B$148:$B$164,X$6,1)))-1))),-MAX(0,Y47+X55-Y59))</f>
        <v>-1406.7389131753432</v>
      </c>
      <c r="Z50" s="307">
        <f>+IF(OR(Scenario=1,Scenario=2),MAX(-(Z47+Y55-Z59),-IF(Z$6&lt;&gt;Y$6,INDEX(Inputs!$L$148:$L$164,Z$6,1),-Y50*(1+POWER(INDEX(Inputs!$L$148:$L$164,Y$6+1,1)/INDEX(Inputs!$L$148:$L$164,Y$6,1),1/(INDEX(Inputs!$B$148:$B$164,Y$6+1,1)-INDEX(Inputs!$B$148:$B$164,Y$6,1)))-1))),-MAX(0,Z47+Y55-Z59))</f>
        <v>-1455.0247491685573</v>
      </c>
      <c r="AA50" s="307">
        <f>+IF(OR(Scenario=1,Scenario=2),MAX(-(AA47+Z55-AA59),-IF(AA$6&lt;&gt;Z$6,INDEX(Inputs!$L$148:$L$164,AA$6,1),-Z50*(1+POWER(INDEX(Inputs!$L$148:$L$164,Z$6+1,1)/INDEX(Inputs!$L$148:$L$164,Z$6,1),1/(INDEX(Inputs!$B$148:$B$164,Z$6+1,1)-INDEX(Inputs!$B$148:$B$164,Z$6,1)))-1))),-MAX(0,AA47+Z55-AA59))</f>
        <v>-1504.9679801024577</v>
      </c>
      <c r="AB50" s="307">
        <f>+IF(OR(Scenario=1,Scenario=2),MAX(-(AB47+AA55-AB59),-IF(AB$6&lt;&gt;AA$6,INDEX(Inputs!$L$148:$L$164,AB$6,1),-AA50*(1+POWER(INDEX(Inputs!$L$148:$L$164,AA$6+1,1)/INDEX(Inputs!$L$148:$L$164,AA$6,1),1/(INDEX(Inputs!$B$148:$B$164,AA$6+1,1)-INDEX(Inputs!$B$148:$B$164,AA$6,1)))-1))),-MAX(0,AB47+AA55-AB59))</f>
        <v>-1556.6254954961532</v>
      </c>
      <c r="AC50" s="307">
        <f>+IF(OR(Scenario=1,Scenario=2),MAX(-(AC47+AB55-AC59),-IF(AC$6&lt;&gt;AB$6,INDEX(Inputs!$L$148:$L$164,AC$6,1),-AB50*(1+POWER(INDEX(Inputs!$L$148:$L$164,AB$6+1,1)/INDEX(Inputs!$L$148:$L$164,AB$6,1),1/(INDEX(Inputs!$B$148:$B$164,AB$6+1,1)-INDEX(Inputs!$B$148:$B$164,AB$6,1)))-1))),-MAX(0,AC47+AB55-AC59))</f>
        <v>-1610.0561375821976</v>
      </c>
      <c r="AD50" s="307">
        <f>+IF(OR(Scenario=1,Scenario=2),MAX(-(AD47+AC55-AD59),-IF(AD$6&lt;&gt;AC$6,INDEX(Inputs!$L$148:$L$164,AD$6,1),-AC50*(1+POWER(INDEX(Inputs!$L$148:$L$164,AC$6+1,1)/INDEX(Inputs!$L$148:$L$164,AC$6,1),1/(INDEX(Inputs!$B$148:$B$164,AC$6+1,1)-INDEX(Inputs!$B$148:$B$164,AC$6,1)))-1))),-MAX(0,AD47+AC55-AD59))</f>
        <v>-1657.2118744852523</v>
      </c>
      <c r="AE50" s="307">
        <f>+IF(OR(Scenario=1,Scenario=2),MAX(-(AE47+AD55-AE59),-IF(AE$6&lt;&gt;AD$6,INDEX(Inputs!$L$148:$L$164,AE$6,1),-AD50*(1+POWER(INDEX(Inputs!$L$148:$L$164,AD$6+1,1)/INDEX(Inputs!$L$148:$L$164,AD$6,1),1/(INDEX(Inputs!$B$148:$B$164,AD$6+1,1)-INDEX(Inputs!$B$148:$B$164,AD$6,1)))-1))),-MAX(0,AE47+AD55-AE59))</f>
        <v>-1705.7487206993212</v>
      </c>
      <c r="AF50" s="307">
        <f>+IF(OR(Scenario=1,Scenario=2),MAX(-(AF47+AE55-AF59),-IF(AF$6&lt;&gt;AE$6,INDEX(Inputs!$L$148:$L$164,AF$6,1),-AE50*(1+POWER(INDEX(Inputs!$L$148:$L$164,AE$6+1,1)/INDEX(Inputs!$L$148:$L$164,AE$6,1),1/(INDEX(Inputs!$B$148:$B$164,AE$6+1,1)-INDEX(Inputs!$B$148:$B$164,AE$6,1)))-1))),-MAX(0,AF47+AE55-AF59))</f>
        <v>-1755.7071265079589</v>
      </c>
      <c r="AG50" s="307">
        <f>+IF(OR(Scenario=1,Scenario=2),MAX(-(AG47+AF55-AG59),-IF(AG$6&lt;&gt;AF$6,INDEX(Inputs!$L$148:$L$164,AG$6,1),-AF50*(1+POWER(INDEX(Inputs!$L$148:$L$164,AF$6+1,1)/INDEX(Inputs!$L$148:$L$164,AF$6,1),1/(INDEX(Inputs!$B$148:$B$164,AF$6+1,1)-INDEX(Inputs!$B$148:$B$164,AF$6,1)))-1))),-MAX(0,AG47+AF55-AG59))</f>
        <v>-1807.128726912995</v>
      </c>
      <c r="AH50" s="307">
        <f>+IF(OR(Scenario=1,Scenario=2),MAX(-(AH47+AG55-AH59),-IF(AH$6&lt;&gt;AG$6,INDEX(Inputs!$L$148:$L$164,AH$6,1),-AG50*(1+POWER(INDEX(Inputs!$L$148:$L$164,AG$6+1,1)/INDEX(Inputs!$L$148:$L$164,AG$6,1),1/(INDEX(Inputs!$B$148:$B$164,AG$6+1,1)-INDEX(Inputs!$B$148:$B$164,AG$6,1)))-1))),-MAX(0,AH47+AG55-AH59))</f>
        <v>-1860.0563763328664</v>
      </c>
      <c r="AI50" s="307">
        <f>+IF(OR(Scenario=1,Scenario=2),MAX(-(AI47+AH55-AI59),-IF(AI$6&lt;&gt;AH$6,INDEX(Inputs!$L$148:$L$164,AI$6,1),-AH50*(1+POWER(INDEX(Inputs!$L$148:$L$164,AH$6+1,1)/INDEX(Inputs!$L$148:$L$164,AH$6,1),1/(INDEX(Inputs!$B$148:$B$164,AH$6+1,1)-INDEX(Inputs!$B$148:$B$164,AH$6,1)))-1))),-MAX(0,AI47+AH55-AI59))</f>
        <v>-1907.5719641135788</v>
      </c>
      <c r="AJ50" s="307">
        <f>+IF(OR(Scenario=1,Scenario=2),MAX(-(AJ47+AI55-AJ59),-IF(AJ$6&lt;&gt;AI$6,INDEX(Inputs!$L$148:$L$164,AJ$6,1),-AI50*(1+POWER(INDEX(Inputs!$L$148:$L$164,AI$6+1,1)/INDEX(Inputs!$L$148:$L$164,AI$6,1),1/(INDEX(Inputs!$B$148:$B$164,AI$6+1,1)-INDEX(Inputs!$B$148:$B$164,AI$6,1)))-1))),-MAX(0,AJ47+AI55-AJ59))</f>
        <v>-1956.3013490194073</v>
      </c>
      <c r="AK50" s="307">
        <f>+IF(OR(Scenario=1,Scenario=2),MAX(-(AK47+AJ55-AK59),-IF(AK$6&lt;&gt;AJ$6,INDEX(Inputs!$L$148:$L$164,AK$6,1),-AJ50*(1+POWER(INDEX(Inputs!$L$148:$L$164,AJ$6+1,1)/INDEX(Inputs!$L$148:$L$164,AJ$6,1),1/(INDEX(Inputs!$B$148:$B$164,AJ$6+1,1)-INDEX(Inputs!$B$148:$B$164,AJ$6,1)))-1))),-MAX(0,AK47+AJ55-AK59))</f>
        <v>-2006.2755377900294</v>
      </c>
      <c r="AL50" s="307">
        <f>+IF(OR(Scenario=1,Scenario=2),MAX(-(AL47+AK55-AL59),-IF(AL$6&lt;&gt;AK$6,INDEX(Inputs!$L$148:$L$164,AL$6,1),-AK50*(1+POWER(INDEX(Inputs!$L$148:$L$164,AK$6+1,1)/INDEX(Inputs!$L$148:$L$164,AK$6,1),1/(INDEX(Inputs!$B$148:$B$164,AK$6+1,1)-INDEX(Inputs!$B$148:$B$164,AK$6,1)))-1))),-MAX(0,AL47+AK55-AL59))</f>
        <v>-2057.5263292397499</v>
      </c>
      <c r="AM50" s="307">
        <f>+IF(OR(Scenario=1,Scenario=2),MAX(-(AM47+AL55-AM59),-IF(AM$6&lt;&gt;AL$6,INDEX(Inputs!$L$148:$L$164,AM$6,1),-AL50*(1+POWER(INDEX(Inputs!$L$148:$L$164,AL$6+1,1)/INDEX(Inputs!$L$148:$L$164,AL$6,1),1/(INDEX(Inputs!$B$148:$B$164,AL$6+1,1)-INDEX(Inputs!$B$148:$B$164,AL$6,1)))-1))),-MAX(0,AM47+AL55-AM59))</f>
        <v>-2110.0863344912354</v>
      </c>
      <c r="AN50" s="307">
        <f>+IF(OR(Scenario=1,Scenario=2),MAX(-(AN47+AM55-AN59),-IF(AN$6&lt;&gt;AM$6,INDEX(Inputs!$L$148:$L$164,AN$6,1),-AM50*(1+POWER(INDEX(Inputs!$L$148:$L$164,AM$6+1,1)/INDEX(Inputs!$L$148:$L$164,AM$6,1),1/(INDEX(Inputs!$B$148:$B$164,AM$6+1,1)-INDEX(Inputs!$B$148:$B$164,AM$6,1)))-1))),-MAX(0,AN47+AM55-AN59))</f>
        <v>-2201.1853280125756</v>
      </c>
      <c r="AO50" s="307">
        <f>+IF(OR(Scenario=1,Scenario=2),MAX(-(AO47+AN55-AO59),-IF(AO$6&lt;&gt;AN$6,INDEX(Inputs!$L$148:$L$164,AO$6,1),-AN50*(1+POWER(INDEX(Inputs!$L$148:$L$164,AN$6+1,1)/INDEX(Inputs!$L$148:$L$164,AN$6,1),1/(INDEX(Inputs!$B$148:$B$164,AN$6+1,1)-INDEX(Inputs!$B$148:$B$164,AN$6,1)))-1))),-MAX(0,AO47+AN55-AO59))</f>
        <v>-2296.217348578803</v>
      </c>
      <c r="AP50" s="307">
        <f>+IF(OR(Scenario=1,Scenario=2),MAX(-(AP47+AO55-AP59),-IF(AP$6&lt;&gt;AO$6,INDEX(Inputs!$L$148:$L$164,AP$6,1),-AO50*(1+POWER(INDEX(Inputs!$L$148:$L$164,AO$6+1,1)/INDEX(Inputs!$L$148:$L$164,AO$6,1),1/(INDEX(Inputs!$B$148:$B$164,AO$6+1,1)-INDEX(Inputs!$B$148:$B$164,AO$6,1)))-1))),-MAX(0,AP47+AO55-AP59))</f>
        <v>-2395.3521972067883</v>
      </c>
      <c r="AQ50" s="307">
        <f>+IF(OR(Scenario=1,Scenario=2),MAX(-(AQ47+AP55-AQ59),-IF(AQ$6&lt;&gt;AP$6,INDEX(Inputs!$L$148:$L$164,AQ$6,1),-AP50*(1+POWER(INDEX(Inputs!$L$148:$L$164,AP$6+1,1)/INDEX(Inputs!$L$148:$L$164,AP$6,1),1/(INDEX(Inputs!$B$148:$B$164,AP$6+1,1)-INDEX(Inputs!$B$148:$B$164,AP$6,1)))-1))),-MAX(0,AQ47+AP55-AQ59))</f>
        <v>-2498.7670057517112</v>
      </c>
      <c r="AR50" s="307">
        <f>+IF(OR(Scenario=1,Scenario=2),MAX(-(AR47+AQ55-AR59),-IF(AR$6&lt;&gt;AQ$6,INDEX(Inputs!$L$148:$L$164,AR$6,1),-AQ50*(1+POWER(INDEX(Inputs!$L$148:$L$164,AQ$6+1,1)/INDEX(Inputs!$L$148:$L$164,AQ$6,1),1/(INDEX(Inputs!$B$148:$B$164,AQ$6+1,1)-INDEX(Inputs!$B$148:$B$164,AQ$6,1)))-1))),-MAX(0,AR47+AQ55-AR59))</f>
        <v>-2606.6465534021654</v>
      </c>
      <c r="AS50" s="307">
        <f>+IF(OR(Scenario=1,Scenario=2),MAX(-(AS47+AR55-AS59),-IF(AS$6&lt;&gt;AR$6,INDEX(Inputs!$L$148:$L$164,AS$6,1),-AR50*(1+POWER(INDEX(Inputs!$L$148:$L$164,AR$6+1,1)/INDEX(Inputs!$L$148:$L$164,AR$6,1),1/(INDEX(Inputs!$B$148:$B$164,AR$6+1,1)-INDEX(Inputs!$B$148:$B$164,AR$6,1)))-1))),-MAX(0,AS47+AR55-AS59))</f>
        <v>-2722.2882908140314</v>
      </c>
      <c r="AT50" s="307">
        <f>+IF(OR(Scenario=1,Scenario=2),MAX(-(AT47+AS55-AT59),-IF(AT$6&lt;&gt;AS$6,INDEX(Inputs!$L$148:$L$164,AT$6,1),-AS50*(1+POWER(INDEX(Inputs!$L$148:$L$164,AS$6+1,1)/INDEX(Inputs!$L$148:$L$164,AS$6,1),1/(INDEX(Inputs!$B$148:$B$164,AS$6+1,1)-INDEX(Inputs!$B$148:$B$164,AS$6,1)))-1))),-MAX(0,AT47+AS55-AT59))</f>
        <v>-2843.0603791030348</v>
      </c>
      <c r="AU50" s="307">
        <f>+IF(OR(Scenario=1,Scenario=2),MAX(-(AU47+AT55-AU59),-IF(AU$6&lt;&gt;AT$6,INDEX(Inputs!$L$148:$L$164,AU$6,1),-AT50*(1+POWER(INDEX(Inputs!$L$148:$L$164,AT$6+1,1)/INDEX(Inputs!$L$148:$L$164,AT$6,1),1/(INDEX(Inputs!$B$148:$B$164,AT$6+1,1)-INDEX(Inputs!$B$148:$B$164,AT$6,1)))-1))),-MAX(0,AU47+AT55-AU59))</f>
        <v>-2969.190422079977</v>
      </c>
      <c r="AV50" s="307">
        <f>+IF(OR(Scenario=1,Scenario=2),MAX(-(AV47+AU55-AV59),-IF(AV$6&lt;&gt;AU$6,INDEX(Inputs!$L$148:$L$164,AV$6,1),-AU50*(1+POWER(INDEX(Inputs!$L$148:$L$164,AU$6+1,1)/INDEX(Inputs!$L$148:$L$164,AU$6,1),1/(INDEX(Inputs!$B$148:$B$164,AU$6+1,1)-INDEX(Inputs!$B$148:$B$164,AU$6,1)))-1))),-MAX(0,AV47+AU55-AV59))</f>
        <v>-3100.9161210121347</v>
      </c>
      <c r="AW50" s="307">
        <f>+IF(OR(Scenario=1,Scenario=2),MAX(-(AW47+AV55-AW59),-IF(AW$6&lt;&gt;AV$6,INDEX(Inputs!$L$148:$L$164,AW$6,1),-AV50*(1+POWER(INDEX(Inputs!$L$148:$L$164,AV$6+1,1)/INDEX(Inputs!$L$148:$L$164,AV$6,1),1/(INDEX(Inputs!$B$148:$B$164,AV$6+1,1)-INDEX(Inputs!$B$148:$B$164,AV$6,1)))-1))),-MAX(0,AW47+AV55-AW59))</f>
        <v>-3238.4857225886385</v>
      </c>
      <c r="AX50" s="307">
        <f>+IF(OR(Scenario=1,Scenario=2),MAX(-(AX47+AW55-AX59),-IF(AX$6&lt;&gt;AW$6,INDEX(Inputs!$L$148:$L$164,AX$6,1),-AW50*(1+POWER(INDEX(Inputs!$L$148:$L$164,AW$6+1,1)/INDEX(Inputs!$L$148:$L$164,AW$6,1),1/(INDEX(Inputs!$B$148:$B$164,AW$6+1,1)-INDEX(Inputs!$B$148:$B$164,AW$6,1)))-1))),-MAX(0,AX47+AW55-AX59))</f>
        <v>-3354.3656672754096</v>
      </c>
      <c r="AY50" s="307">
        <f>+IF(OR(Scenario=1,Scenario=2),MAX(-(AY47+AX55-AY59),-IF(AY$6&lt;&gt;AX$6,INDEX(Inputs!$L$148:$L$164,AY$6,1),-AX50*(1+POWER(INDEX(Inputs!$L$148:$L$164,AX$6+1,1)/INDEX(Inputs!$L$148:$L$164,AX$6,1),1/(INDEX(Inputs!$B$148:$B$164,AX$6+1,1)-INDEX(Inputs!$B$148:$B$164,AX$6,1)))-1))),-MAX(0,AY47+AX55-AY59))</f>
        <v>-3474.3920441934383</v>
      </c>
      <c r="AZ50" s="307">
        <f>+IF(OR(Scenario=1,Scenario=2),MAX(-(AZ47+AY55-AZ59),-IF(AZ$6&lt;&gt;AY$6,INDEX(Inputs!$L$148:$L$164,AZ$6,1),-AY50*(1+POWER(INDEX(Inputs!$L$148:$L$164,AY$6+1,1)/INDEX(Inputs!$L$148:$L$164,AY$6,1),1/(INDEX(Inputs!$B$148:$B$164,AY$6+1,1)-INDEX(Inputs!$B$148:$B$164,AY$6,1)))-1))),-MAX(0,AZ47+AY55-AZ59))</f>
        <v>-3598.7132215551442</v>
      </c>
      <c r="BA50" s="307">
        <f>+IF(OR(Scenario=1,Scenario=2),MAX(-(BA47+AZ55-BA59),-IF(BA$6&lt;&gt;AZ$6,INDEX(Inputs!$L$148:$L$164,BA$6,1),-AZ50*(1+POWER(INDEX(Inputs!$L$148:$L$164,AZ$6+1,1)/INDEX(Inputs!$L$148:$L$164,AZ$6,1),1/(INDEX(Inputs!$B$148:$B$164,AZ$6+1,1)-INDEX(Inputs!$B$148:$B$164,AZ$6,1)))-1))),-MAX(0,BA47+AZ55-BA59))</f>
        <v>-3727.4828765048733</v>
      </c>
      <c r="BB50" s="307">
        <f>+IF(OR(Scenario=1,Scenario=2),MAX(-(BB47+BA55-BB59),-IF(BB$6&lt;&gt;BA$6,INDEX(Inputs!$L$148:$L$164,BB$6,1),-BA50*(1+POWER(INDEX(Inputs!$L$148:$L$164,BA$6+1,1)/INDEX(Inputs!$L$148:$L$164,BA$6,1),1/(INDEX(Inputs!$B$148:$B$164,BA$6+1,1)-INDEX(Inputs!$B$148:$B$164,BA$6,1)))-1))),-MAX(0,BB47+BA55-BB59))</f>
        <v>-3860.8601850838313</v>
      </c>
      <c r="BC50" s="307">
        <f>+IF(OR(Scenario=1,Scenario=2),MAX(-(BC47+BB55-BC59),-IF(BC$6&lt;&gt;BB$6,INDEX(Inputs!$L$148:$L$164,BC$6,1),-BB50*(1+POWER(INDEX(Inputs!$L$148:$L$164,BB$6+1,1)/INDEX(Inputs!$L$148:$L$164,BB$6,1),1/(INDEX(Inputs!$B$148:$B$164,BB$6+1,1)-INDEX(Inputs!$B$148:$B$164,BB$6,1)))-1))),-MAX(0,BC47+BB55-BC59))</f>
        <v>-3943.1317480941425</v>
      </c>
      <c r="BD50" s="307">
        <f>+IF(OR(Scenario=1,Scenario=2),MAX(-(BD47+BC55-BD59),-IF(BD$6&lt;&gt;BC$6,INDEX(Inputs!$L$148:$L$164,BD$6,1),-BC50*(1+POWER(INDEX(Inputs!$L$148:$L$164,BC$6+1,1)/INDEX(Inputs!$L$148:$L$164,BC$6,1),1/(INDEX(Inputs!$B$148:$B$164,BC$6+1,1)-INDEX(Inputs!$B$148:$B$164,BC$6,1)))-1))),-MAX(0,BD47+BC55-BD59))</f>
        <v>-4027.1564463529949</v>
      </c>
      <c r="BE50" s="307">
        <f>+IF(OR(Scenario=1,Scenario=2),MAX(-(BE47+BD55-BE59),-IF(BE$6&lt;&gt;BD$6,INDEX(Inputs!$L$148:$L$164,BE$6,1),-BD50*(1+POWER(INDEX(Inputs!$L$148:$L$164,BD$6+1,1)/INDEX(Inputs!$L$148:$L$164,BD$6,1),1/(INDEX(Inputs!$B$148:$B$164,BD$6+1,1)-INDEX(Inputs!$B$148:$B$164,BD$6,1)))-1))),-MAX(0,BE47+BD55-BE59))</f>
        <v>-4112.9716376434089</v>
      </c>
      <c r="BF50" s="307">
        <f>+IF(OR(Scenario=1,Scenario=2),MAX(-(BF47+BE55-BF59),-IF(BF$6&lt;&gt;BE$6,INDEX(Inputs!$L$148:$L$164,BF$6,1),-BE50*(1+POWER(INDEX(Inputs!$L$148:$L$164,BE$6+1,1)/INDEX(Inputs!$L$148:$L$164,BE$6,1),1/(INDEX(Inputs!$B$148:$B$164,BE$6+1,1)-INDEX(Inputs!$B$148:$B$164,BE$6,1)))-1))),-MAX(0,BF47+BE55-BF59))</f>
        <v>-4200.6154758101766</v>
      </c>
      <c r="BG50" s="307">
        <f>+IF(OR(Scenario=1,Scenario=2),MAX(-(BG47+BF55-BG59),-IF(BG$6&lt;&gt;BF$6,INDEX(Inputs!$L$148:$L$164,BG$6,1),-BF50*(1+POWER(INDEX(Inputs!$L$148:$L$164,BF$6+1,1)/INDEX(Inputs!$L$148:$L$164,BF$6,1),1/(INDEX(Inputs!$B$148:$B$164,BF$6+1,1)-INDEX(Inputs!$B$148:$B$164,BF$6,1)))-1))),-MAX(0,BG47+BF55-BG59))</f>
        <v>-4290.1269277232423</v>
      </c>
      <c r="BH50" s="307">
        <f>+IF(OR(Scenario=1,Scenario=2),MAX(-(BH47+BG55-BH59),-IF(BH$6&lt;&gt;BG$6,INDEX(Inputs!$L$148:$L$164,BH$6,1),-BG50*(1+POWER(INDEX(Inputs!$L$148:$L$164,BG$6+1,1)/INDEX(Inputs!$L$148:$L$164,BG$6,1),1/(INDEX(Inputs!$B$148:$B$164,BG$6+1,1)-INDEX(Inputs!$B$148:$B$164,BG$6,1)))-1))),-MAX(0,BH47+BG55-BH59))</f>
        <v>-4476.6155914887931</v>
      </c>
      <c r="BI50" s="307">
        <f>+IF(OR(Scenario=1,Scenario=2),MAX(-(BI47+BH55-BI59),-IF(BI$6&lt;&gt;BH$6,INDEX(Inputs!$L$148:$L$164,BI$6,1),-BH50*(1+POWER(INDEX(Inputs!$L$148:$L$164,BH$6+1,1)/INDEX(Inputs!$L$148:$L$164,BH$6,1),1/(INDEX(Inputs!$B$148:$B$164,BH$6+1,1)-INDEX(Inputs!$B$148:$B$164,BH$6,1)))-1))),-MAX(0,BI47+BH55-BI59))</f>
        <v>-4671.2107803756217</v>
      </c>
      <c r="BJ50" s="307">
        <f>+IF(OR(Scenario=1,Scenario=2),MAX(-(BJ47+BI55-BJ59),-IF(BJ$6&lt;&gt;BI$6,INDEX(Inputs!$L$148:$L$164,BJ$6,1),-BI50*(1+POWER(INDEX(Inputs!$L$148:$L$164,BI$6+1,1)/INDEX(Inputs!$L$148:$L$164,BI$6,1),1/(INDEX(Inputs!$B$148:$B$164,BI$6+1,1)-INDEX(Inputs!$B$148:$B$164,BI$6,1)))-1))),-MAX(0,BJ47+BI55-BJ59))</f>
        <v>-4874.2648790714356</v>
      </c>
      <c r="BK50" s="307">
        <f>+IF(OR(Scenario=1,Scenario=2),MAX(-(BK47+BJ55-BK59),-IF(BK$6&lt;&gt;BJ$6,INDEX(Inputs!$L$148:$L$164,BK$6,1),-BJ50*(1+POWER(INDEX(Inputs!$L$148:$L$164,BJ$6+1,1)/INDEX(Inputs!$L$148:$L$164,BJ$6,1),1/(INDEX(Inputs!$B$148:$B$164,BJ$6+1,1)-INDEX(Inputs!$B$148:$B$164,BJ$6,1)))-1))),-MAX(0,BK47+BJ55-BK59))</f>
        <v>-5086.1455901672689</v>
      </c>
      <c r="BL50" s="307">
        <f>+IF(OR(Scenario=1,Scenario=2),MAX(-(BL47+BK55-BL59),-IF(BL$6&lt;&gt;BK$6,INDEX(Inputs!$L$148:$L$164,BL$6,1),-BK50*(1+POWER(INDEX(Inputs!$L$148:$L$164,BK$6+1,1)/INDEX(Inputs!$L$148:$L$164,BK$6,1),1/(INDEX(Inputs!$B$148:$B$164,BK$6+1,1)-INDEX(Inputs!$B$148:$B$164,BK$6,1)))-1))),-MAX(0,BL47+BK55-BL59))</f>
        <v>-5307.2366000154743</v>
      </c>
      <c r="BM50" s="307">
        <f>+IF(OR(Scenario=1,Scenario=2),MAX(-(BM47+BL55-BM59),-IF(BM$6&lt;&gt;BL$6,INDEX(Inputs!$L$148:$L$164,BM$6,1),-BL50*(1+POWER(INDEX(Inputs!$L$148:$L$164,BL$6+1,1)/INDEX(Inputs!$L$148:$L$164,BL$6,1),1/(INDEX(Inputs!$B$148:$B$164,BL$6+1,1)-INDEX(Inputs!$B$148:$B$164,BL$6,1)))-1))),-MAX(0,BM47+BL55-BM59))</f>
        <v>-5463.3056627679471</v>
      </c>
      <c r="BN50" s="307">
        <f>+IF(OR(Scenario=1,Scenario=2),MAX(-(BN47+BM55-BN59),-IF(BN$6&lt;&gt;BM$6,INDEX(Inputs!$L$148:$L$164,BN$6,1),-BM50*(1+POWER(INDEX(Inputs!$L$148:$L$164,BM$6+1,1)/INDEX(Inputs!$L$148:$L$164,BM$6,1),1/(INDEX(Inputs!$B$148:$B$164,BM$6+1,1)-INDEX(Inputs!$B$148:$B$164,BM$6,1)))-1))),-MAX(0,BN47+BM55-BN59))</f>
        <v>-5623.9642236310492</v>
      </c>
      <c r="BO50" s="307">
        <f>+IF(OR(Scenario=1,Scenario=2),MAX(-(BO47+BN55-BO59),-IF(BO$6&lt;&gt;BN$6,INDEX(Inputs!$L$148:$L$164,BO$6,1),-BN50*(1+POWER(INDEX(Inputs!$L$148:$L$164,BN$6+1,1)/INDEX(Inputs!$L$148:$L$164,BN$6,1),1/(INDEX(Inputs!$B$148:$B$164,BN$6+1,1)-INDEX(Inputs!$B$148:$B$164,BN$6,1)))-1))),-MAX(0,BO47+BN55-BO59))</f>
        <v>-5789.3472452459091</v>
      </c>
      <c r="BP50" s="307">
        <f>+IF(OR(Scenario=1,Scenario=2),MAX(-(BP47+BO55-BP59),-IF(BP$6&lt;&gt;BO$6,INDEX(Inputs!$L$148:$L$164,BP$6,1),-BO50*(1+POWER(INDEX(Inputs!$L$148:$L$164,BO$6+1,1)/INDEX(Inputs!$L$148:$L$164,BO$6,1),1/(INDEX(Inputs!$B$148:$B$164,BO$6+1,1)-INDEX(Inputs!$B$148:$B$164,BO$6,1)))-1))),-MAX(0,BP47+BO55-BP59))</f>
        <v>-5959.5936590785814</v>
      </c>
      <c r="BQ50" s="307">
        <f>+IF(OR(Scenario=1,Scenario=2),MAX(-(BQ47+BP55-BQ59),-IF(BQ$6&lt;&gt;BP$6,INDEX(Inputs!$L$148:$L$164,BQ$6,1),-BP50*(1+POWER(INDEX(Inputs!$L$148:$L$164,BP$6+1,1)/INDEX(Inputs!$L$148:$L$164,BP$6,1),1/(INDEX(Inputs!$B$148:$B$164,BP$6+1,1)-INDEX(Inputs!$B$148:$B$164,BP$6,1)))-1))),-MAX(0,BQ47+BP55-BQ59))</f>
        <v>-6134.8464821306407</v>
      </c>
      <c r="BR50" s="307">
        <f>+IF(OR(Scenario=1,Scenario=2),MAX(-(BR47+BQ55-BR59),-IF(BR$6&lt;&gt;BQ$6,INDEX(Inputs!$L$148:$L$164,BR$6,1),-BQ50*(1+POWER(INDEX(Inputs!$L$148:$L$164,BQ$6+1,1)/INDEX(Inputs!$L$148:$L$164,BQ$6,1),1/(INDEX(Inputs!$B$148:$B$164,BQ$6+1,1)-INDEX(Inputs!$B$148:$B$164,BQ$6,1)))-1))),-MAX(0,BR47+BQ55-BR59))</f>
        <v>-6315.8811471263671</v>
      </c>
      <c r="BS50" s="307">
        <f>+IF(OR(Scenario=1,Scenario=2),MAX(-(BS47+BR55-BS59),-IF(BS$6&lt;&gt;BR$6,INDEX(Inputs!$L$148:$L$164,BS$6,1),-BR50*(1+POWER(INDEX(Inputs!$L$148:$L$164,BR$6+1,1)/INDEX(Inputs!$L$148:$L$164,BR$6,1),1/(INDEX(Inputs!$B$148:$B$164,BR$6+1,1)-INDEX(Inputs!$B$148:$B$164,BR$6,1)))-1))),-MAX(0,BS47+BR55-BS59))</f>
        <v>-6502.2580077296898</v>
      </c>
      <c r="BT50" s="307">
        <f>+IF(OR(Scenario=1,Scenario=2),MAX(-(BT47+BS55-BT59),-IF(BT$6&lt;&gt;BS$6,INDEX(Inputs!$L$148:$L$164,BT$6,1),-BS50*(1+POWER(INDEX(Inputs!$L$148:$L$164,BS$6+1,1)/INDEX(Inputs!$L$148:$L$164,BS$6,1),1/(INDEX(Inputs!$B$148:$B$164,BS$6+1,1)-INDEX(Inputs!$B$148:$B$164,BS$6,1)))-1))),-MAX(0,BT47+BS55-BT59))</f>
        <v>-6694.134708079705</v>
      </c>
      <c r="BU50" s="307">
        <f>+IF(OR(Scenario=1,Scenario=2),MAX(-(BU47+BT55-BU59),-IF(BU$6&lt;&gt;BT$6,INDEX(Inputs!$L$148:$L$164,BU$6,1),-BT50*(1+POWER(INDEX(Inputs!$L$148:$L$164,BT$6+1,1)/INDEX(Inputs!$L$148:$L$164,BT$6,1),1/(INDEX(Inputs!$B$148:$B$164,BT$6+1,1)-INDEX(Inputs!$B$148:$B$164,BT$6,1)))-1))),-MAX(0,BU47+BT55-BU59))</f>
        <v>-6891.6735442744439</v>
      </c>
      <c r="BV50" s="307">
        <f>+IF(OR(Scenario=1,Scenario=2),MAX(-(BV47+BU55-BV59),-IF(BV$6&lt;&gt;BU$6,INDEX(Inputs!$L$148:$L$164,BV$6,1),-BU50*(1+POWER(INDEX(Inputs!$L$148:$L$164,BU$6+1,1)/INDEX(Inputs!$L$148:$L$164,BU$6,1),1/(INDEX(Inputs!$B$148:$B$164,BU$6+1,1)-INDEX(Inputs!$B$148:$B$164,BU$6,1)))-1))),-MAX(0,BV47+BU55-BV59))</f>
        <v>-7095.0416016466606</v>
      </c>
      <c r="BW50" s="307">
        <f>+IF(OR(Scenario=1,Scenario=2),MAX(-(BW47+BV55-BW59),-IF(BW$6&lt;&gt;BV$6,INDEX(Inputs!$L$148:$L$164,BW$6,1),-BV50*(1+POWER(INDEX(Inputs!$L$148:$L$164,BV$6+1,1)/INDEX(Inputs!$L$148:$L$164,BV$6,1),1/(INDEX(Inputs!$B$148:$B$164,BV$6+1,1)-INDEX(Inputs!$B$148:$B$164,BV$6,1)))-1))),-MAX(0,BW47+BV55-BW59))</f>
        <v>-7299.1623150380638</v>
      </c>
      <c r="BX50" s="307">
        <f>+IF(OR(Scenario=1,Scenario=2),MAX(-(BX47+BW55-BX59),-IF(BX$6&lt;&gt;BW$6,INDEX(Inputs!$L$148:$L$164,BX$6,1),-BW50*(1+POWER(INDEX(Inputs!$L$148:$L$164,BW$6+1,1)/INDEX(Inputs!$L$148:$L$164,BW$6,1),1/(INDEX(Inputs!$B$148:$B$164,BW$6+1,1)-INDEX(Inputs!$B$148:$B$164,BW$6,1)))-1))),-MAX(0,BX47+BW55-BX59))</f>
        <v>-7509.1554768201495</v>
      </c>
      <c r="BY50" s="307">
        <f>+IF(OR(Scenario=1,Scenario=2),MAX(-(BY47+BX55-BY59),-IF(BY$6&lt;&gt;BX$6,INDEX(Inputs!$L$148:$L$164,BY$6,1),-BX50*(1+POWER(INDEX(Inputs!$L$148:$L$164,BX$6+1,1)/INDEX(Inputs!$L$148:$L$164,BX$6,1),1/(INDEX(Inputs!$B$148:$B$164,BX$6+1,1)-INDEX(Inputs!$B$148:$B$164,BX$6,1)))-1))),-MAX(0,BY47+BX55-BY59))</f>
        <v>-7725.1900343257403</v>
      </c>
      <c r="BZ50" s="307">
        <f>+IF(OR(Scenario=1,Scenario=2),MAX(-(BZ47+BY55-BZ59),-IF(BZ$6&lt;&gt;BY$6,INDEX(Inputs!$L$148:$L$164,BZ$6,1),-BY50*(1+POWER(INDEX(Inputs!$L$148:$L$164,BY$6+1,1)/INDEX(Inputs!$L$148:$L$164,BY$6,1),1/(INDEX(Inputs!$B$148:$B$164,BY$6+1,1)-INDEX(Inputs!$B$148:$B$164,BY$6,1)))-1))),-MAX(0,BZ47+BY55-BZ59))</f>
        <v>-7947.4397954159022</v>
      </c>
      <c r="CA50" s="307">
        <f>+IF(OR(Scenario=1,Scenario=2),MAX(-(CA47+BZ55-CA59),-IF(CA$6&lt;&gt;BZ$6,INDEX(Inputs!$L$148:$L$164,CA$6,1),-BZ50*(1+POWER(INDEX(Inputs!$L$148:$L$164,BZ$6+1,1)/INDEX(Inputs!$L$148:$L$164,BZ$6,1),1/(INDEX(Inputs!$B$148:$B$164,BZ$6+1,1)-INDEX(Inputs!$B$148:$B$164,BZ$6,1)))-1))),-MAX(0,CA47+BZ55-CA59))</f>
        <v>-8176.0835683148562</v>
      </c>
      <c r="CB50" s="307">
        <f>+IF(OR(Scenario=1,Scenario=2),MAX(-(CB47+CA55-CB59),-IF(CB$6&lt;&gt;CA$6,INDEX(Inputs!$L$148:$L$164,CB$6,1),-CA50*(1+POWER(INDEX(Inputs!$L$148:$L$164,CA$6+1,1)/INDEX(Inputs!$L$148:$L$164,CA$6,1),1/(INDEX(Inputs!$B$148:$B$164,CA$6+1,1)-INDEX(Inputs!$B$148:$B$164,CA$6,1)))-1))),-MAX(0,CB47+CA55-CB59))</f>
        <v>-8413.9300124657566</v>
      </c>
      <c r="CC50" s="307">
        <f>+IF(OR(Scenario=1,Scenario=2),MAX(-(CC47+CB55-CC59),-IF(CC$6&lt;&gt;CB$6,INDEX(Inputs!$L$148:$L$164,CC$6,1),-CB50*(1+POWER(INDEX(Inputs!$L$148:$L$164,CB$6+1,1)/INDEX(Inputs!$L$148:$L$164,CB$6,1),1/(INDEX(Inputs!$B$148:$B$164,CB$6+1,1)-INDEX(Inputs!$B$148:$B$164,CB$6,1)))-1))),-MAX(0,CC47+CB55-CC59))</f>
        <v>-8658.6955310760295</v>
      </c>
      <c r="CD50" s="307">
        <f>+IF(OR(Scenario=1,Scenario=2),MAX(-(CD47+CC55-CD59),-IF(CD$6&lt;&gt;CC$6,INDEX(Inputs!$L$148:$L$164,CD$6,1),-CC50*(1+POWER(INDEX(Inputs!$L$148:$L$164,CC$6+1,1)/INDEX(Inputs!$L$148:$L$164,CC$6,1),1/(INDEX(Inputs!$B$148:$B$164,CC$6+1,1)-INDEX(Inputs!$B$148:$B$164,CC$6,1)))-1))),-MAX(0,CD47+CC55-CD59))</f>
        <v>-8910.5814035532585</v>
      </c>
      <c r="CE50" s="307">
        <f>+IF(OR(Scenario=1,Scenario=2),MAX(-(CE47+CD55-CE59),-IF(CE$6&lt;&gt;CD$6,INDEX(Inputs!$L$148:$L$164,CE$6,1),-CD50*(1+POWER(INDEX(Inputs!$L$148:$L$164,CD$6+1,1)/INDEX(Inputs!$L$148:$L$164,CD$6,1),1/(INDEX(Inputs!$B$148:$B$164,CD$6+1,1)-INDEX(Inputs!$B$148:$B$164,CD$6,1)))-1))),-MAX(0,CE47+CD55-CE59))</f>
        <v>-9169.7947646257271</v>
      </c>
      <c r="CF50" s="307">
        <f>+IF(OR(Scenario=1,Scenario=2),MAX(-(CF47+CE55-CF59),-IF(CF$6&lt;&gt;CE$6,INDEX(Inputs!$L$148:$L$164,CF$6,1),-CE50*(1+POWER(INDEX(Inputs!$L$148:$L$164,CE$6+1,1)/INDEX(Inputs!$L$148:$L$164,CE$6,1),1/(INDEX(Inputs!$B$148:$B$164,CE$6+1,1)-INDEX(Inputs!$B$148:$B$164,CE$6,1)))-1))),-MAX(0,CF47+CE55-CF59))</f>
        <v>-9436.5487746766903</v>
      </c>
      <c r="CG50" s="307">
        <f>+IF(OR(Scenario=1,Scenario=2),MAX(-(CG47+CF55-CG59),-IF(CG$6&lt;&gt;CF$6,INDEX(Inputs!$L$148:$L$164,CG$6,1),-CF50*(1+POWER(INDEX(Inputs!$L$148:$L$164,CF$6+1,1)/INDEX(Inputs!$L$148:$L$164,CF$6,1),1/(INDEX(Inputs!$B$148:$B$164,CF$6+1,1)-INDEX(Inputs!$B$148:$B$164,CF$6,1)))-1))),-MAX(0,CG47+CF55-CG59))</f>
        <v>-10025.385598517136</v>
      </c>
      <c r="CH50" s="307">
        <f>+IF(OR(Scenario=1,Scenario=2),MAX(-(CH47+CG55-CH59),-IF(CH$6&lt;&gt;CG$6,INDEX(Inputs!$L$148:$L$164,CH$6,1),-CG50*(1+POWER(INDEX(Inputs!$L$148:$L$164,CG$6+1,1)/INDEX(Inputs!$L$148:$L$164,CG$6,1),1/(INDEX(Inputs!$B$148:$B$164,CG$6+1,1)-INDEX(Inputs!$B$148:$B$164,CG$6,1)))-1))),-MAX(0,CH47+CG55-CH59))</f>
        <v>-10650.96560181753</v>
      </c>
      <c r="CI50" s="307">
        <f>+IF(OR(Scenario=1,Scenario=2),MAX(-(CI47+CH55-CI59),-IF(CI$6&lt;&gt;CH$6,INDEX(Inputs!$L$148:$L$164,CI$6,1),-CH50*(1+POWER(INDEX(Inputs!$L$148:$L$164,CH$6+1,1)/INDEX(Inputs!$L$148:$L$164,CH$6,1),1/(INDEX(Inputs!$B$148:$B$164,CH$6+1,1)-INDEX(Inputs!$B$148:$B$164,CH$6,1)))-1))),-MAX(0,CI47+CH55-CI59))</f>
        <v>-11315.581544103374</v>
      </c>
      <c r="CJ50" s="307">
        <f>+IF(OR(Scenario=1,Scenario=2),MAX(-(CJ47+CI55-CJ59),-IF(CJ$6&lt;&gt;CI$6,INDEX(Inputs!$L$148:$L$164,CJ$6,1),-CI50*(1+POWER(INDEX(Inputs!$L$148:$L$164,CI$6+1,1)/INDEX(Inputs!$L$148:$L$164,CI$6,1),1/(INDEX(Inputs!$B$148:$B$164,CI$6+1,1)-INDEX(Inputs!$B$148:$B$164,CI$6,1)))-1))),-MAX(0,CJ47+CI55-CJ59))</f>
        <v>-12021.669252166503</v>
      </c>
      <c r="CK50" s="307">
        <f>+IF(OR(Scenario=1,Scenario=2),MAX(-(CK47+CJ55-CK59),-IF(CK$6&lt;&gt;CJ$6,INDEX(Inputs!$L$148:$L$164,CK$6,1),-CJ50*(1+POWER(INDEX(Inputs!$L$148:$L$164,CJ$6+1,1)/INDEX(Inputs!$L$148:$L$164,CJ$6,1),1/(INDEX(Inputs!$B$148:$B$164,CJ$6+1,1)-INDEX(Inputs!$B$148:$B$164,CJ$6,1)))-1))),-MAX(0,CK47+CJ55-CK59))</f>
        <v>-12771.816547404609</v>
      </c>
      <c r="CL50" s="307">
        <f>+IF(OR(Scenario=1,Scenario=2),MAX(-(CL47+CK55-CL59),-IF(CL$6&lt;&gt;CK$6,INDEX(Inputs!$L$148:$L$164,CL$6,1),-CK50*(1+POWER(INDEX(Inputs!$L$148:$L$164,CK$6+1,1)/INDEX(Inputs!$L$148:$L$164,CK$6,1),1/(INDEX(Inputs!$B$148:$B$164,CK$6+1,1)-INDEX(Inputs!$B$148:$B$164,CK$6,1)))-1))),-MAX(0,CL47+CK55-CL59))</f>
        <v>-13779.903050427796</v>
      </c>
      <c r="CM50" s="307">
        <f>+IF(OR(Scenario=1,Scenario=2),MAX(-(CM47+CL55-CM59),-IF(CM$6&lt;&gt;CL$6,INDEX(Inputs!$L$148:$L$164,CM$6,1),-CL50*(1+POWER(INDEX(Inputs!$L$148:$L$164,CL$6+1,1)/INDEX(Inputs!$L$148:$L$164,CL$6,1),1/(INDEX(Inputs!$B$148:$B$164,CL$6+1,1)-INDEX(Inputs!$B$148:$B$164,CL$6,1)))-1))),-MAX(0,CM47+CL55-CM59))</f>
        <v>-14867.558375458846</v>
      </c>
      <c r="CN50" s="307">
        <f>+IF(OR(Scenario=1,Scenario=2),MAX(-(CN47+CM55-CN59),-IF(CN$6&lt;&gt;CM$6,INDEX(Inputs!$L$148:$L$164,CN$6,1),-CM50*(1+POWER(INDEX(Inputs!$L$148:$L$164,CM$6+1,1)/INDEX(Inputs!$L$148:$L$164,CM$6,1),1/(INDEX(Inputs!$B$148:$B$164,CM$6+1,1)-INDEX(Inputs!$B$148:$B$164,CM$6,1)))-1))),-MAX(0,CN47+CM55-CN59))</f>
        <v>-16041.062933371957</v>
      </c>
      <c r="CO50" s="307">
        <f>+IF(OR(Scenario=1,Scenario=2),MAX(-(CO47+CN55-CO59),-IF(CO$6&lt;&gt;CN$6,INDEX(Inputs!$L$148:$L$164,CO$6,1),-CN50*(1+POWER(INDEX(Inputs!$L$148:$L$164,CN$6+1,1)/INDEX(Inputs!$L$148:$L$164,CN$6,1),1/(INDEX(Inputs!$B$148:$B$164,CN$6+1,1)-INDEX(Inputs!$B$148:$B$164,CN$6,1)))-1))),-MAX(0,CO47+CN55-CO59))</f>
        <v>-17307.192851325086</v>
      </c>
      <c r="CP50" s="307">
        <f>+IF(OR(Scenario=1,Scenario=2),MAX(-(CP47+CO55-CP59),-IF(CP$6&lt;&gt;CO$6,INDEX(Inputs!$L$148:$L$164,CP$6,1),-CO50*(1+POWER(INDEX(Inputs!$L$148:$L$164,CO$6+1,1)/INDEX(Inputs!$L$148:$L$164,CO$6,1),1/(INDEX(Inputs!$B$148:$B$164,CO$6+1,1)-INDEX(Inputs!$B$148:$B$164,CO$6,1)))-1))),-MAX(0,CP47+CO55-CP59))</f>
        <v>-15430.435274966772</v>
      </c>
      <c r="CQ50" s="307">
        <f>+IF(OR(Scenario=1,Scenario=2),MAX(-(CQ47+CP55-CQ59),-IF(CQ$6&lt;&gt;CP$6,INDEX(Inputs!$L$148:$L$164,CQ$6,1),-CP50*(1+POWER(INDEX(Inputs!$L$148:$L$164,CP$6+1,1)/INDEX(Inputs!$L$148:$L$164,CP$6,1),1/(INDEX(Inputs!$B$148:$B$164,CP$6+1,1)-INDEX(Inputs!$B$148:$B$164,CP$6,1)))-1))),-MAX(0,CQ47+CP55-CQ59))</f>
        <v>-15469.851435512368</v>
      </c>
      <c r="CR50" s="307">
        <f>+IF(OR(Scenario=1,Scenario=2),MAX(-(CR47+CQ55-CR59),-IF(CR$6&lt;&gt;CQ$6,INDEX(Inputs!$L$148:$L$164,CR$6,1),-CQ50*(1+POWER(INDEX(Inputs!$L$148:$L$164,CQ$6+1,1)/INDEX(Inputs!$L$148:$L$164,CQ$6,1),1/(INDEX(Inputs!$B$148:$B$164,CQ$6+1,1)-INDEX(Inputs!$B$148:$B$164,CQ$6,1)))-1))),-MAX(0,CR47+CQ55-CR59))</f>
        <v>-21626.61667811346</v>
      </c>
      <c r="CS50" s="307"/>
    </row>
    <row r="51" spans="1:193" outlineLevel="1">
      <c r="B51" s="4" t="s">
        <v>118</v>
      </c>
      <c r="K51" s="314" t="s">
        <v>200</v>
      </c>
      <c r="M51" s="477">
        <f>SUM(O51:GK51)</f>
        <v>-60</v>
      </c>
      <c r="N51" s="477"/>
      <c r="O51" s="308"/>
      <c r="P51" s="307">
        <f>-IF(P10=Inputs!$L$16,O55+SUM(P47:P50),0)</f>
        <v>0</v>
      </c>
      <c r="Q51" s="307">
        <f>-IF(Q10=Inputs!$L$16,P55+SUM(Q47:Q50),0)</f>
        <v>0</v>
      </c>
      <c r="R51" s="307">
        <f>-IF(R10=Inputs!$L$16,Q55+SUM(R47:R50),0)</f>
        <v>0</v>
      </c>
      <c r="S51" s="307">
        <f>-IF(S10=Inputs!$L$16,R55+SUM(S47:S50),0)</f>
        <v>0</v>
      </c>
      <c r="T51" s="307">
        <f>-IF(T10=Inputs!$L$16,S55+SUM(T47:T50),0)</f>
        <v>0</v>
      </c>
      <c r="U51" s="307">
        <f>-IF(U10=Inputs!$L$16,T55+SUM(U47:U50),0)</f>
        <v>0</v>
      </c>
      <c r="V51" s="307">
        <f>-IF(V10=Inputs!$L$16,U55+SUM(V47:V50),0)</f>
        <v>0</v>
      </c>
      <c r="W51" s="307">
        <f>-IF(W10=Inputs!$L$16,V55+SUM(W47:W50),0)</f>
        <v>0</v>
      </c>
      <c r="X51" s="307">
        <f>-IF(X10=Inputs!$L$16,W55+SUM(X47:X50),0)</f>
        <v>0</v>
      </c>
      <c r="Y51" s="307">
        <f>-IF(Y10=Inputs!$L$16,X55+SUM(Y47:Y50),0)</f>
        <v>0</v>
      </c>
      <c r="Z51" s="307">
        <f>-IF(Z10=Inputs!$L$16,Y55+SUM(Z47:Z50),0)</f>
        <v>0</v>
      </c>
      <c r="AA51" s="307">
        <f>-IF(AA10=Inputs!$L$16,Z55+SUM(AA47:AA50),0)</f>
        <v>0</v>
      </c>
      <c r="AB51" s="307">
        <f>-IF(AB10=Inputs!$L$16,AA55+SUM(AB47:AB50),0)</f>
        <v>0</v>
      </c>
      <c r="AC51" s="307">
        <f>-IF(AC10=Inputs!$L$16,AB55+SUM(AC47:AC50),0)</f>
        <v>0</v>
      </c>
      <c r="AD51" s="307">
        <f>-IF(AD10=Inputs!$L$16,AC55+SUM(AD47:AD50),0)</f>
        <v>0</v>
      </c>
      <c r="AE51" s="307">
        <f>-IF(AE10=Inputs!$L$16,AD55+SUM(AE47:AE50),0)</f>
        <v>0</v>
      </c>
      <c r="AF51" s="307">
        <f>-IF(AF10=Inputs!$L$16,AE55+SUM(AF47:AF50),0)</f>
        <v>0</v>
      </c>
      <c r="AG51" s="307">
        <f>-IF(AG10=Inputs!$L$16,AF55+SUM(AG47:AG50),0)</f>
        <v>0</v>
      </c>
      <c r="AH51" s="307">
        <f>-IF(AH10=Inputs!$L$16,AG55+SUM(AH47:AH50),0)</f>
        <v>0</v>
      </c>
      <c r="AI51" s="307">
        <f>-IF(AI10=Inputs!$L$16,AH55+SUM(AI47:AI50),0)</f>
        <v>0</v>
      </c>
      <c r="AJ51" s="307">
        <f>-IF(AJ10=Inputs!$L$16,AI55+SUM(AJ47:AJ50),0)</f>
        <v>0</v>
      </c>
      <c r="AK51" s="307">
        <f>-IF(AK10=Inputs!$L$16,AJ55+SUM(AK47:AK50),0)</f>
        <v>0</v>
      </c>
      <c r="AL51" s="307">
        <f>-IF(AL10=Inputs!$L$16,AK55+SUM(AL47:AL50),0)</f>
        <v>0</v>
      </c>
      <c r="AM51" s="307">
        <f>-IF(AM10=Inputs!$L$16,AL55+SUM(AM47:AM50),0)</f>
        <v>0</v>
      </c>
      <c r="AN51" s="307">
        <f>-IF(AN10=Inputs!$L$16,AM55+SUM(AN47:AN50),0)</f>
        <v>0</v>
      </c>
      <c r="AO51" s="307">
        <f>-IF(AO10=Inputs!$L$16,AN55+SUM(AO47:AO50),0)</f>
        <v>0</v>
      </c>
      <c r="AP51" s="307">
        <f>-IF(AP10=Inputs!$L$16,AO55+SUM(AP47:AP50),0)</f>
        <v>0</v>
      </c>
      <c r="AQ51" s="307">
        <f>-IF(AQ10=Inputs!$L$16,AP55+SUM(AQ47:AQ50),0)</f>
        <v>0</v>
      </c>
      <c r="AR51" s="307">
        <f>-IF(AR10=Inputs!$L$16,AQ55+SUM(AR47:AR50),0)</f>
        <v>0</v>
      </c>
      <c r="AS51" s="307">
        <f>-IF(AS10=Inputs!$L$16,AR55+SUM(AS47:AS50),0)</f>
        <v>0</v>
      </c>
      <c r="AT51" s="307">
        <f>-IF(AT10=Inputs!$L$16,AS55+SUM(AT47:AT50),0)</f>
        <v>0</v>
      </c>
      <c r="AU51" s="307">
        <f>-IF(AU10=Inputs!$L$16,AT55+SUM(AU47:AU50),0)</f>
        <v>0</v>
      </c>
      <c r="AV51" s="307">
        <f>-IF(AV10=Inputs!$L$16,AU55+SUM(AV47:AV50),0)</f>
        <v>0</v>
      </c>
      <c r="AW51" s="307">
        <f>-IF(AW10=Inputs!$L$16,AV55+SUM(AW47:AW50),0)</f>
        <v>0</v>
      </c>
      <c r="AX51" s="307">
        <f>-IF(AX10=Inputs!$L$16,AW55+SUM(AX47:AX50),0)</f>
        <v>0</v>
      </c>
      <c r="AY51" s="307">
        <f>-IF(AY10=Inputs!$L$16,AX55+SUM(AY47:AY50),0)</f>
        <v>0</v>
      </c>
      <c r="AZ51" s="307">
        <f>-IF(AZ10=Inputs!$L$16,AY55+SUM(AZ47:AZ50),0)</f>
        <v>0</v>
      </c>
      <c r="BA51" s="307">
        <f>-IF(BA10=Inputs!$L$16,AZ55+SUM(BA47:BA50),0)</f>
        <v>0</v>
      </c>
      <c r="BB51" s="307">
        <f>-IF(BB10=Inputs!$L$16,BA55+SUM(BB47:BB50),0)</f>
        <v>0</v>
      </c>
      <c r="BC51" s="307">
        <f>-IF(BC10=Inputs!$L$16,BB55+SUM(BC47:BC50),0)</f>
        <v>0</v>
      </c>
      <c r="BD51" s="307">
        <f>-IF(BD10=Inputs!$L$16,BC55+SUM(BD47:BD50),0)</f>
        <v>0</v>
      </c>
      <c r="BE51" s="307">
        <f>-IF(BE10=Inputs!$L$16,BD55+SUM(BE47:BE50),0)</f>
        <v>0</v>
      </c>
      <c r="BF51" s="307">
        <f>-IF(BF10=Inputs!$L$16,BE55+SUM(BF47:BF50),0)</f>
        <v>0</v>
      </c>
      <c r="BG51" s="307">
        <f>-IF(BG10=Inputs!$L$16,BF55+SUM(BG47:BG50),0)</f>
        <v>0</v>
      </c>
      <c r="BH51" s="307">
        <f>-IF(BH10=Inputs!$L$16,BG55+SUM(BH47:BH50),0)</f>
        <v>0</v>
      </c>
      <c r="BI51" s="307">
        <f>-IF(BI10=Inputs!$L$16,BH55+SUM(BI47:BI50),0)</f>
        <v>0</v>
      </c>
      <c r="BJ51" s="307">
        <f>-IF(BJ10=Inputs!$L$16,BI55+SUM(BJ47:BJ50),0)</f>
        <v>0</v>
      </c>
      <c r="BK51" s="307">
        <f>-IF(BK10=Inputs!$L$16,BJ55+SUM(BK47:BK50),0)</f>
        <v>0</v>
      </c>
      <c r="BL51" s="307">
        <f>-IF(BL10=Inputs!$L$16,BK55+SUM(BL47:BL50),0)</f>
        <v>0</v>
      </c>
      <c r="BM51" s="307">
        <f>-IF(BM10=Inputs!$L$16,BL55+SUM(BM47:BM50),0)</f>
        <v>0</v>
      </c>
      <c r="BN51" s="307">
        <f>-IF(BN10=Inputs!$L$16,BM55+SUM(BN47:BN50),0)</f>
        <v>0</v>
      </c>
      <c r="BO51" s="307">
        <f>-IF(BO10=Inputs!$L$16,BN55+SUM(BO47:BO50),0)</f>
        <v>0</v>
      </c>
      <c r="BP51" s="307">
        <f>-IF(BP10=Inputs!$L$16,BO55+SUM(BP47:BP50),0)</f>
        <v>0</v>
      </c>
      <c r="BQ51" s="307">
        <f>-IF(BQ10=Inputs!$L$16,BP55+SUM(BQ47:BQ50),0)</f>
        <v>0</v>
      </c>
      <c r="BR51" s="307">
        <f>-IF(BR10=Inputs!$L$16,BQ55+SUM(BR47:BR50),0)</f>
        <v>0</v>
      </c>
      <c r="BS51" s="307">
        <f>-IF(BS10=Inputs!$L$16,BR55+SUM(BS47:BS50),0)</f>
        <v>0</v>
      </c>
      <c r="BT51" s="307">
        <f>-IF(BT10=Inputs!$L$16,BS55+SUM(BT47:BT50),0)</f>
        <v>0</v>
      </c>
      <c r="BU51" s="307">
        <f>-IF(BU10=Inputs!$L$16,BT55+SUM(BU47:BU50),0)</f>
        <v>0</v>
      </c>
      <c r="BV51" s="307">
        <f>-IF(BV10=Inputs!$L$16,BU55+SUM(BV47:BV50),0)</f>
        <v>0</v>
      </c>
      <c r="BW51" s="307">
        <f>-IF(BW10=Inputs!$L$16,BV55+SUM(BW47:BW50),0)</f>
        <v>0</v>
      </c>
      <c r="BX51" s="307">
        <f>-IF(BX10=Inputs!$L$16,BW55+SUM(BX47:BX50),0)</f>
        <v>0</v>
      </c>
      <c r="BY51" s="307">
        <f>-IF(BY10=Inputs!$L$16,BX55+SUM(BY47:BY50),0)</f>
        <v>0</v>
      </c>
      <c r="BZ51" s="307">
        <f>-IF(BZ10=Inputs!$L$16,BY55+SUM(BZ47:BZ50),0)</f>
        <v>0</v>
      </c>
      <c r="CA51" s="307">
        <f>-IF(CA10=Inputs!$L$16,BZ55+SUM(CA47:CA50),0)</f>
        <v>0</v>
      </c>
      <c r="CB51" s="307">
        <f>-IF(CB10=Inputs!$L$16,CA55+SUM(CB47:CB50),0)</f>
        <v>0</v>
      </c>
      <c r="CC51" s="307">
        <f>-IF(CC10=Inputs!$L$16,CB55+SUM(CC47:CC50),0)</f>
        <v>0</v>
      </c>
      <c r="CD51" s="307">
        <f>-IF(CD10=Inputs!$L$16,CC55+SUM(CD47:CD50),0)</f>
        <v>0</v>
      </c>
      <c r="CE51" s="307">
        <f>-IF(CE10=Inputs!$L$16,CD55+SUM(CE47:CE50),0)</f>
        <v>0</v>
      </c>
      <c r="CF51" s="307">
        <f>-IF(CF10=Inputs!$L$16,CE55+SUM(CF47:CF50),0)</f>
        <v>0</v>
      </c>
      <c r="CG51" s="307">
        <f>-IF(CG10=Inputs!$L$16,CF55+SUM(CG47:CG50),0)</f>
        <v>0</v>
      </c>
      <c r="CH51" s="307">
        <f>-IF(CH10=Inputs!$L$16,CG55+SUM(CH47:CH50),0)</f>
        <v>0</v>
      </c>
      <c r="CI51" s="307">
        <f>-IF(CI10=Inputs!$L$16,CH55+SUM(CI47:CI50),0)</f>
        <v>0</v>
      </c>
      <c r="CJ51" s="307">
        <f>-IF(CJ10=Inputs!$L$16,CI55+SUM(CJ47:CJ50),0)</f>
        <v>0</v>
      </c>
      <c r="CK51" s="307">
        <f>-IF(CK10=Inputs!$L$16,CJ55+SUM(CK47:CK50),0)</f>
        <v>0</v>
      </c>
      <c r="CL51" s="307">
        <f>-IF(CL10=Inputs!$L$16,CK55+SUM(CL47:CL50),0)</f>
        <v>0</v>
      </c>
      <c r="CM51" s="307">
        <f>-IF(CM10=Inputs!$L$16,CL55+SUM(CM47:CM50),0)</f>
        <v>0</v>
      </c>
      <c r="CN51" s="307">
        <f>-IF(CN10=Inputs!$L$16,CM55+SUM(CN47:CN50),0)</f>
        <v>0</v>
      </c>
      <c r="CO51" s="307">
        <f>-IF(CO10=Inputs!$L$16,CN55+SUM(CO47:CO50),0)</f>
        <v>0</v>
      </c>
      <c r="CP51" s="307">
        <f>-IF(CP10=Inputs!$L$16,CO55+SUM(CP47:CP50),0)</f>
        <v>0</v>
      </c>
      <c r="CQ51" s="307">
        <f>-IF(CQ10=Inputs!$L$16,CP55+SUM(CQ47:CQ50),0)</f>
        <v>0</v>
      </c>
      <c r="CR51" s="307">
        <f>-IF(CR10=Inputs!$L$16,CQ55+SUM(CR47:CR50),0)</f>
        <v>-60</v>
      </c>
      <c r="CS51" s="307"/>
    </row>
    <row r="52" spans="1:193" outlineLevel="1">
      <c r="K52" s="314"/>
      <c r="M52" s="129"/>
      <c r="N52" s="129"/>
      <c r="O52" s="232"/>
      <c r="P52" s="227"/>
      <c r="Q52" s="227"/>
      <c r="R52" s="227"/>
      <c r="S52" s="227"/>
      <c r="T52" s="227"/>
      <c r="U52" s="227"/>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row>
    <row r="53" spans="1:193" customFormat="1" outlineLevel="1">
      <c r="A53" s="4"/>
      <c r="B53" s="168" t="s">
        <v>119</v>
      </c>
      <c r="C53" s="137"/>
      <c r="D53" s="169"/>
      <c r="E53" s="169"/>
      <c r="F53" s="169"/>
      <c r="G53" s="169"/>
      <c r="H53" s="169"/>
      <c r="I53" s="169"/>
      <c r="J53" s="169"/>
      <c r="K53" s="313" t="s">
        <v>200</v>
      </c>
      <c r="L53" s="168"/>
      <c r="M53" s="478">
        <f>SUM(O53:GK53)+O17</f>
        <v>-764.10191108409526</v>
      </c>
      <c r="N53" s="478"/>
      <c r="O53" s="309"/>
      <c r="P53" s="304">
        <f t="shared" ref="P53:Q53" si="176">SUM(P47:P52)</f>
        <v>-215.01682327018557</v>
      </c>
      <c r="Q53" s="304">
        <f t="shared" si="176"/>
        <v>-176.81733605747729</v>
      </c>
      <c r="R53" s="304">
        <f t="shared" ref="R53:CC53" si="177">SUM(R47:R52)</f>
        <v>-152.2153718473071</v>
      </c>
      <c r="S53" s="304">
        <f t="shared" si="177"/>
        <v>-158.99101143236749</v>
      </c>
      <c r="T53" s="304">
        <f t="shared" si="177"/>
        <v>-1.0613684767579343</v>
      </c>
      <c r="U53" s="304">
        <f t="shared" si="177"/>
        <v>20.565228962768742</v>
      </c>
      <c r="V53" s="304">
        <f t="shared" si="177"/>
        <v>52.833129997143942</v>
      </c>
      <c r="W53" s="304">
        <f t="shared" si="177"/>
        <v>57.329305803453735</v>
      </c>
      <c r="X53" s="304">
        <f t="shared" si="177"/>
        <v>45.737071480845316</v>
      </c>
      <c r="Y53" s="304">
        <f t="shared" si="177"/>
        <v>-48.164841523683208</v>
      </c>
      <c r="Z53" s="304">
        <f t="shared" si="177"/>
        <v>-36.967028001434983</v>
      </c>
      <c r="AA53" s="304">
        <f t="shared" si="177"/>
        <v>22.868716530628717</v>
      </c>
      <c r="AB53" s="304">
        <f t="shared" si="177"/>
        <v>34.066475553483542</v>
      </c>
      <c r="AC53" s="304">
        <f t="shared" si="177"/>
        <v>93.224767148969931</v>
      </c>
      <c r="AD53" s="304">
        <f t="shared" si="177"/>
        <v>-32.117587726176225</v>
      </c>
      <c r="AE53" s="304">
        <f t="shared" si="177"/>
        <v>4.1341044746743592</v>
      </c>
      <c r="AF53" s="304">
        <f t="shared" si="177"/>
        <v>14.173273638658202</v>
      </c>
      <c r="AG53" s="304">
        <f t="shared" si="177"/>
        <v>47.812180030215814</v>
      </c>
      <c r="AH53" s="304">
        <f t="shared" si="177"/>
        <v>79.886386528950652</v>
      </c>
      <c r="AI53" s="304">
        <f t="shared" si="177"/>
        <v>-66.265330250991838</v>
      </c>
      <c r="AJ53" s="304">
        <f t="shared" si="177"/>
        <v>-37.092133090425932</v>
      </c>
      <c r="AK53" s="304">
        <f t="shared" si="177"/>
        <v>51.661878048663311</v>
      </c>
      <c r="AL53" s="304">
        <f t="shared" si="177"/>
        <v>91.381135797619208</v>
      </c>
      <c r="AM53" s="304">
        <f t="shared" si="177"/>
        <v>144.85248466364965</v>
      </c>
      <c r="AN53" s="304">
        <f t="shared" si="177"/>
        <v>43.813829157339114</v>
      </c>
      <c r="AO53" s="304">
        <f t="shared" si="177"/>
        <v>23.439168730307301</v>
      </c>
      <c r="AP53" s="304">
        <f t="shared" si="177"/>
        <v>40.434765251731278</v>
      </c>
      <c r="AQ53" s="304">
        <f t="shared" si="177"/>
        <v>39.101208072917416</v>
      </c>
      <c r="AR53" s="304">
        <f t="shared" si="177"/>
        <v>41.924624940895228</v>
      </c>
      <c r="AS53" s="304">
        <f t="shared" si="177"/>
        <v>51.394713878057246</v>
      </c>
      <c r="AT53" s="304">
        <f t="shared" si="177"/>
        <v>19.141476024897656</v>
      </c>
      <c r="AU53" s="304">
        <f t="shared" si="177"/>
        <v>50.920911929902559</v>
      </c>
      <c r="AV53" s="304">
        <f t="shared" si="177"/>
        <v>36.185398192583307</v>
      </c>
      <c r="AW53" s="304">
        <f t="shared" si="177"/>
        <v>30.486163806932382</v>
      </c>
      <c r="AX53" s="304">
        <f t="shared" si="177"/>
        <v>48.327525259839604</v>
      </c>
      <c r="AY53" s="304">
        <f t="shared" si="177"/>
        <v>-37.501698751365893</v>
      </c>
      <c r="AZ53" s="304">
        <f t="shared" si="177"/>
        <v>41.885040816934179</v>
      </c>
      <c r="BA53" s="304">
        <f t="shared" si="177"/>
        <v>25.586555104845502</v>
      </c>
      <c r="BB53" s="304">
        <f t="shared" si="177"/>
        <v>19.57712392458825</v>
      </c>
      <c r="BC53" s="304">
        <f t="shared" si="177"/>
        <v>74.126605845832728</v>
      </c>
      <c r="BD53" s="304">
        <f t="shared" si="177"/>
        <v>131.98954276672248</v>
      </c>
      <c r="BE53" s="304">
        <f t="shared" si="177"/>
        <v>7.4039926408704559</v>
      </c>
      <c r="BF53" s="304">
        <f t="shared" si="177"/>
        <v>50.049486563709252</v>
      </c>
      <c r="BG53" s="304">
        <f t="shared" si="177"/>
        <v>83.936064871275448</v>
      </c>
      <c r="BH53" s="304">
        <f t="shared" si="177"/>
        <v>25.718671811217064</v>
      </c>
      <c r="BI53" s="304">
        <f t="shared" si="177"/>
        <v>-38.598984647325778</v>
      </c>
      <c r="BJ53" s="304">
        <f t="shared" si="177"/>
        <v>-106.15598570744805</v>
      </c>
      <c r="BK53" s="304">
        <f t="shared" si="177"/>
        <v>143.55135969166258</v>
      </c>
      <c r="BL53" s="304">
        <f t="shared" si="177"/>
        <v>72.568677470551847</v>
      </c>
      <c r="BM53" s="304">
        <f t="shared" si="177"/>
        <v>75.9644741587299</v>
      </c>
      <c r="BN53" s="304">
        <f t="shared" si="177"/>
        <v>81.592601756842669</v>
      </c>
      <c r="BO53" s="304">
        <f t="shared" si="177"/>
        <v>84.882235213764034</v>
      </c>
      <c r="BP53" s="304">
        <f t="shared" si="177"/>
        <v>88.919416589335924</v>
      </c>
      <c r="BQ53" s="304">
        <f t="shared" si="177"/>
        <v>92.332493067808173</v>
      </c>
      <c r="BR53" s="304">
        <f t="shared" si="177"/>
        <v>97.583133513097891</v>
      </c>
      <c r="BS53" s="304">
        <f t="shared" si="177"/>
        <v>100.10059793202799</v>
      </c>
      <c r="BT53" s="304">
        <f t="shared" si="177"/>
        <v>103.35510249212803</v>
      </c>
      <c r="BU53" s="304">
        <f t="shared" si="177"/>
        <v>105.7954640195785</v>
      </c>
      <c r="BV53" s="304">
        <f t="shared" si="177"/>
        <v>110.89481482042538</v>
      </c>
      <c r="BW53" s="304">
        <f t="shared" si="177"/>
        <v>118.08484299733482</v>
      </c>
      <c r="BX53" s="304">
        <f t="shared" si="177"/>
        <v>126.41073470602714</v>
      </c>
      <c r="BY53" s="304">
        <f t="shared" si="177"/>
        <v>134.13943733334054</v>
      </c>
      <c r="BZ53" s="304">
        <f t="shared" si="177"/>
        <v>145.19795593204435</v>
      </c>
      <c r="CA53" s="304">
        <f t="shared" si="177"/>
        <v>153.05724078980711</v>
      </c>
      <c r="CB53" s="304">
        <f t="shared" si="177"/>
        <v>159.50968546782678</v>
      </c>
      <c r="CC53" s="304">
        <f t="shared" si="177"/>
        <v>165.02929079303794</v>
      </c>
      <c r="CD53" s="304">
        <f t="shared" ref="CD53:CR53" si="178">SUM(CD47:CD52)</f>
        <v>174.02502326471949</v>
      </c>
      <c r="CE53" s="304">
        <f t="shared" si="178"/>
        <v>179.12722754545757</v>
      </c>
      <c r="CF53" s="304">
        <f t="shared" si="178"/>
        <v>185.29149142931237</v>
      </c>
      <c r="CG53" s="304">
        <f t="shared" si="178"/>
        <v>265.06487684126841</v>
      </c>
      <c r="CH53" s="304">
        <f t="shared" si="178"/>
        <v>1192.0607394350227</v>
      </c>
      <c r="CI53" s="304">
        <f t="shared" si="178"/>
        <v>809.70252063183943</v>
      </c>
      <c r="CJ53" s="304">
        <f t="shared" si="178"/>
        <v>485.43440399345491</v>
      </c>
      <c r="CK53" s="304">
        <f t="shared" si="178"/>
        <v>123.75864625742724</v>
      </c>
      <c r="CL53" s="304">
        <f t="shared" si="178"/>
        <v>-488.33723682194614</v>
      </c>
      <c r="CM53" s="304">
        <f t="shared" si="178"/>
        <v>-1178.2227751492974</v>
      </c>
      <c r="CN53" s="304">
        <f t="shared" si="178"/>
        <v>-1951.3722368010058</v>
      </c>
      <c r="CO53" s="304">
        <f t="shared" si="178"/>
        <v>-2738.0250793787545</v>
      </c>
      <c r="CP53" s="304">
        <f t="shared" si="178"/>
        <v>-460.58257854514159</v>
      </c>
      <c r="CQ53" s="304">
        <f t="shared" si="178"/>
        <v>0</v>
      </c>
      <c r="CR53" s="304">
        <f t="shared" si="178"/>
        <v>-60</v>
      </c>
      <c r="CS53" s="304"/>
      <c r="CT53" s="171"/>
      <c r="CU53" s="171"/>
      <c r="CV53" s="171"/>
      <c r="CW53" s="171"/>
      <c r="CX53" s="171"/>
      <c r="CY53" s="171"/>
      <c r="CZ53" s="171"/>
      <c r="DA53" s="171"/>
      <c r="DB53" s="171"/>
      <c r="DC53" s="171"/>
      <c r="DD53" s="171"/>
      <c r="DE53" s="171"/>
      <c r="DF53" s="171"/>
      <c r="DG53" s="171"/>
      <c r="DH53" s="171"/>
      <c r="DI53" s="171"/>
      <c r="DJ53" s="171"/>
      <c r="DK53" s="171"/>
      <c r="DL53" s="171"/>
      <c r="DM53" s="171"/>
      <c r="DN53" s="171"/>
      <c r="DO53" s="171"/>
      <c r="DP53" s="171"/>
      <c r="DQ53" s="171"/>
      <c r="DR53" s="171"/>
      <c r="DS53" s="171"/>
      <c r="DT53" s="171"/>
      <c r="DU53" s="171"/>
      <c r="DV53" s="171"/>
      <c r="DW53" s="171"/>
      <c r="DX53" s="171"/>
      <c r="DY53" s="171"/>
      <c r="DZ53" s="171"/>
      <c r="EA53" s="171"/>
      <c r="EB53" s="171"/>
      <c r="EC53" s="171"/>
      <c r="ED53" s="171"/>
      <c r="EE53" s="171"/>
      <c r="EF53" s="171"/>
      <c r="EG53" s="171"/>
      <c r="EH53" s="171"/>
      <c r="EI53" s="171"/>
      <c r="EJ53" s="171"/>
      <c r="EK53" s="171"/>
      <c r="EL53" s="171"/>
      <c r="EM53" s="171"/>
      <c r="EN53" s="171"/>
      <c r="EO53" s="171"/>
      <c r="EP53" s="171"/>
      <c r="EQ53" s="171"/>
      <c r="ER53" s="171"/>
      <c r="ES53" s="171"/>
      <c r="ET53" s="171"/>
      <c r="EU53" s="171"/>
      <c r="EV53" s="171"/>
      <c r="EW53" s="171"/>
      <c r="EX53" s="171"/>
      <c r="EY53" s="171"/>
      <c r="EZ53" s="171"/>
      <c r="FA53" s="171"/>
      <c r="FB53" s="171"/>
      <c r="FC53" s="171"/>
      <c r="FD53" s="171"/>
      <c r="FE53" s="171"/>
      <c r="FF53" s="171"/>
      <c r="FG53" s="171"/>
      <c r="FH53" s="171"/>
      <c r="FI53" s="171"/>
      <c r="FJ53" s="171"/>
      <c r="FK53" s="171"/>
      <c r="FL53" s="171"/>
      <c r="FM53" s="171"/>
      <c r="FN53" s="171"/>
      <c r="FO53" s="171"/>
      <c r="FP53" s="171"/>
      <c r="FQ53" s="171"/>
      <c r="FR53" s="171"/>
      <c r="FS53" s="171"/>
      <c r="FT53" s="171"/>
      <c r="FU53" s="171"/>
      <c r="FV53" s="171"/>
      <c r="FW53" s="171"/>
      <c r="FX53" s="171"/>
      <c r="FY53" s="171"/>
      <c r="FZ53" s="171"/>
      <c r="GA53" s="171"/>
      <c r="GB53" s="171"/>
      <c r="GC53" s="171"/>
      <c r="GD53" s="171"/>
      <c r="GE53" s="171"/>
      <c r="GF53" s="171"/>
      <c r="GG53" s="171"/>
      <c r="GH53" s="171"/>
      <c r="GI53" s="171"/>
      <c r="GJ53" s="171"/>
      <c r="GK53" s="171"/>
    </row>
    <row r="54" spans="1:193" customFormat="1" outlineLevel="1">
      <c r="A54" s="4"/>
      <c r="B54" s="4"/>
      <c r="C54" s="4"/>
      <c r="D54" s="4"/>
      <c r="E54" s="4"/>
      <c r="F54" s="4"/>
      <c r="G54" s="4"/>
      <c r="H54" s="4"/>
      <c r="I54" s="4"/>
      <c r="J54" s="4"/>
      <c r="K54" s="314"/>
      <c r="L54" s="4"/>
      <c r="M54" s="129"/>
      <c r="N54" s="129"/>
      <c r="O54" s="227"/>
      <c r="P54" s="227"/>
      <c r="Q54" s="227"/>
      <c r="R54" s="227"/>
      <c r="S54" s="227"/>
      <c r="T54" s="227"/>
      <c r="U54" s="227"/>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4"/>
      <c r="CU54" s="171"/>
      <c r="CV54" s="171"/>
      <c r="CW54" s="171"/>
      <c r="CX54" s="171"/>
      <c r="CY54" s="171"/>
      <c r="CZ54" s="171"/>
      <c r="DA54" s="171"/>
      <c r="DB54" s="171"/>
      <c r="DC54" s="171"/>
      <c r="DD54" s="171"/>
      <c r="DE54" s="171"/>
      <c r="DF54" s="171"/>
      <c r="DG54" s="171"/>
      <c r="DH54" s="171"/>
      <c r="DI54" s="171"/>
      <c r="DJ54" s="171"/>
      <c r="DK54" s="171"/>
      <c r="DL54" s="171"/>
      <c r="DM54" s="171"/>
      <c r="DN54" s="171"/>
      <c r="DO54" s="171"/>
      <c r="DP54" s="171"/>
      <c r="DQ54" s="171"/>
      <c r="DR54" s="171"/>
      <c r="DS54" s="171"/>
      <c r="DT54" s="171"/>
      <c r="DU54" s="171"/>
      <c r="DV54" s="171"/>
      <c r="DW54" s="171"/>
      <c r="DX54" s="171"/>
      <c r="DY54" s="171"/>
      <c r="DZ54" s="171"/>
      <c r="EA54" s="171"/>
      <c r="EB54" s="171"/>
      <c r="EC54" s="171"/>
      <c r="ED54" s="171"/>
      <c r="EE54" s="171"/>
      <c r="EF54" s="171"/>
      <c r="EG54" s="171"/>
      <c r="EH54" s="171"/>
      <c r="EI54" s="171"/>
      <c r="EJ54" s="171"/>
      <c r="EK54" s="171"/>
      <c r="EL54" s="171"/>
      <c r="EM54" s="171"/>
      <c r="EN54" s="171"/>
      <c r="EO54" s="171"/>
      <c r="EP54" s="171"/>
      <c r="EQ54" s="171"/>
      <c r="ER54" s="171"/>
      <c r="ES54" s="171"/>
      <c r="ET54" s="171"/>
      <c r="EU54" s="171"/>
      <c r="EV54" s="171"/>
      <c r="EW54" s="171"/>
      <c r="EX54" s="171"/>
      <c r="EY54" s="171"/>
      <c r="EZ54" s="171"/>
      <c r="FA54" s="171"/>
      <c r="FB54" s="171"/>
      <c r="FC54" s="171"/>
      <c r="FD54" s="171"/>
      <c r="FE54" s="171"/>
      <c r="FF54" s="171"/>
      <c r="FG54" s="171"/>
      <c r="FH54" s="171"/>
      <c r="FI54" s="171"/>
      <c r="FJ54" s="171"/>
      <c r="FK54" s="171"/>
      <c r="FL54" s="171"/>
      <c r="FM54" s="171"/>
      <c r="FN54" s="171"/>
      <c r="FO54" s="171"/>
      <c r="FP54" s="171"/>
      <c r="FQ54" s="171"/>
      <c r="FR54" s="171"/>
      <c r="FS54" s="171"/>
      <c r="FT54" s="171"/>
      <c r="FU54" s="171"/>
      <c r="FV54" s="171"/>
      <c r="FW54" s="171"/>
      <c r="FX54" s="171"/>
      <c r="FY54" s="171"/>
      <c r="FZ54" s="171"/>
      <c r="GA54" s="171"/>
      <c r="GB54" s="171"/>
      <c r="GC54" s="171"/>
      <c r="GD54" s="171"/>
      <c r="GE54" s="171"/>
      <c r="GF54" s="171"/>
      <c r="GG54" s="171"/>
      <c r="GH54" s="171"/>
      <c r="GI54" s="171"/>
      <c r="GJ54" s="171"/>
      <c r="GK54" s="171"/>
    </row>
    <row r="55" spans="1:193" s="114" customFormat="1" outlineLevel="1">
      <c r="A55" s="123"/>
      <c r="B55" s="190" t="s">
        <v>120</v>
      </c>
      <c r="C55" s="110"/>
      <c r="D55" s="220"/>
      <c r="E55" s="220"/>
      <c r="F55" s="220"/>
      <c r="G55" s="220"/>
      <c r="H55" s="220"/>
      <c r="I55" s="220"/>
      <c r="J55" s="220"/>
      <c r="K55" s="346" t="s">
        <v>200</v>
      </c>
      <c r="L55" s="220"/>
      <c r="M55" s="231"/>
      <c r="N55" s="231"/>
      <c r="O55" s="229">
        <f>+Acc!O45</f>
        <v>764.10191108409549</v>
      </c>
      <c r="P55" s="229">
        <f t="shared" ref="P55:Q55" si="179">+P53+P17</f>
        <v>549.08508781390992</v>
      </c>
      <c r="Q55" s="229">
        <f t="shared" si="179"/>
        <v>372.26775175643263</v>
      </c>
      <c r="R55" s="229">
        <f t="shared" ref="R55:CC55" si="180">+R53+R17</f>
        <v>220.05237990912553</v>
      </c>
      <c r="S55" s="229">
        <f t="shared" si="180"/>
        <v>61.061368476758048</v>
      </c>
      <c r="T55" s="229">
        <f t="shared" si="180"/>
        <v>60.000000000000114</v>
      </c>
      <c r="U55" s="229">
        <f t="shared" si="180"/>
        <v>80.565228962768856</v>
      </c>
      <c r="V55" s="229">
        <f t="shared" si="180"/>
        <v>133.3983589599128</v>
      </c>
      <c r="W55" s="229">
        <f t="shared" si="180"/>
        <v>190.72766476336653</v>
      </c>
      <c r="X55" s="229">
        <f t="shared" si="180"/>
        <v>236.46473624421185</v>
      </c>
      <c r="Y55" s="229">
        <f t="shared" si="180"/>
        <v>188.29989472052864</v>
      </c>
      <c r="Z55" s="229">
        <f t="shared" si="180"/>
        <v>151.33286671909366</v>
      </c>
      <c r="AA55" s="229">
        <f t="shared" si="180"/>
        <v>174.20158324972238</v>
      </c>
      <c r="AB55" s="229">
        <f t="shared" si="180"/>
        <v>208.26805880320592</v>
      </c>
      <c r="AC55" s="229">
        <f t="shared" si="180"/>
        <v>301.49282595217585</v>
      </c>
      <c r="AD55" s="229">
        <f t="shared" si="180"/>
        <v>269.37523822599962</v>
      </c>
      <c r="AE55" s="229">
        <f t="shared" si="180"/>
        <v>273.50934270067398</v>
      </c>
      <c r="AF55" s="229">
        <f t="shared" si="180"/>
        <v>287.68261633933218</v>
      </c>
      <c r="AG55" s="229">
        <f t="shared" si="180"/>
        <v>335.494796369548</v>
      </c>
      <c r="AH55" s="229">
        <f t="shared" si="180"/>
        <v>415.38118289849865</v>
      </c>
      <c r="AI55" s="229">
        <f t="shared" si="180"/>
        <v>349.11585264750681</v>
      </c>
      <c r="AJ55" s="229">
        <f t="shared" si="180"/>
        <v>312.02371955708088</v>
      </c>
      <c r="AK55" s="229">
        <f t="shared" si="180"/>
        <v>363.68559760574419</v>
      </c>
      <c r="AL55" s="229">
        <f t="shared" si="180"/>
        <v>455.0667334033634</v>
      </c>
      <c r="AM55" s="229">
        <f t="shared" si="180"/>
        <v>599.91921806701305</v>
      </c>
      <c r="AN55" s="229">
        <f t="shared" si="180"/>
        <v>643.73304722435216</v>
      </c>
      <c r="AO55" s="229">
        <f t="shared" si="180"/>
        <v>667.17221595465946</v>
      </c>
      <c r="AP55" s="229">
        <f t="shared" si="180"/>
        <v>707.60698120639074</v>
      </c>
      <c r="AQ55" s="229">
        <f t="shared" si="180"/>
        <v>746.70818927930816</v>
      </c>
      <c r="AR55" s="229">
        <f t="shared" si="180"/>
        <v>788.63281422020339</v>
      </c>
      <c r="AS55" s="229">
        <f t="shared" si="180"/>
        <v>840.02752809826063</v>
      </c>
      <c r="AT55" s="229">
        <f t="shared" si="180"/>
        <v>859.16900412315829</v>
      </c>
      <c r="AU55" s="229">
        <f t="shared" si="180"/>
        <v>910.08991605306085</v>
      </c>
      <c r="AV55" s="229">
        <f t="shared" si="180"/>
        <v>946.27531424564415</v>
      </c>
      <c r="AW55" s="229">
        <f t="shared" si="180"/>
        <v>976.76147805257654</v>
      </c>
      <c r="AX55" s="229">
        <f t="shared" si="180"/>
        <v>1025.089003312416</v>
      </c>
      <c r="AY55" s="229">
        <f t="shared" si="180"/>
        <v>987.58730456105013</v>
      </c>
      <c r="AZ55" s="229">
        <f t="shared" si="180"/>
        <v>1029.4723453779843</v>
      </c>
      <c r="BA55" s="229">
        <f t="shared" si="180"/>
        <v>1055.0589004828298</v>
      </c>
      <c r="BB55" s="229">
        <f t="shared" si="180"/>
        <v>1074.6360244074181</v>
      </c>
      <c r="BC55" s="229">
        <f t="shared" si="180"/>
        <v>1148.7626302532508</v>
      </c>
      <c r="BD55" s="229">
        <f t="shared" si="180"/>
        <v>1280.7521730199733</v>
      </c>
      <c r="BE55" s="229">
        <f t="shared" si="180"/>
        <v>1288.1561656608437</v>
      </c>
      <c r="BF55" s="229">
        <f t="shared" si="180"/>
        <v>1338.205652224553</v>
      </c>
      <c r="BG55" s="229">
        <f t="shared" si="180"/>
        <v>1422.1417170958284</v>
      </c>
      <c r="BH55" s="229">
        <f t="shared" si="180"/>
        <v>1447.8603889070455</v>
      </c>
      <c r="BI55" s="229">
        <f t="shared" si="180"/>
        <v>1409.2614042597197</v>
      </c>
      <c r="BJ55" s="229">
        <f t="shared" si="180"/>
        <v>1303.1054185522717</v>
      </c>
      <c r="BK55" s="229">
        <f t="shared" si="180"/>
        <v>1446.6567782439342</v>
      </c>
      <c r="BL55" s="229">
        <f t="shared" si="180"/>
        <v>1519.2254557144861</v>
      </c>
      <c r="BM55" s="229">
        <f t="shared" si="180"/>
        <v>1595.189929873216</v>
      </c>
      <c r="BN55" s="229">
        <f t="shared" si="180"/>
        <v>1676.7825316300587</v>
      </c>
      <c r="BO55" s="229">
        <f t="shared" si="180"/>
        <v>1761.6647668438227</v>
      </c>
      <c r="BP55" s="229">
        <f t="shared" si="180"/>
        <v>1850.5841834331586</v>
      </c>
      <c r="BQ55" s="229">
        <f t="shared" si="180"/>
        <v>1942.9166765009668</v>
      </c>
      <c r="BR55" s="229">
        <f t="shared" si="180"/>
        <v>2040.4998100140647</v>
      </c>
      <c r="BS55" s="229">
        <f t="shared" si="180"/>
        <v>2140.6004079460927</v>
      </c>
      <c r="BT55" s="229">
        <f t="shared" si="180"/>
        <v>2243.9555104382207</v>
      </c>
      <c r="BU55" s="229">
        <f t="shared" si="180"/>
        <v>2349.7509744577992</v>
      </c>
      <c r="BV55" s="229">
        <f t="shared" si="180"/>
        <v>2460.6457892782246</v>
      </c>
      <c r="BW55" s="229">
        <f t="shared" si="180"/>
        <v>2578.7306322755594</v>
      </c>
      <c r="BX55" s="229">
        <f t="shared" si="180"/>
        <v>2705.1413669815865</v>
      </c>
      <c r="BY55" s="229">
        <f t="shared" si="180"/>
        <v>2839.2808043149271</v>
      </c>
      <c r="BZ55" s="229">
        <f t="shared" si="180"/>
        <v>2984.4787602469714</v>
      </c>
      <c r="CA55" s="229">
        <f t="shared" si="180"/>
        <v>3137.5360010367785</v>
      </c>
      <c r="CB55" s="229">
        <f t="shared" si="180"/>
        <v>3297.0456865046053</v>
      </c>
      <c r="CC55" s="229">
        <f t="shared" si="180"/>
        <v>3462.0749772976433</v>
      </c>
      <c r="CD55" s="229">
        <f t="shared" ref="CD55:CR55" si="181">+CD53+CD17</f>
        <v>3636.1000005623628</v>
      </c>
      <c r="CE55" s="229">
        <f t="shared" si="181"/>
        <v>3815.2272281078203</v>
      </c>
      <c r="CF55" s="229">
        <f t="shared" si="181"/>
        <v>4000.5187195371327</v>
      </c>
      <c r="CG55" s="229">
        <f t="shared" si="181"/>
        <v>4265.5835963784011</v>
      </c>
      <c r="CH55" s="229">
        <f t="shared" si="181"/>
        <v>5457.6443358134238</v>
      </c>
      <c r="CI55" s="229">
        <f t="shared" si="181"/>
        <v>6267.3468564452633</v>
      </c>
      <c r="CJ55" s="229">
        <f t="shared" si="181"/>
        <v>6752.7812604387182</v>
      </c>
      <c r="CK55" s="229">
        <f t="shared" si="181"/>
        <v>6876.5399066961454</v>
      </c>
      <c r="CL55" s="229">
        <f t="shared" si="181"/>
        <v>6388.2026698741993</v>
      </c>
      <c r="CM55" s="229">
        <f t="shared" si="181"/>
        <v>5209.9798947249019</v>
      </c>
      <c r="CN55" s="229">
        <f t="shared" si="181"/>
        <v>3258.6076579238961</v>
      </c>
      <c r="CO55" s="229">
        <f t="shared" si="181"/>
        <v>520.58257854514159</v>
      </c>
      <c r="CP55" s="229">
        <f t="shared" si="181"/>
        <v>60</v>
      </c>
      <c r="CQ55" s="229">
        <f t="shared" si="181"/>
        <v>60</v>
      </c>
      <c r="CR55" s="229">
        <f t="shared" si="181"/>
        <v>0</v>
      </c>
      <c r="CS55" s="229"/>
    </row>
    <row r="56" spans="1:193" outlineLevel="1">
      <c r="B56" s="4" t="s">
        <v>82</v>
      </c>
      <c r="H56" s="250">
        <f>IF(SUM(O56:CS56)=0,1,0)</f>
        <v>1</v>
      </c>
      <c r="K56" s="314"/>
      <c r="M56" s="129"/>
      <c r="N56" s="129"/>
      <c r="O56" s="129">
        <f t="shared" ref="O56:Q56" si="182">IF(ROUND(O55,3)&lt;0,1,0)</f>
        <v>0</v>
      </c>
      <c r="P56" s="129">
        <f t="shared" si="182"/>
        <v>0</v>
      </c>
      <c r="Q56" s="129">
        <f t="shared" si="182"/>
        <v>0</v>
      </c>
      <c r="R56" s="129">
        <f t="shared" ref="R56:CC56" si="183">IF(ROUND(R55,3)&lt;0,1,0)</f>
        <v>0</v>
      </c>
      <c r="S56" s="129">
        <f t="shared" si="183"/>
        <v>0</v>
      </c>
      <c r="T56" s="129">
        <f t="shared" si="183"/>
        <v>0</v>
      </c>
      <c r="U56" s="129">
        <f t="shared" si="183"/>
        <v>0</v>
      </c>
      <c r="V56" s="129">
        <f t="shared" si="183"/>
        <v>0</v>
      </c>
      <c r="W56" s="129">
        <f t="shared" si="183"/>
        <v>0</v>
      </c>
      <c r="X56" s="129">
        <f t="shared" si="183"/>
        <v>0</v>
      </c>
      <c r="Y56" s="129">
        <f t="shared" si="183"/>
        <v>0</v>
      </c>
      <c r="Z56" s="129">
        <f t="shared" si="183"/>
        <v>0</v>
      </c>
      <c r="AA56" s="129">
        <f t="shared" si="183"/>
        <v>0</v>
      </c>
      <c r="AB56" s="129">
        <f t="shared" si="183"/>
        <v>0</v>
      </c>
      <c r="AC56" s="129">
        <f t="shared" si="183"/>
        <v>0</v>
      </c>
      <c r="AD56" s="129">
        <f t="shared" si="183"/>
        <v>0</v>
      </c>
      <c r="AE56" s="129">
        <f t="shared" si="183"/>
        <v>0</v>
      </c>
      <c r="AF56" s="129">
        <f t="shared" si="183"/>
        <v>0</v>
      </c>
      <c r="AG56" s="129">
        <f t="shared" si="183"/>
        <v>0</v>
      </c>
      <c r="AH56" s="129">
        <f t="shared" si="183"/>
        <v>0</v>
      </c>
      <c r="AI56" s="129">
        <f t="shared" si="183"/>
        <v>0</v>
      </c>
      <c r="AJ56" s="129">
        <f t="shared" si="183"/>
        <v>0</v>
      </c>
      <c r="AK56" s="129">
        <f t="shared" si="183"/>
        <v>0</v>
      </c>
      <c r="AL56" s="129">
        <f t="shared" si="183"/>
        <v>0</v>
      </c>
      <c r="AM56" s="129">
        <f t="shared" si="183"/>
        <v>0</v>
      </c>
      <c r="AN56" s="129">
        <f t="shared" si="183"/>
        <v>0</v>
      </c>
      <c r="AO56" s="129">
        <f t="shared" si="183"/>
        <v>0</v>
      </c>
      <c r="AP56" s="129">
        <f t="shared" si="183"/>
        <v>0</v>
      </c>
      <c r="AQ56" s="129">
        <f t="shared" si="183"/>
        <v>0</v>
      </c>
      <c r="AR56" s="129">
        <f t="shared" si="183"/>
        <v>0</v>
      </c>
      <c r="AS56" s="129">
        <f t="shared" si="183"/>
        <v>0</v>
      </c>
      <c r="AT56" s="129">
        <f t="shared" si="183"/>
        <v>0</v>
      </c>
      <c r="AU56" s="129">
        <f t="shared" si="183"/>
        <v>0</v>
      </c>
      <c r="AV56" s="129">
        <f t="shared" si="183"/>
        <v>0</v>
      </c>
      <c r="AW56" s="129">
        <f t="shared" si="183"/>
        <v>0</v>
      </c>
      <c r="AX56" s="129">
        <f t="shared" si="183"/>
        <v>0</v>
      </c>
      <c r="AY56" s="129">
        <f t="shared" si="183"/>
        <v>0</v>
      </c>
      <c r="AZ56" s="129">
        <f t="shared" si="183"/>
        <v>0</v>
      </c>
      <c r="BA56" s="129">
        <f t="shared" si="183"/>
        <v>0</v>
      </c>
      <c r="BB56" s="129">
        <f t="shared" si="183"/>
        <v>0</v>
      </c>
      <c r="BC56" s="129">
        <f t="shared" si="183"/>
        <v>0</v>
      </c>
      <c r="BD56" s="129">
        <f t="shared" si="183"/>
        <v>0</v>
      </c>
      <c r="BE56" s="129">
        <f t="shared" si="183"/>
        <v>0</v>
      </c>
      <c r="BF56" s="129">
        <f t="shared" si="183"/>
        <v>0</v>
      </c>
      <c r="BG56" s="129">
        <f t="shared" si="183"/>
        <v>0</v>
      </c>
      <c r="BH56" s="129">
        <f t="shared" si="183"/>
        <v>0</v>
      </c>
      <c r="BI56" s="129">
        <f t="shared" si="183"/>
        <v>0</v>
      </c>
      <c r="BJ56" s="129">
        <f t="shared" si="183"/>
        <v>0</v>
      </c>
      <c r="BK56" s="129">
        <f t="shared" si="183"/>
        <v>0</v>
      </c>
      <c r="BL56" s="129">
        <f t="shared" si="183"/>
        <v>0</v>
      </c>
      <c r="BM56" s="129">
        <f t="shared" si="183"/>
        <v>0</v>
      </c>
      <c r="BN56" s="129">
        <f t="shared" si="183"/>
        <v>0</v>
      </c>
      <c r="BO56" s="129">
        <f t="shared" si="183"/>
        <v>0</v>
      </c>
      <c r="BP56" s="129">
        <f t="shared" si="183"/>
        <v>0</v>
      </c>
      <c r="BQ56" s="129">
        <f t="shared" si="183"/>
        <v>0</v>
      </c>
      <c r="BR56" s="129">
        <f t="shared" si="183"/>
        <v>0</v>
      </c>
      <c r="BS56" s="129">
        <f t="shared" si="183"/>
        <v>0</v>
      </c>
      <c r="BT56" s="129">
        <f t="shared" si="183"/>
        <v>0</v>
      </c>
      <c r="BU56" s="129">
        <f t="shared" si="183"/>
        <v>0</v>
      </c>
      <c r="BV56" s="129">
        <f t="shared" si="183"/>
        <v>0</v>
      </c>
      <c r="BW56" s="129">
        <f t="shared" si="183"/>
        <v>0</v>
      </c>
      <c r="BX56" s="129">
        <f t="shared" si="183"/>
        <v>0</v>
      </c>
      <c r="BY56" s="129">
        <f t="shared" si="183"/>
        <v>0</v>
      </c>
      <c r="BZ56" s="129">
        <f t="shared" si="183"/>
        <v>0</v>
      </c>
      <c r="CA56" s="129">
        <f t="shared" si="183"/>
        <v>0</v>
      </c>
      <c r="CB56" s="129">
        <f t="shared" si="183"/>
        <v>0</v>
      </c>
      <c r="CC56" s="129">
        <f t="shared" si="183"/>
        <v>0</v>
      </c>
      <c r="CD56" s="129">
        <f t="shared" ref="CD56:CR56" si="184">IF(ROUND(CD55,3)&lt;0,1,0)</f>
        <v>0</v>
      </c>
      <c r="CE56" s="129">
        <f t="shared" si="184"/>
        <v>0</v>
      </c>
      <c r="CF56" s="129">
        <f t="shared" si="184"/>
        <v>0</v>
      </c>
      <c r="CG56" s="129">
        <f t="shared" si="184"/>
        <v>0</v>
      </c>
      <c r="CH56" s="129">
        <f t="shared" si="184"/>
        <v>0</v>
      </c>
      <c r="CI56" s="129">
        <f t="shared" si="184"/>
        <v>0</v>
      </c>
      <c r="CJ56" s="129">
        <f t="shared" si="184"/>
        <v>0</v>
      </c>
      <c r="CK56" s="129">
        <f t="shared" si="184"/>
        <v>0</v>
      </c>
      <c r="CL56" s="129">
        <f t="shared" si="184"/>
        <v>0</v>
      </c>
      <c r="CM56" s="129">
        <f t="shared" si="184"/>
        <v>0</v>
      </c>
      <c r="CN56" s="129">
        <f t="shared" si="184"/>
        <v>0</v>
      </c>
      <c r="CO56" s="129">
        <f t="shared" si="184"/>
        <v>0</v>
      </c>
      <c r="CP56" s="129">
        <f t="shared" si="184"/>
        <v>0</v>
      </c>
      <c r="CQ56" s="129">
        <f t="shared" si="184"/>
        <v>0</v>
      </c>
      <c r="CR56" s="129">
        <f t="shared" si="184"/>
        <v>0</v>
      </c>
      <c r="CS56" s="129"/>
    </row>
    <row r="57" spans="1:193" outlineLevel="1">
      <c r="K57" s="314"/>
      <c r="O57" s="161"/>
      <c r="P57" s="161"/>
      <c r="CS57" s="161"/>
    </row>
    <row r="58" spans="1:193" outlineLevel="1">
      <c r="K58" s="314"/>
      <c r="O58" s="161"/>
      <c r="P58" s="161"/>
      <c r="CS58" s="161"/>
    </row>
    <row r="59" spans="1:193" s="694" customFormat="1" outlineLevel="1">
      <c r="A59" s="690"/>
      <c r="B59" s="690" t="s">
        <v>316</v>
      </c>
      <c r="C59" s="678"/>
      <c r="D59" s="691"/>
      <c r="E59" s="691"/>
      <c r="F59" s="691"/>
      <c r="G59" s="691"/>
      <c r="H59" s="691"/>
      <c r="I59" s="691"/>
      <c r="J59" s="691"/>
      <c r="K59" s="692" t="s">
        <v>200</v>
      </c>
      <c r="L59" s="691"/>
      <c r="M59" s="691"/>
      <c r="N59" s="691"/>
      <c r="O59" s="693"/>
      <c r="P59" s="693">
        <f>+IF(P$6&lt;&gt;O$6,INDEX(Inputs!$L$167:$L$183,P$6,1),O59*(1+POWER(INDEX(Inputs!$L$167:$L$183,O$6+1,1)/INDEX(Inputs!$L$167:$L$183,O$6,1),1/(INDEX(Inputs!$B$167:$B$183,O$6+1,1)-INDEX(Inputs!$B$167:$B$183,O$6,1)))-1))</f>
        <v>550</v>
      </c>
      <c r="Q59" s="693">
        <f>+IF(Q$6&lt;&gt;P$6,INDEX(Inputs!$L$167:$L$183,Q$6,1),P59*(1+POWER(INDEX(Inputs!$L$167:$L$183,P$6+1,1)/INDEX(Inputs!$L$167:$L$183,P$6,1),1/(INDEX(Inputs!$B$167:$B$183,P$6+1,1)-INDEX(Inputs!$B$167:$B$183,P$6,1)))-1))</f>
        <v>262.80011027473722</v>
      </c>
      <c r="R59" s="693">
        <f>+IF(R$6&lt;&gt;Q$6,INDEX(Inputs!$L$167:$L$183,R$6,1),Q59*(1+POWER(INDEX(Inputs!$L$167:$L$183,Q$6+1,1)/INDEX(Inputs!$L$167:$L$183,Q$6,1),1/(INDEX(Inputs!$B$167:$B$183,Q$6+1,1)-INDEX(Inputs!$B$167:$B$183,Q$6,1)))-1))</f>
        <v>125.57072356438917</v>
      </c>
      <c r="S59" s="693">
        <f>+IF(S$6&lt;&gt;R$6,INDEX(Inputs!$L$167:$L$183,S$6,1),R59*(1+POWER(INDEX(Inputs!$L$167:$L$183,R$6+1,1)/INDEX(Inputs!$L$167:$L$183,R$6,1),1/(INDEX(Inputs!$B$167:$B$183,R$6+1,1)-INDEX(Inputs!$B$167:$B$183,R$6,1)))-1))</f>
        <v>60</v>
      </c>
      <c r="T59" s="693">
        <f>+IF(T$6&lt;&gt;S$6,INDEX(Inputs!$L$167:$L$183,T$6,1),S59*(1+POWER(INDEX(Inputs!$L$167:$L$183,S$6+1,1)/INDEX(Inputs!$L$167:$L$183,S$6,1),1/(INDEX(Inputs!$B$167:$B$183,S$6+1,1)-INDEX(Inputs!$B$167:$B$183,S$6,1)))-1))</f>
        <v>60</v>
      </c>
      <c r="U59" s="693">
        <f>+IF(U$6&lt;&gt;T$6,INDEX(Inputs!$L$167:$L$183,U$6,1),T59*(1+POWER(INDEX(Inputs!$L$167:$L$183,T$6+1,1)/INDEX(Inputs!$L$167:$L$183,T$6,1),1/(INDEX(Inputs!$B$167:$B$183,T$6+1,1)-INDEX(Inputs!$B$167:$B$183,T$6,1)))-1))</f>
        <v>60</v>
      </c>
      <c r="V59" s="693">
        <f>+IF(V$6&lt;&gt;U$6,INDEX(Inputs!$L$167:$L$183,V$6,1),U59*(1+POWER(INDEX(Inputs!$L$167:$L$183,U$6+1,1)/INDEX(Inputs!$L$167:$L$183,U$6,1),1/(INDEX(Inputs!$B$167:$B$183,U$6+1,1)-INDEX(Inputs!$B$167:$B$183,U$6,1)))-1))</f>
        <v>60</v>
      </c>
      <c r="W59" s="693">
        <f>+IF(W$6&lt;&gt;V$6,INDEX(Inputs!$L$167:$L$183,W$6,1),V59*(1+POWER(INDEX(Inputs!$L$167:$L$183,V$6+1,1)/INDEX(Inputs!$L$167:$L$183,V$6,1),1/(INDEX(Inputs!$B$167:$B$183,V$6+1,1)-INDEX(Inputs!$B$167:$B$183,V$6,1)))-1))</f>
        <v>60</v>
      </c>
      <c r="X59" s="693">
        <f>+IF(X$6&lt;&gt;W$6,INDEX(Inputs!$L$167:$L$183,X$6,1),W59*(1+POWER(INDEX(Inputs!$L$167:$L$183,W$6+1,1)/INDEX(Inputs!$L$167:$L$183,W$6,1),1/(INDEX(Inputs!$B$167:$B$183,W$6+1,1)-INDEX(Inputs!$B$167:$B$183,W$6,1)))-1))</f>
        <v>60</v>
      </c>
      <c r="Y59" s="693">
        <f>+IF(Y$6&lt;&gt;X$6,INDEX(Inputs!$L$167:$L$183,Y$6,1),X59*(1+POWER(INDEX(Inputs!$L$167:$L$183,X$6+1,1)/INDEX(Inputs!$L$167:$L$183,X$6,1),1/(INDEX(Inputs!$B$167:$B$183,X$6+1,1)-INDEX(Inputs!$B$167:$B$183,X$6,1)))-1))</f>
        <v>60</v>
      </c>
      <c r="Z59" s="693">
        <f>+IF(Z$6&lt;&gt;Y$6,INDEX(Inputs!$L$167:$L$183,Z$6,1),Y59*(1+POWER(INDEX(Inputs!$L$167:$L$183,Y$6+1,1)/INDEX(Inputs!$L$167:$L$183,Y$6,1),1/(INDEX(Inputs!$B$167:$B$183,Y$6+1,1)-INDEX(Inputs!$B$167:$B$183,Y$6,1)))-1))</f>
        <v>60</v>
      </c>
      <c r="AA59" s="693">
        <f>+IF(AA$6&lt;&gt;Z$6,INDEX(Inputs!$L$167:$L$183,AA$6,1),Z59*(1+POWER(INDEX(Inputs!$L$167:$L$183,Z$6+1,1)/INDEX(Inputs!$L$167:$L$183,Z$6,1),1/(INDEX(Inputs!$B$167:$B$183,Z$6+1,1)-INDEX(Inputs!$B$167:$B$183,Z$6,1)))-1))</f>
        <v>60</v>
      </c>
      <c r="AB59" s="693">
        <f>+IF(AB$6&lt;&gt;AA$6,INDEX(Inputs!$L$167:$L$183,AB$6,1),AA59*(1+POWER(INDEX(Inputs!$L$167:$L$183,AA$6+1,1)/INDEX(Inputs!$L$167:$L$183,AA$6,1),1/(INDEX(Inputs!$B$167:$B$183,AA$6+1,1)-INDEX(Inputs!$B$167:$B$183,AA$6,1)))-1))</f>
        <v>60</v>
      </c>
      <c r="AC59" s="693">
        <f>+IF(AC$6&lt;&gt;AB$6,INDEX(Inputs!$L$167:$L$183,AC$6,1),AB59*(1+POWER(INDEX(Inputs!$L$167:$L$183,AB$6+1,1)/INDEX(Inputs!$L$167:$L$183,AB$6,1),1/(INDEX(Inputs!$B$167:$B$183,AB$6+1,1)-INDEX(Inputs!$B$167:$B$183,AB$6,1)))-1))</f>
        <v>60</v>
      </c>
      <c r="AD59" s="693">
        <f>+IF(AD$6&lt;&gt;AC$6,INDEX(Inputs!$L$167:$L$183,AD$6,1),AC59*(1+POWER(INDEX(Inputs!$L$167:$L$183,AC$6+1,1)/INDEX(Inputs!$L$167:$L$183,AC$6,1),1/(INDEX(Inputs!$B$167:$B$183,AC$6+1,1)-INDEX(Inputs!$B$167:$B$183,AC$6,1)))-1))</f>
        <v>60</v>
      </c>
      <c r="AE59" s="693">
        <f>+IF(AE$6&lt;&gt;AD$6,INDEX(Inputs!$L$167:$L$183,AE$6,1),AD59*(1+POWER(INDEX(Inputs!$L$167:$L$183,AD$6+1,1)/INDEX(Inputs!$L$167:$L$183,AD$6,1),1/(INDEX(Inputs!$B$167:$B$183,AD$6+1,1)-INDEX(Inputs!$B$167:$B$183,AD$6,1)))-1))</f>
        <v>60</v>
      </c>
      <c r="AF59" s="693">
        <f>+IF(AF$6&lt;&gt;AE$6,INDEX(Inputs!$L$167:$L$183,AF$6,1),AE59*(1+POWER(INDEX(Inputs!$L$167:$L$183,AE$6+1,1)/INDEX(Inputs!$L$167:$L$183,AE$6,1),1/(INDEX(Inputs!$B$167:$B$183,AE$6+1,1)-INDEX(Inputs!$B$167:$B$183,AE$6,1)))-1))</f>
        <v>60</v>
      </c>
      <c r="AG59" s="693">
        <f>+IF(AG$6&lt;&gt;AF$6,INDEX(Inputs!$L$167:$L$183,AG$6,1),AF59*(1+POWER(INDEX(Inputs!$L$167:$L$183,AF$6+1,1)/INDEX(Inputs!$L$167:$L$183,AF$6,1),1/(INDEX(Inputs!$B$167:$B$183,AF$6+1,1)-INDEX(Inputs!$B$167:$B$183,AF$6,1)))-1))</f>
        <v>60</v>
      </c>
      <c r="AH59" s="693">
        <f>+IF(AH$6&lt;&gt;AG$6,INDEX(Inputs!$L$167:$L$183,AH$6,1),AG59*(1+POWER(INDEX(Inputs!$L$167:$L$183,AG$6+1,1)/INDEX(Inputs!$L$167:$L$183,AG$6,1),1/(INDEX(Inputs!$B$167:$B$183,AG$6+1,1)-INDEX(Inputs!$B$167:$B$183,AG$6,1)))-1))</f>
        <v>60</v>
      </c>
      <c r="AI59" s="693">
        <f>+IF(AI$6&lt;&gt;AH$6,INDEX(Inputs!$L$167:$L$183,AI$6,1),AH59*(1+POWER(INDEX(Inputs!$L$167:$L$183,AH$6+1,1)/INDEX(Inputs!$L$167:$L$183,AH$6,1),1/(INDEX(Inputs!$B$167:$B$183,AH$6+1,1)-INDEX(Inputs!$B$167:$B$183,AH$6,1)))-1))</f>
        <v>60</v>
      </c>
      <c r="AJ59" s="693">
        <f>+IF(AJ$6&lt;&gt;AI$6,INDEX(Inputs!$L$167:$L$183,AJ$6,1),AI59*(1+POWER(INDEX(Inputs!$L$167:$L$183,AI$6+1,1)/INDEX(Inputs!$L$167:$L$183,AI$6,1),1/(INDEX(Inputs!$B$167:$B$183,AI$6+1,1)-INDEX(Inputs!$B$167:$B$183,AI$6,1)))-1))</f>
        <v>60</v>
      </c>
      <c r="AK59" s="693">
        <f>+IF(AK$6&lt;&gt;AJ$6,INDEX(Inputs!$L$167:$L$183,AK$6,1),AJ59*(1+POWER(INDEX(Inputs!$L$167:$L$183,AJ$6+1,1)/INDEX(Inputs!$L$167:$L$183,AJ$6,1),1/(INDEX(Inputs!$B$167:$B$183,AJ$6+1,1)-INDEX(Inputs!$B$167:$B$183,AJ$6,1)))-1))</f>
        <v>60</v>
      </c>
      <c r="AL59" s="693">
        <f>+IF(AL$6&lt;&gt;AK$6,INDEX(Inputs!$L$167:$L$183,AL$6,1),AK59*(1+POWER(INDEX(Inputs!$L$167:$L$183,AK$6+1,1)/INDEX(Inputs!$L$167:$L$183,AK$6,1),1/(INDEX(Inputs!$B$167:$B$183,AK$6+1,1)-INDEX(Inputs!$B$167:$B$183,AK$6,1)))-1))</f>
        <v>60</v>
      </c>
      <c r="AM59" s="693">
        <f>+IF(AM$6&lt;&gt;AL$6,INDEX(Inputs!$L$167:$L$183,AM$6,1),AL59*(1+POWER(INDEX(Inputs!$L$167:$L$183,AL$6+1,1)/INDEX(Inputs!$L$167:$L$183,AL$6,1),1/(INDEX(Inputs!$B$167:$B$183,AL$6+1,1)-INDEX(Inputs!$B$167:$B$183,AL$6,1)))-1))</f>
        <v>60</v>
      </c>
      <c r="AN59" s="693">
        <f>+IF(AN$6&lt;&gt;AM$6,INDEX(Inputs!$L$167:$L$183,AN$6,1),AM59*(1+POWER(INDEX(Inputs!$L$167:$L$183,AM$6+1,1)/INDEX(Inputs!$L$167:$L$183,AM$6,1),1/(INDEX(Inputs!$B$167:$B$183,AM$6+1,1)-INDEX(Inputs!$B$167:$B$183,AM$6,1)))-1))</f>
        <v>60</v>
      </c>
      <c r="AO59" s="693">
        <f>+IF(AO$6&lt;&gt;AN$6,INDEX(Inputs!$L$167:$L$183,AO$6,1),AN59*(1+POWER(INDEX(Inputs!$L$167:$L$183,AN$6+1,1)/INDEX(Inputs!$L$167:$L$183,AN$6,1),1/(INDEX(Inputs!$B$167:$B$183,AN$6+1,1)-INDEX(Inputs!$B$167:$B$183,AN$6,1)))-1))</f>
        <v>60</v>
      </c>
      <c r="AP59" s="693">
        <f>+IF(AP$6&lt;&gt;AO$6,INDEX(Inputs!$L$167:$L$183,AP$6,1),AO59*(1+POWER(INDEX(Inputs!$L$167:$L$183,AO$6+1,1)/INDEX(Inputs!$L$167:$L$183,AO$6,1),1/(INDEX(Inputs!$B$167:$B$183,AO$6+1,1)-INDEX(Inputs!$B$167:$B$183,AO$6,1)))-1))</f>
        <v>60</v>
      </c>
      <c r="AQ59" s="693">
        <f>+IF(AQ$6&lt;&gt;AP$6,INDEX(Inputs!$L$167:$L$183,AQ$6,1),AP59*(1+POWER(INDEX(Inputs!$L$167:$L$183,AP$6+1,1)/INDEX(Inputs!$L$167:$L$183,AP$6,1),1/(INDEX(Inputs!$B$167:$B$183,AP$6+1,1)-INDEX(Inputs!$B$167:$B$183,AP$6,1)))-1))</f>
        <v>60</v>
      </c>
      <c r="AR59" s="693">
        <f>+IF(AR$6&lt;&gt;AQ$6,INDEX(Inputs!$L$167:$L$183,AR$6,1),AQ59*(1+POWER(INDEX(Inputs!$L$167:$L$183,AQ$6+1,1)/INDEX(Inputs!$L$167:$L$183,AQ$6,1),1/(INDEX(Inputs!$B$167:$B$183,AQ$6+1,1)-INDEX(Inputs!$B$167:$B$183,AQ$6,1)))-1))</f>
        <v>60</v>
      </c>
      <c r="AS59" s="693">
        <f>+IF(AS$6&lt;&gt;AR$6,INDEX(Inputs!$L$167:$L$183,AS$6,1),AR59*(1+POWER(INDEX(Inputs!$L$167:$L$183,AR$6+1,1)/INDEX(Inputs!$L$167:$L$183,AR$6,1),1/(INDEX(Inputs!$B$167:$B$183,AR$6+1,1)-INDEX(Inputs!$B$167:$B$183,AR$6,1)))-1))</f>
        <v>60</v>
      </c>
      <c r="AT59" s="693">
        <f>+IF(AT$6&lt;&gt;AS$6,INDEX(Inputs!$L$167:$L$183,AT$6,1),AS59*(1+POWER(INDEX(Inputs!$L$167:$L$183,AS$6+1,1)/INDEX(Inputs!$L$167:$L$183,AS$6,1),1/(INDEX(Inputs!$B$167:$B$183,AS$6+1,1)-INDEX(Inputs!$B$167:$B$183,AS$6,1)))-1))</f>
        <v>60</v>
      </c>
      <c r="AU59" s="693">
        <f>+IF(AU$6&lt;&gt;AT$6,INDEX(Inputs!$L$167:$L$183,AU$6,1),AT59*(1+POWER(INDEX(Inputs!$L$167:$L$183,AT$6+1,1)/INDEX(Inputs!$L$167:$L$183,AT$6,1),1/(INDEX(Inputs!$B$167:$B$183,AT$6+1,1)-INDEX(Inputs!$B$167:$B$183,AT$6,1)))-1))</f>
        <v>60</v>
      </c>
      <c r="AV59" s="693">
        <f>+IF(AV$6&lt;&gt;AU$6,INDEX(Inputs!$L$167:$L$183,AV$6,1),AU59*(1+POWER(INDEX(Inputs!$L$167:$L$183,AU$6+1,1)/INDEX(Inputs!$L$167:$L$183,AU$6,1),1/(INDEX(Inputs!$B$167:$B$183,AU$6+1,1)-INDEX(Inputs!$B$167:$B$183,AU$6,1)))-1))</f>
        <v>60</v>
      </c>
      <c r="AW59" s="693">
        <f>+IF(AW$6&lt;&gt;AV$6,INDEX(Inputs!$L$167:$L$183,AW$6,1),AV59*(1+POWER(INDEX(Inputs!$L$167:$L$183,AV$6+1,1)/INDEX(Inputs!$L$167:$L$183,AV$6,1),1/(INDEX(Inputs!$B$167:$B$183,AV$6+1,1)-INDEX(Inputs!$B$167:$B$183,AV$6,1)))-1))</f>
        <v>60</v>
      </c>
      <c r="AX59" s="693">
        <f>+IF(AX$6&lt;&gt;AW$6,INDEX(Inputs!$L$167:$L$183,AX$6,1),AW59*(1+POWER(INDEX(Inputs!$L$167:$L$183,AW$6+1,1)/INDEX(Inputs!$L$167:$L$183,AW$6,1),1/(INDEX(Inputs!$B$167:$B$183,AW$6+1,1)-INDEX(Inputs!$B$167:$B$183,AW$6,1)))-1))</f>
        <v>60</v>
      </c>
      <c r="AY59" s="693">
        <f>+IF(AY$6&lt;&gt;AX$6,INDEX(Inputs!$L$167:$L$183,AY$6,1),AX59*(1+POWER(INDEX(Inputs!$L$167:$L$183,AX$6+1,1)/INDEX(Inputs!$L$167:$L$183,AX$6,1),1/(INDEX(Inputs!$B$167:$B$183,AX$6+1,1)-INDEX(Inputs!$B$167:$B$183,AX$6,1)))-1))</f>
        <v>60</v>
      </c>
      <c r="AZ59" s="693">
        <f>+IF(AZ$6&lt;&gt;AY$6,INDEX(Inputs!$L$167:$L$183,AZ$6,1),AY59*(1+POWER(INDEX(Inputs!$L$167:$L$183,AY$6+1,1)/INDEX(Inputs!$L$167:$L$183,AY$6,1),1/(INDEX(Inputs!$B$167:$B$183,AY$6+1,1)-INDEX(Inputs!$B$167:$B$183,AY$6,1)))-1))</f>
        <v>60</v>
      </c>
      <c r="BA59" s="693">
        <f>+IF(BA$6&lt;&gt;AZ$6,INDEX(Inputs!$L$167:$L$183,BA$6,1),AZ59*(1+POWER(INDEX(Inputs!$L$167:$L$183,AZ$6+1,1)/INDEX(Inputs!$L$167:$L$183,AZ$6,1),1/(INDEX(Inputs!$B$167:$B$183,AZ$6+1,1)-INDEX(Inputs!$B$167:$B$183,AZ$6,1)))-1))</f>
        <v>60</v>
      </c>
      <c r="BB59" s="693">
        <f>+IF(BB$6&lt;&gt;BA$6,INDEX(Inputs!$L$167:$L$183,BB$6,1),BA59*(1+POWER(INDEX(Inputs!$L$167:$L$183,BA$6+1,1)/INDEX(Inputs!$L$167:$L$183,BA$6,1),1/(INDEX(Inputs!$B$167:$B$183,BA$6+1,1)-INDEX(Inputs!$B$167:$B$183,BA$6,1)))-1))</f>
        <v>60</v>
      </c>
      <c r="BC59" s="693">
        <f>+IF(BC$6&lt;&gt;BB$6,INDEX(Inputs!$L$167:$L$183,BC$6,1),BB59*(1+POWER(INDEX(Inputs!$L$167:$L$183,BB$6+1,1)/INDEX(Inputs!$L$167:$L$183,BB$6,1),1/(INDEX(Inputs!$B$167:$B$183,BB$6+1,1)-INDEX(Inputs!$B$167:$B$183,BB$6,1)))-1))</f>
        <v>60</v>
      </c>
      <c r="BD59" s="693">
        <f>+IF(BD$6&lt;&gt;BC$6,INDEX(Inputs!$L$167:$L$183,BD$6,1),BC59*(1+POWER(INDEX(Inputs!$L$167:$L$183,BC$6+1,1)/INDEX(Inputs!$L$167:$L$183,BC$6,1),1/(INDEX(Inputs!$B$167:$B$183,BC$6+1,1)-INDEX(Inputs!$B$167:$B$183,BC$6,1)))-1))</f>
        <v>60</v>
      </c>
      <c r="BE59" s="693">
        <f>+IF(BE$6&lt;&gt;BD$6,INDEX(Inputs!$L$167:$L$183,BE$6,1),BD59*(1+POWER(INDEX(Inputs!$L$167:$L$183,BD$6+1,1)/INDEX(Inputs!$L$167:$L$183,BD$6,1),1/(INDEX(Inputs!$B$167:$B$183,BD$6+1,1)-INDEX(Inputs!$B$167:$B$183,BD$6,1)))-1))</f>
        <v>60</v>
      </c>
      <c r="BF59" s="693">
        <f>+IF(BF$6&lt;&gt;BE$6,INDEX(Inputs!$L$167:$L$183,BF$6,1),BE59*(1+POWER(INDEX(Inputs!$L$167:$L$183,BE$6+1,1)/INDEX(Inputs!$L$167:$L$183,BE$6,1),1/(INDEX(Inputs!$B$167:$B$183,BE$6+1,1)-INDEX(Inputs!$B$167:$B$183,BE$6,1)))-1))</f>
        <v>60</v>
      </c>
      <c r="BG59" s="693">
        <f>+IF(BG$6&lt;&gt;BF$6,INDEX(Inputs!$L$167:$L$183,BG$6,1),BF59*(1+POWER(INDEX(Inputs!$L$167:$L$183,BF$6+1,1)/INDEX(Inputs!$L$167:$L$183,BF$6,1),1/(INDEX(Inputs!$B$167:$B$183,BF$6+1,1)-INDEX(Inputs!$B$167:$B$183,BF$6,1)))-1))</f>
        <v>60</v>
      </c>
      <c r="BH59" s="693">
        <f>+IF(BH$6&lt;&gt;BG$6,INDEX(Inputs!$L$167:$L$183,BH$6,1),BG59*(1+POWER(INDEX(Inputs!$L$167:$L$183,BG$6+1,1)/INDEX(Inputs!$L$167:$L$183,BG$6,1),1/(INDEX(Inputs!$B$167:$B$183,BG$6+1,1)-INDEX(Inputs!$B$167:$B$183,BG$6,1)))-1))</f>
        <v>60</v>
      </c>
      <c r="BI59" s="693">
        <f>+IF(BI$6&lt;&gt;BH$6,INDEX(Inputs!$L$167:$L$183,BI$6,1),BH59*(1+POWER(INDEX(Inputs!$L$167:$L$183,BH$6+1,1)/INDEX(Inputs!$L$167:$L$183,BH$6,1),1/(INDEX(Inputs!$B$167:$B$183,BH$6+1,1)-INDEX(Inputs!$B$167:$B$183,BH$6,1)))-1))</f>
        <v>60</v>
      </c>
      <c r="BJ59" s="693">
        <f>+IF(BJ$6&lt;&gt;BI$6,INDEX(Inputs!$L$167:$L$183,BJ$6,1),BI59*(1+POWER(INDEX(Inputs!$L$167:$L$183,BI$6+1,1)/INDEX(Inputs!$L$167:$L$183,BI$6,1),1/(INDEX(Inputs!$B$167:$B$183,BI$6+1,1)-INDEX(Inputs!$B$167:$B$183,BI$6,1)))-1))</f>
        <v>60</v>
      </c>
      <c r="BK59" s="693">
        <f>+IF(BK$6&lt;&gt;BJ$6,INDEX(Inputs!$L$167:$L$183,BK$6,1),BJ59*(1+POWER(INDEX(Inputs!$L$167:$L$183,BJ$6+1,1)/INDEX(Inputs!$L$167:$L$183,BJ$6,1),1/(INDEX(Inputs!$B$167:$B$183,BJ$6+1,1)-INDEX(Inputs!$B$167:$B$183,BJ$6,1)))-1))</f>
        <v>60</v>
      </c>
      <c r="BL59" s="693">
        <f>+IF(BL$6&lt;&gt;BK$6,INDEX(Inputs!$L$167:$L$183,BL$6,1),BK59*(1+POWER(INDEX(Inputs!$L$167:$L$183,BK$6+1,1)/INDEX(Inputs!$L$167:$L$183,BK$6,1),1/(INDEX(Inputs!$B$167:$B$183,BK$6+1,1)-INDEX(Inputs!$B$167:$B$183,BK$6,1)))-1))</f>
        <v>60</v>
      </c>
      <c r="BM59" s="693">
        <f>+IF(BM$6&lt;&gt;BL$6,INDEX(Inputs!$L$167:$L$183,BM$6,1),BL59*(1+POWER(INDEX(Inputs!$L$167:$L$183,BL$6+1,1)/INDEX(Inputs!$L$167:$L$183,BL$6,1),1/(INDEX(Inputs!$B$167:$B$183,BL$6+1,1)-INDEX(Inputs!$B$167:$B$183,BL$6,1)))-1))</f>
        <v>60</v>
      </c>
      <c r="BN59" s="693">
        <f>+IF(BN$6&lt;&gt;BM$6,INDEX(Inputs!$L$167:$L$183,BN$6,1),BM59*(1+POWER(INDEX(Inputs!$L$167:$L$183,BM$6+1,1)/INDEX(Inputs!$L$167:$L$183,BM$6,1),1/(INDEX(Inputs!$B$167:$B$183,BM$6+1,1)-INDEX(Inputs!$B$167:$B$183,BM$6,1)))-1))</f>
        <v>60</v>
      </c>
      <c r="BO59" s="693">
        <f>+IF(BO$6&lt;&gt;BN$6,INDEX(Inputs!$L$167:$L$183,BO$6,1),BN59*(1+POWER(INDEX(Inputs!$L$167:$L$183,BN$6+1,1)/INDEX(Inputs!$L$167:$L$183,BN$6,1),1/(INDEX(Inputs!$B$167:$B$183,BN$6+1,1)-INDEX(Inputs!$B$167:$B$183,BN$6,1)))-1))</f>
        <v>60</v>
      </c>
      <c r="BP59" s="693">
        <f>+IF(BP$6&lt;&gt;BO$6,INDEX(Inputs!$L$167:$L$183,BP$6,1),BO59*(1+POWER(INDEX(Inputs!$L$167:$L$183,BO$6+1,1)/INDEX(Inputs!$L$167:$L$183,BO$6,1),1/(INDEX(Inputs!$B$167:$B$183,BO$6+1,1)-INDEX(Inputs!$B$167:$B$183,BO$6,1)))-1))</f>
        <v>60</v>
      </c>
      <c r="BQ59" s="693">
        <f>+IF(BQ$6&lt;&gt;BP$6,INDEX(Inputs!$L$167:$L$183,BQ$6,1),BP59*(1+POWER(INDEX(Inputs!$L$167:$L$183,BP$6+1,1)/INDEX(Inputs!$L$167:$L$183,BP$6,1),1/(INDEX(Inputs!$B$167:$B$183,BP$6+1,1)-INDEX(Inputs!$B$167:$B$183,BP$6,1)))-1))</f>
        <v>60</v>
      </c>
      <c r="BR59" s="693">
        <f>+IF(BR$6&lt;&gt;BQ$6,INDEX(Inputs!$L$167:$L$183,BR$6,1),BQ59*(1+POWER(INDEX(Inputs!$L$167:$L$183,BQ$6+1,1)/INDEX(Inputs!$L$167:$L$183,BQ$6,1),1/(INDEX(Inputs!$B$167:$B$183,BQ$6+1,1)-INDEX(Inputs!$B$167:$B$183,BQ$6,1)))-1))</f>
        <v>60</v>
      </c>
      <c r="BS59" s="693">
        <f>+IF(BS$6&lt;&gt;BR$6,INDEX(Inputs!$L$167:$L$183,BS$6,1),BR59*(1+POWER(INDEX(Inputs!$L$167:$L$183,BR$6+1,1)/INDEX(Inputs!$L$167:$L$183,BR$6,1),1/(INDEX(Inputs!$B$167:$B$183,BR$6+1,1)-INDEX(Inputs!$B$167:$B$183,BR$6,1)))-1))</f>
        <v>60</v>
      </c>
      <c r="BT59" s="693">
        <f>+IF(BT$6&lt;&gt;BS$6,INDEX(Inputs!$L$167:$L$183,BT$6,1),BS59*(1+POWER(INDEX(Inputs!$L$167:$L$183,BS$6+1,1)/INDEX(Inputs!$L$167:$L$183,BS$6,1),1/(INDEX(Inputs!$B$167:$B$183,BS$6+1,1)-INDEX(Inputs!$B$167:$B$183,BS$6,1)))-1))</f>
        <v>60</v>
      </c>
      <c r="BU59" s="693">
        <f>+IF(BU$6&lt;&gt;BT$6,INDEX(Inputs!$L$167:$L$183,BU$6,1),BT59*(1+POWER(INDEX(Inputs!$L$167:$L$183,BT$6+1,1)/INDEX(Inputs!$L$167:$L$183,BT$6,1),1/(INDEX(Inputs!$B$167:$B$183,BT$6+1,1)-INDEX(Inputs!$B$167:$B$183,BT$6,1)))-1))</f>
        <v>60</v>
      </c>
      <c r="BV59" s="693">
        <f>+IF(BV$6&lt;&gt;BU$6,INDEX(Inputs!$L$167:$L$183,BV$6,1),BU59*(1+POWER(INDEX(Inputs!$L$167:$L$183,BU$6+1,1)/INDEX(Inputs!$L$167:$L$183,BU$6,1),1/(INDEX(Inputs!$B$167:$B$183,BU$6+1,1)-INDEX(Inputs!$B$167:$B$183,BU$6,1)))-1))</f>
        <v>60</v>
      </c>
      <c r="BW59" s="693">
        <f>+IF(BW$6&lt;&gt;BV$6,INDEX(Inputs!$L$167:$L$183,BW$6,1),BV59*(1+POWER(INDEX(Inputs!$L$167:$L$183,BV$6+1,1)/INDEX(Inputs!$L$167:$L$183,BV$6,1),1/(INDEX(Inputs!$B$167:$B$183,BV$6+1,1)-INDEX(Inputs!$B$167:$B$183,BV$6,1)))-1))</f>
        <v>60</v>
      </c>
      <c r="BX59" s="693">
        <f>+IF(BX$6&lt;&gt;BW$6,INDEX(Inputs!$L$167:$L$183,BX$6,1),BW59*(1+POWER(INDEX(Inputs!$L$167:$L$183,BW$6+1,1)/INDEX(Inputs!$L$167:$L$183,BW$6,1),1/(INDEX(Inputs!$B$167:$B$183,BW$6+1,1)-INDEX(Inputs!$B$167:$B$183,BW$6,1)))-1))</f>
        <v>60</v>
      </c>
      <c r="BY59" s="693">
        <f>+IF(BY$6&lt;&gt;BX$6,INDEX(Inputs!$L$167:$L$183,BY$6,1),BX59*(1+POWER(INDEX(Inputs!$L$167:$L$183,BX$6+1,1)/INDEX(Inputs!$L$167:$L$183,BX$6,1),1/(INDEX(Inputs!$B$167:$B$183,BX$6+1,1)-INDEX(Inputs!$B$167:$B$183,BX$6,1)))-1))</f>
        <v>60</v>
      </c>
      <c r="BZ59" s="693">
        <f>+IF(BZ$6&lt;&gt;BY$6,INDEX(Inputs!$L$167:$L$183,BZ$6,1),BY59*(1+POWER(INDEX(Inputs!$L$167:$L$183,BY$6+1,1)/INDEX(Inputs!$L$167:$L$183,BY$6,1),1/(INDEX(Inputs!$B$167:$B$183,BY$6+1,1)-INDEX(Inputs!$B$167:$B$183,BY$6,1)))-1))</f>
        <v>60</v>
      </c>
      <c r="CA59" s="693">
        <f>+IF(CA$6&lt;&gt;BZ$6,INDEX(Inputs!$L$167:$L$183,CA$6,1),BZ59*(1+POWER(INDEX(Inputs!$L$167:$L$183,BZ$6+1,1)/INDEX(Inputs!$L$167:$L$183,BZ$6,1),1/(INDEX(Inputs!$B$167:$B$183,BZ$6+1,1)-INDEX(Inputs!$B$167:$B$183,BZ$6,1)))-1))</f>
        <v>60</v>
      </c>
      <c r="CB59" s="693">
        <f>+IF(CB$6&lt;&gt;CA$6,INDEX(Inputs!$L$167:$L$183,CB$6,1),CA59*(1+POWER(INDEX(Inputs!$L$167:$L$183,CA$6+1,1)/INDEX(Inputs!$L$167:$L$183,CA$6,1),1/(INDEX(Inputs!$B$167:$B$183,CA$6+1,1)-INDEX(Inputs!$B$167:$B$183,CA$6,1)))-1))</f>
        <v>60</v>
      </c>
      <c r="CC59" s="693">
        <f>+IF(CC$6&lt;&gt;CB$6,INDEX(Inputs!$L$167:$L$183,CC$6,1),CB59*(1+POWER(INDEX(Inputs!$L$167:$L$183,CB$6+1,1)/INDEX(Inputs!$L$167:$L$183,CB$6,1),1/(INDEX(Inputs!$B$167:$B$183,CB$6+1,1)-INDEX(Inputs!$B$167:$B$183,CB$6,1)))-1))</f>
        <v>60</v>
      </c>
      <c r="CD59" s="693">
        <f>+IF(CD$6&lt;&gt;CC$6,INDEX(Inputs!$L$167:$L$183,CD$6,1),CC59*(1+POWER(INDEX(Inputs!$L$167:$L$183,CC$6+1,1)/INDEX(Inputs!$L$167:$L$183,CC$6,1),1/(INDEX(Inputs!$B$167:$B$183,CC$6+1,1)-INDEX(Inputs!$B$167:$B$183,CC$6,1)))-1))</f>
        <v>60</v>
      </c>
      <c r="CE59" s="693">
        <f>+IF(CE$6&lt;&gt;CD$6,INDEX(Inputs!$L$167:$L$183,CE$6,1),CD59*(1+POWER(INDEX(Inputs!$L$167:$L$183,CD$6+1,1)/INDEX(Inputs!$L$167:$L$183,CD$6,1),1/(INDEX(Inputs!$B$167:$B$183,CD$6+1,1)-INDEX(Inputs!$B$167:$B$183,CD$6,1)))-1))</f>
        <v>60</v>
      </c>
      <c r="CF59" s="693">
        <f>+IF(CF$6&lt;&gt;CE$6,INDEX(Inputs!$L$167:$L$183,CF$6,1),CE59*(1+POWER(INDEX(Inputs!$L$167:$L$183,CE$6+1,1)/INDEX(Inputs!$L$167:$L$183,CE$6,1),1/(INDEX(Inputs!$B$167:$B$183,CE$6+1,1)-INDEX(Inputs!$B$167:$B$183,CE$6,1)))-1))</f>
        <v>60</v>
      </c>
      <c r="CG59" s="693">
        <f>+IF(CG$6&lt;&gt;CF$6,INDEX(Inputs!$L$167:$L$183,CG$6,1),CF59*(1+POWER(INDEX(Inputs!$L$167:$L$183,CF$6+1,1)/INDEX(Inputs!$L$167:$L$183,CF$6,1),1/(INDEX(Inputs!$B$167:$B$183,CF$6+1,1)-INDEX(Inputs!$B$167:$B$183,CF$6,1)))-1))</f>
        <v>60</v>
      </c>
      <c r="CH59" s="693">
        <f>+IF(CH$6&lt;&gt;CG$6,INDEX(Inputs!$L$167:$L$183,CH$6,1),CG59*(1+POWER(INDEX(Inputs!$L$167:$L$183,CG$6+1,1)/INDEX(Inputs!$L$167:$L$183,CG$6,1),1/(INDEX(Inputs!$B$167:$B$183,CG$6+1,1)-INDEX(Inputs!$B$167:$B$183,CG$6,1)))-1))</f>
        <v>60</v>
      </c>
      <c r="CI59" s="693">
        <f>+IF(CI$6&lt;&gt;CH$6,INDEX(Inputs!$L$167:$L$183,CI$6,1),CH59*(1+POWER(INDEX(Inputs!$L$167:$L$183,CH$6+1,1)/INDEX(Inputs!$L$167:$L$183,CH$6,1),1/(INDEX(Inputs!$B$167:$B$183,CH$6+1,1)-INDEX(Inputs!$B$167:$B$183,CH$6,1)))-1))</f>
        <v>60</v>
      </c>
      <c r="CJ59" s="693">
        <f>+IF(CJ$6&lt;&gt;CI$6,INDEX(Inputs!$L$167:$L$183,CJ$6,1),CI59*(1+POWER(INDEX(Inputs!$L$167:$L$183,CI$6+1,1)/INDEX(Inputs!$L$167:$L$183,CI$6,1),1/(INDEX(Inputs!$B$167:$B$183,CI$6+1,1)-INDEX(Inputs!$B$167:$B$183,CI$6,1)))-1))</f>
        <v>60</v>
      </c>
      <c r="CK59" s="693">
        <f>+IF(CK$6&lt;&gt;CJ$6,INDEX(Inputs!$L$167:$L$183,CK$6,1),CJ59*(1+POWER(INDEX(Inputs!$L$167:$L$183,CJ$6+1,1)/INDEX(Inputs!$L$167:$L$183,CJ$6,1),1/(INDEX(Inputs!$B$167:$B$183,CJ$6+1,1)-INDEX(Inputs!$B$167:$B$183,CJ$6,1)))-1))</f>
        <v>60</v>
      </c>
      <c r="CL59" s="693">
        <f>+IF(CL$6&lt;&gt;CK$6,INDEX(Inputs!$L$167:$L$183,CL$6,1),CK59*(1+POWER(INDEX(Inputs!$L$167:$L$183,CK$6+1,1)/INDEX(Inputs!$L$167:$L$183,CK$6,1),1/(INDEX(Inputs!$B$167:$B$183,CK$6+1,1)-INDEX(Inputs!$B$167:$B$183,CK$6,1)))-1))</f>
        <v>60</v>
      </c>
      <c r="CM59" s="693">
        <f>+IF(CM$6&lt;&gt;CL$6,INDEX(Inputs!$L$167:$L$183,CM$6,1),CL59*(1+POWER(INDEX(Inputs!$L$167:$L$183,CL$6+1,1)/INDEX(Inputs!$L$167:$L$183,CL$6,1),1/(INDEX(Inputs!$B$167:$B$183,CL$6+1,1)-INDEX(Inputs!$B$167:$B$183,CL$6,1)))-1))</f>
        <v>60</v>
      </c>
      <c r="CN59" s="693">
        <f>+IF(CN$6&lt;&gt;CM$6,INDEX(Inputs!$L$167:$L$183,CN$6,1),CM59*(1+POWER(INDEX(Inputs!$L$167:$L$183,CM$6+1,1)/INDEX(Inputs!$L$167:$L$183,CM$6,1),1/(INDEX(Inputs!$B$167:$B$183,CM$6+1,1)-INDEX(Inputs!$B$167:$B$183,CM$6,1)))-1))</f>
        <v>60</v>
      </c>
      <c r="CO59" s="693">
        <f>+IF(CO$6&lt;&gt;CN$6,INDEX(Inputs!$L$167:$L$183,CO$6,1),CN59*(1+POWER(INDEX(Inputs!$L$167:$L$183,CN$6+1,1)/INDEX(Inputs!$L$167:$L$183,CN$6,1),1/(INDEX(Inputs!$B$167:$B$183,CN$6+1,1)-INDEX(Inputs!$B$167:$B$183,CN$6,1)))-1))</f>
        <v>60</v>
      </c>
      <c r="CP59" s="693">
        <f>+IF(CP$6&lt;&gt;CO$6,INDEX(Inputs!$L$167:$L$183,CP$6,1),CO59*(1+POWER(INDEX(Inputs!$L$167:$L$183,CO$6+1,1)/INDEX(Inputs!$L$167:$L$183,CO$6,1),1/(INDEX(Inputs!$B$167:$B$183,CO$6+1,1)-INDEX(Inputs!$B$167:$B$183,CO$6,1)))-1))</f>
        <v>60</v>
      </c>
      <c r="CQ59" s="693">
        <f>+IF(CQ$6&lt;&gt;CP$6,INDEX(Inputs!$L$167:$L$183,CQ$6,1),CP59*(1+POWER(INDEX(Inputs!$L$167:$L$183,CP$6+1,1)/INDEX(Inputs!$L$167:$L$183,CP$6,1),1/(INDEX(Inputs!$B$167:$B$183,CP$6+1,1)-INDEX(Inputs!$B$167:$B$183,CP$6,1)))-1))</f>
        <v>60</v>
      </c>
      <c r="CR59" s="693">
        <f>+IF(CR$6&lt;&gt;CQ$6,INDEX(Inputs!$L$167:$L$183,CR$6,1),CQ59*(1+POWER(INDEX(Inputs!$L$167:$L$183,CQ$6+1,1)/INDEX(Inputs!$L$167:$L$183,CQ$6,1),1/(INDEX(Inputs!$B$167:$B$183,CQ$6+1,1)-INDEX(Inputs!$B$167:$B$183,CQ$6,1)))-1))</f>
        <v>60</v>
      </c>
      <c r="CS59" s="693"/>
    </row>
    <row r="60" spans="1:193" outlineLevel="1">
      <c r="H60" s="250"/>
      <c r="CS60" s="129"/>
    </row>
    <row r="61" spans="1:193"/>
    <row r="62" spans="1:193"/>
    <row r="63" spans="1:193"/>
    <row r="64" spans="1:193"/>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sheetData>
  <sheetProtection algorithmName="SHA-512" hashValue="OHGvwovmaEijkuaji476ifqGu/WG7CXsFQpOQ21BZ/5jNoRvJXX3GpWDYXzbd3VIqIbbzkaDaVwxIj4MMwxObA==" saltValue="NgQ7RSTcHGjwTjRNUdJ+vw==" spinCount="100000" sheet="1" objects="1" scenarios="1"/>
  <conditionalFormatting sqref="D4:F4 L4:N4 H4:J4">
    <cfRule type="cellIs" dxfId="22" priority="3" stopIfTrue="1" operator="greaterThan">
      <formula>0</formula>
    </cfRule>
  </conditionalFormatting>
  <pageMargins left="1.3130314960629921" right="0.74803149606299213" top="0.98425196850393704" bottom="0.98425196850393704" header="0.51181102362204722" footer="0.51181102362204722"/>
  <pageSetup paperSize="9" scale="25" fitToWidth="3" orientation="landscape" r:id="rId1"/>
  <headerFooter alignWithMargins="0"/>
  <colBreaks count="2" manualBreakCount="2">
    <brk id="43" max="1048575" man="1"/>
    <brk id="74"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30C46BAC-243B-4C75-91A1-7572FF2AD46B}">
            <xm:f>Oper!#REF! -Oper!#REF! &gt; 0</xm:f>
            <x14:dxf>
              <font>
                <condense val="0"/>
                <extend val="0"/>
                <vertAlign val="baseline"/>
                <color indexed="12"/>
              </font>
              <fill>
                <patternFill patternType="solid">
                  <bgColor indexed="22"/>
                </patternFill>
              </fill>
            </x14:dxf>
          </x14:cfRule>
          <xm:sqref>O13:DU13</xm:sqref>
        </x14:conditionalFormatting>
        <x14:conditionalFormatting xmlns:xm="http://schemas.microsoft.com/office/excel/2006/main">
          <x14:cfRule type="expression" priority="2" stopIfTrue="1" id="{C03270DE-2999-4835-94E9-38F08585DDB8}">
            <xm:f>Oper!#REF! -Oper!#REF! &gt; 0</xm:f>
            <x14:dxf>
              <font>
                <condense val="0"/>
                <extend val="0"/>
                <vertAlign val="baseline"/>
                <color indexed="12"/>
              </font>
              <fill>
                <patternFill patternType="solid">
                  <bgColor indexed="22"/>
                </patternFill>
              </fill>
            </x14:dxf>
          </x14:cfRule>
          <xm:sqref>O13:DU13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A1:GK178"/>
  <sheetViews>
    <sheetView showGridLines="0" view="pageBreakPreview" zoomScale="70" zoomScaleNormal="70" zoomScaleSheetLayoutView="70" workbookViewId="0">
      <pane xSplit="14" ySplit="10" topLeftCell="O11" activePane="bottomRight" state="frozen"/>
      <selection activeCell="O11" sqref="O11"/>
      <selection pane="topRight" activeCell="O11" sqref="O11"/>
      <selection pane="bottomLeft" activeCell="O11" sqref="O11"/>
      <selection pane="bottomRight" activeCell="O11" sqref="O11"/>
    </sheetView>
  </sheetViews>
  <sheetFormatPr baseColWidth="10" defaultColWidth="0" defaultRowHeight="12.75" outlineLevelRow="1"/>
  <cols>
    <col min="1" max="1" width="2.85546875" customWidth="1"/>
    <col min="2" max="2" width="22.7109375" customWidth="1"/>
    <col min="3" max="3" width="10.5703125" customWidth="1"/>
    <col min="4" max="4" width="5.42578125" customWidth="1"/>
    <col min="5" max="6" width="3.28515625" customWidth="1"/>
    <col min="7" max="7" width="7.140625" customWidth="1"/>
    <col min="8" max="8" width="12.7109375" customWidth="1"/>
    <col min="9" max="10" width="2.42578125" customWidth="1"/>
    <col min="11" max="11" width="10.42578125" customWidth="1"/>
    <col min="12" max="12" width="2.42578125" customWidth="1"/>
    <col min="13" max="13" width="13.28515625" customWidth="1"/>
    <col min="14" max="14" width="3.28515625" customWidth="1"/>
    <col min="15" max="98" width="11.5703125" customWidth="1"/>
    <col min="99" max="193" width="0" hidden="1" customWidth="1"/>
  </cols>
  <sheetData>
    <row r="1" spans="1:193">
      <c r="A1" s="2"/>
      <c r="B1" s="2"/>
      <c r="C1" s="47"/>
      <c r="D1" s="45"/>
      <c r="E1" s="45"/>
      <c r="F1" s="45"/>
      <c r="G1" s="45"/>
      <c r="H1" s="45"/>
      <c r="I1" s="45"/>
      <c r="J1" s="45"/>
      <c r="K1" s="45"/>
      <c r="L1" s="45"/>
      <c r="M1" s="45"/>
      <c r="N1" s="45"/>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57"/>
      <c r="CU1" s="57"/>
      <c r="CV1" s="57"/>
      <c r="CW1" s="57"/>
      <c r="CX1" s="57"/>
      <c r="CY1" s="57"/>
      <c r="CZ1" s="57"/>
      <c r="DA1" s="57"/>
      <c r="DB1" s="57"/>
      <c r="DC1" s="57"/>
      <c r="DD1" s="57"/>
      <c r="DE1" s="57"/>
      <c r="DF1" s="57"/>
      <c r="DG1" s="57"/>
      <c r="DH1" s="57"/>
      <c r="DI1" s="57"/>
      <c r="DJ1" s="57"/>
      <c r="DK1" s="57"/>
      <c r="DL1" s="57"/>
      <c r="DM1" s="57"/>
      <c r="DN1" s="57"/>
      <c r="DO1" s="57"/>
      <c r="DP1" s="57"/>
      <c r="DQ1" s="57"/>
      <c r="DR1" s="57"/>
      <c r="DS1" s="57"/>
      <c r="DT1" s="57"/>
      <c r="DU1" s="57"/>
      <c r="DV1" s="57"/>
      <c r="DW1" s="57"/>
      <c r="DX1" s="57"/>
      <c r="DY1" s="57"/>
      <c r="DZ1" s="57"/>
      <c r="EA1" s="57"/>
      <c r="EB1" s="57"/>
      <c r="EC1" s="57"/>
      <c r="ED1" s="57"/>
      <c r="EE1" s="57"/>
      <c r="EF1" s="57"/>
      <c r="EG1" s="57"/>
      <c r="EH1" s="57"/>
      <c r="EI1" s="57"/>
      <c r="EJ1" s="57"/>
      <c r="EK1" s="57"/>
      <c r="EL1" s="57"/>
      <c r="EM1" s="57"/>
      <c r="EN1" s="57"/>
      <c r="EO1" s="57"/>
      <c r="EP1" s="57"/>
      <c r="EQ1" s="57"/>
      <c r="ER1" s="57"/>
      <c r="ES1" s="57"/>
      <c r="ET1" s="57"/>
      <c r="EU1" s="57"/>
      <c r="EV1" s="57"/>
      <c r="EW1" s="57"/>
      <c r="EX1" s="57"/>
      <c r="EY1" s="57"/>
      <c r="EZ1" s="57"/>
      <c r="FA1" s="57"/>
      <c r="FB1" s="57"/>
      <c r="FC1" s="57"/>
      <c r="FD1" s="57"/>
      <c r="FE1" s="57"/>
      <c r="FF1" s="57"/>
      <c r="FG1" s="57"/>
      <c r="FH1" s="57"/>
      <c r="FI1" s="57"/>
      <c r="FJ1" s="57"/>
      <c r="FK1" s="57"/>
      <c r="FL1" s="57"/>
      <c r="FM1" s="57"/>
      <c r="FN1" s="57"/>
      <c r="FO1" s="57"/>
      <c r="FP1" s="57"/>
      <c r="FQ1" s="57"/>
      <c r="FR1" s="57"/>
      <c r="FS1" s="57"/>
      <c r="FT1" s="57"/>
      <c r="FU1" s="57"/>
      <c r="FV1" s="57"/>
      <c r="FW1" s="57"/>
      <c r="FX1" s="57"/>
      <c r="FY1" s="57"/>
      <c r="FZ1" s="57"/>
      <c r="GA1" s="57"/>
      <c r="GB1" s="57"/>
      <c r="GC1" s="57"/>
      <c r="GD1" s="57"/>
      <c r="GE1" s="57"/>
      <c r="GF1" s="57"/>
      <c r="GG1" s="57"/>
      <c r="GH1" s="57"/>
      <c r="GI1" s="57"/>
      <c r="GJ1" s="57"/>
      <c r="GK1" s="57"/>
    </row>
    <row r="2" spans="1:193">
      <c r="A2" s="2"/>
      <c r="B2" s="2" t="s">
        <v>17</v>
      </c>
      <c r="C2" s="47"/>
      <c r="D2" s="49"/>
      <c r="E2" s="49"/>
      <c r="F2" s="49"/>
      <c r="G2" s="49" t="s">
        <v>20</v>
      </c>
      <c r="H2" s="49"/>
      <c r="I2" s="49"/>
      <c r="J2" s="49"/>
      <c r="K2" s="50"/>
      <c r="L2" s="49"/>
      <c r="M2" s="46"/>
      <c r="N2" s="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c r="GK2" s="57"/>
    </row>
    <row r="3" spans="1:193">
      <c r="A3" s="2"/>
      <c r="B3" s="2" t="s">
        <v>1</v>
      </c>
      <c r="C3" s="47"/>
      <c r="D3" s="52"/>
      <c r="E3" s="52"/>
      <c r="F3" s="52"/>
      <c r="G3" s="52" t="s">
        <v>252</v>
      </c>
      <c r="H3" s="52"/>
      <c r="I3" s="52"/>
      <c r="J3" s="52"/>
      <c r="K3" s="50"/>
      <c r="L3" s="52"/>
      <c r="M3" s="52"/>
      <c r="N3" s="52"/>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row>
    <row r="4" spans="1:193">
      <c r="A4" s="2"/>
      <c r="B4" s="4" t="s">
        <v>5</v>
      </c>
      <c r="C4" s="47"/>
      <c r="D4" s="5"/>
      <c r="E4" s="5"/>
      <c r="F4" s="5"/>
      <c r="G4" s="6" t="str">
        <f>+Mac!G4</f>
        <v>0 of 6 checks fail</v>
      </c>
      <c r="H4" s="5"/>
      <c r="I4" s="5"/>
      <c r="J4" s="5"/>
      <c r="K4" s="50"/>
      <c r="L4" s="5"/>
      <c r="M4" s="5"/>
      <c r="N4" s="5"/>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row>
    <row r="5" spans="1:193">
      <c r="A5" s="2"/>
      <c r="B5" s="2" t="s">
        <v>14</v>
      </c>
      <c r="C5" s="47"/>
      <c r="D5" s="6"/>
      <c r="E5" s="6"/>
      <c r="F5" s="6"/>
      <c r="G5" s="6" t="str">
        <f>+Inputs!G5</f>
        <v>Base 
Case</v>
      </c>
      <c r="H5" s="6"/>
      <c r="I5" s="6"/>
      <c r="J5" s="6"/>
      <c r="K5" s="50"/>
      <c r="L5" s="6"/>
      <c r="M5" s="6"/>
      <c r="N5" s="6"/>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row>
    <row r="6" spans="1:193">
      <c r="A6" s="2"/>
      <c r="B6" s="7"/>
      <c r="C6" s="47"/>
      <c r="D6" s="6"/>
      <c r="E6" s="6"/>
      <c r="F6" s="6"/>
      <c r="G6" s="6"/>
      <c r="H6" s="6"/>
      <c r="I6" s="6"/>
      <c r="J6" s="6"/>
      <c r="K6" s="50"/>
      <c r="L6" s="6"/>
      <c r="M6" s="6"/>
      <c r="N6" s="6"/>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row>
    <row r="7" spans="1:193">
      <c r="A7" s="2"/>
      <c r="B7" s="3"/>
      <c r="C7" s="47"/>
      <c r="D7" s="45"/>
      <c r="E7" s="45"/>
      <c r="F7" s="45"/>
      <c r="G7" s="45"/>
      <c r="H7" s="45"/>
      <c r="I7" s="45"/>
      <c r="J7" s="45"/>
      <c r="K7" s="462" t="s">
        <v>254</v>
      </c>
      <c r="L7" s="342"/>
      <c r="M7" s="462" t="s">
        <v>6</v>
      </c>
      <c r="N7" s="462"/>
      <c r="O7" s="117" t="s">
        <v>339</v>
      </c>
      <c r="P7" s="117" t="s">
        <v>295</v>
      </c>
      <c r="Q7" s="117" t="s">
        <v>296</v>
      </c>
      <c r="R7" s="117" t="s">
        <v>296</v>
      </c>
      <c r="S7" s="117" t="s">
        <v>296</v>
      </c>
      <c r="T7" s="117" t="s">
        <v>296</v>
      </c>
      <c r="U7" s="117" t="s">
        <v>296</v>
      </c>
      <c r="V7" s="117" t="s">
        <v>296</v>
      </c>
      <c r="W7" s="117" t="s">
        <v>296</v>
      </c>
      <c r="X7" s="117" t="s">
        <v>296</v>
      </c>
      <c r="Y7" s="117" t="s">
        <v>296</v>
      </c>
      <c r="Z7" s="117" t="s">
        <v>296</v>
      </c>
      <c r="AA7" s="117" t="s">
        <v>296</v>
      </c>
      <c r="AB7" s="117" t="s">
        <v>296</v>
      </c>
      <c r="AC7" s="117" t="s">
        <v>296</v>
      </c>
      <c r="AD7" s="117" t="s">
        <v>296</v>
      </c>
      <c r="AE7" s="117" t="s">
        <v>296</v>
      </c>
      <c r="AF7" s="117" t="s">
        <v>296</v>
      </c>
      <c r="AG7" s="117" t="s">
        <v>296</v>
      </c>
      <c r="AH7" s="117" t="s">
        <v>296</v>
      </c>
      <c r="AI7" s="117" t="s">
        <v>296</v>
      </c>
      <c r="AJ7" s="117" t="s">
        <v>296</v>
      </c>
      <c r="AK7" s="117" t="s">
        <v>296</v>
      </c>
      <c r="AL7" s="117" t="s">
        <v>296</v>
      </c>
      <c r="AM7" s="117" t="s">
        <v>296</v>
      </c>
      <c r="AN7" s="117" t="s">
        <v>296</v>
      </c>
      <c r="AO7" s="117" t="s">
        <v>296</v>
      </c>
      <c r="AP7" s="117" t="s">
        <v>296</v>
      </c>
      <c r="AQ7" s="117" t="s">
        <v>296</v>
      </c>
      <c r="AR7" s="117" t="s">
        <v>296</v>
      </c>
      <c r="AS7" s="117" t="s">
        <v>296</v>
      </c>
      <c r="AT7" s="117" t="s">
        <v>296</v>
      </c>
      <c r="AU7" s="117" t="s">
        <v>296</v>
      </c>
      <c r="AV7" s="117" t="s">
        <v>296</v>
      </c>
      <c r="AW7" s="117" t="s">
        <v>296</v>
      </c>
      <c r="AX7" s="117" t="s">
        <v>296</v>
      </c>
      <c r="AY7" s="117" t="s">
        <v>296</v>
      </c>
      <c r="AZ7" s="117" t="s">
        <v>296</v>
      </c>
      <c r="BA7" s="117" t="s">
        <v>296</v>
      </c>
      <c r="BB7" s="117" t="s">
        <v>296</v>
      </c>
      <c r="BC7" s="117" t="s">
        <v>296</v>
      </c>
      <c r="BD7" s="117" t="s">
        <v>296</v>
      </c>
      <c r="BE7" s="117" t="s">
        <v>296</v>
      </c>
      <c r="BF7" s="117" t="s">
        <v>296</v>
      </c>
      <c r="BG7" s="117" t="s">
        <v>296</v>
      </c>
      <c r="BH7" s="117" t="s">
        <v>296</v>
      </c>
      <c r="BI7" s="117" t="s">
        <v>296</v>
      </c>
      <c r="BJ7" s="117" t="s">
        <v>296</v>
      </c>
      <c r="BK7" s="117" t="s">
        <v>296</v>
      </c>
      <c r="BL7" s="117" t="s">
        <v>296</v>
      </c>
      <c r="BM7" s="117" t="s">
        <v>296</v>
      </c>
      <c r="BN7" s="117" t="s">
        <v>296</v>
      </c>
      <c r="BO7" s="117" t="s">
        <v>296</v>
      </c>
      <c r="BP7" s="117" t="s">
        <v>296</v>
      </c>
      <c r="BQ7" s="117" t="s">
        <v>296</v>
      </c>
      <c r="BR7" s="117" t="s">
        <v>296</v>
      </c>
      <c r="BS7" s="117" t="s">
        <v>296</v>
      </c>
      <c r="BT7" s="117" t="s">
        <v>296</v>
      </c>
      <c r="BU7" s="117" t="s">
        <v>296</v>
      </c>
      <c r="BV7" s="117" t="s">
        <v>296</v>
      </c>
      <c r="BW7" s="117" t="s">
        <v>296</v>
      </c>
      <c r="BX7" s="117" t="s">
        <v>296</v>
      </c>
      <c r="BY7" s="117" t="s">
        <v>296</v>
      </c>
      <c r="BZ7" s="117" t="s">
        <v>296</v>
      </c>
      <c r="CA7" s="117" t="s">
        <v>296</v>
      </c>
      <c r="CB7" s="117" t="s">
        <v>296</v>
      </c>
      <c r="CC7" s="117" t="s">
        <v>296</v>
      </c>
      <c r="CD7" s="117" t="s">
        <v>296</v>
      </c>
      <c r="CE7" s="117" t="s">
        <v>296</v>
      </c>
      <c r="CF7" s="117" t="s">
        <v>296</v>
      </c>
      <c r="CG7" s="117" t="s">
        <v>296</v>
      </c>
      <c r="CH7" s="117" t="s">
        <v>296</v>
      </c>
      <c r="CI7" s="117" t="s">
        <v>296</v>
      </c>
      <c r="CJ7" s="117" t="s">
        <v>296</v>
      </c>
      <c r="CK7" s="117" t="s">
        <v>296</v>
      </c>
      <c r="CL7" s="117" t="s">
        <v>296</v>
      </c>
      <c r="CM7" s="117" t="s">
        <v>296</v>
      </c>
      <c r="CN7" s="117" t="s">
        <v>296</v>
      </c>
      <c r="CO7" s="117" t="s">
        <v>296</v>
      </c>
      <c r="CP7" s="117" t="s">
        <v>296</v>
      </c>
      <c r="CQ7" s="117" t="s">
        <v>296</v>
      </c>
      <c r="CR7" s="117" t="s">
        <v>296</v>
      </c>
      <c r="CS7" s="117"/>
      <c r="CT7" s="117"/>
      <c r="CU7" s="117"/>
      <c r="CV7" s="117"/>
      <c r="CW7" s="117"/>
      <c r="CX7" s="117"/>
      <c r="CY7" s="117"/>
      <c r="CZ7" s="117"/>
      <c r="DA7" s="117"/>
      <c r="DB7" s="117"/>
      <c r="DC7" s="117"/>
      <c r="DD7" s="117"/>
      <c r="DE7" s="117"/>
      <c r="DF7" s="117"/>
      <c r="DG7" s="117"/>
      <c r="DH7" s="117"/>
      <c r="DI7" s="117"/>
      <c r="DJ7" s="117"/>
      <c r="DK7" s="117"/>
      <c r="DL7" s="117"/>
      <c r="DM7" s="117"/>
      <c r="DN7" s="117"/>
      <c r="DO7" s="117"/>
      <c r="DP7" s="117"/>
      <c r="DQ7" s="117"/>
      <c r="DR7" s="117"/>
      <c r="DS7" s="117"/>
      <c r="DT7" s="117"/>
      <c r="DU7" s="117"/>
      <c r="DV7" s="117"/>
      <c r="DW7" s="117"/>
      <c r="DX7" s="117"/>
      <c r="DY7" s="117"/>
      <c r="DZ7" s="117"/>
      <c r="EA7" s="117"/>
      <c r="EB7" s="117"/>
      <c r="EC7" s="117"/>
      <c r="ED7" s="117"/>
      <c r="EE7" s="117"/>
      <c r="EF7" s="117"/>
      <c r="EG7" s="117"/>
      <c r="EH7" s="117"/>
      <c r="EI7" s="117"/>
      <c r="EJ7" s="117"/>
      <c r="EK7" s="117"/>
      <c r="EL7" s="117"/>
      <c r="EM7" s="117"/>
      <c r="EN7" s="117"/>
      <c r="EO7" s="117"/>
      <c r="EP7" s="117"/>
      <c r="EQ7" s="117"/>
      <c r="ER7" s="117"/>
      <c r="ES7" s="117"/>
      <c r="ET7" s="117"/>
      <c r="EU7" s="117"/>
      <c r="EV7" s="117"/>
      <c r="EW7" s="117"/>
      <c r="EX7" s="117"/>
      <c r="EY7" s="117"/>
      <c r="EZ7" s="117"/>
      <c r="FA7" s="117"/>
      <c r="FB7" s="117"/>
      <c r="FC7" s="117"/>
      <c r="FD7" s="117"/>
      <c r="FE7" s="117"/>
      <c r="FF7" s="117"/>
      <c r="FG7" s="117"/>
      <c r="FH7" s="117"/>
      <c r="FI7" s="117"/>
      <c r="FJ7" s="117"/>
      <c r="FK7" s="117"/>
      <c r="FL7" s="117"/>
      <c r="FM7" s="117"/>
      <c r="FN7" s="117"/>
      <c r="FO7" s="117"/>
      <c r="FP7" s="117"/>
      <c r="FQ7" s="117"/>
      <c r="FR7" s="117"/>
      <c r="FS7" s="117"/>
      <c r="FT7" s="117"/>
      <c r="FU7" s="117"/>
      <c r="FV7" s="117"/>
      <c r="FW7" s="117"/>
      <c r="FX7" s="117"/>
      <c r="FY7" s="117"/>
      <c r="FZ7" s="117"/>
      <c r="GA7" s="117"/>
      <c r="GB7" s="117"/>
      <c r="GC7" s="117"/>
      <c r="GD7" s="117"/>
      <c r="GE7" s="117"/>
      <c r="GF7" s="117"/>
      <c r="GG7" s="117"/>
      <c r="GH7" s="117"/>
      <c r="GI7" s="117"/>
      <c r="GJ7" s="117"/>
      <c r="GK7" s="117"/>
    </row>
    <row r="8" spans="1:193">
      <c r="A8" s="2"/>
      <c r="B8" s="8" t="s">
        <v>0</v>
      </c>
      <c r="C8" s="47"/>
      <c r="D8" s="45"/>
      <c r="E8" s="45"/>
      <c r="F8" s="45"/>
      <c r="G8" s="45"/>
      <c r="H8" s="45"/>
      <c r="I8" s="45"/>
      <c r="J8" s="45"/>
      <c r="K8" s="342" t="s">
        <v>0</v>
      </c>
      <c r="L8" s="45"/>
      <c r="M8" s="45"/>
      <c r="N8" s="45"/>
      <c r="O8" s="115">
        <f>+Oper!O8</f>
        <v>2017</v>
      </c>
      <c r="P8" s="115">
        <f>+Oper!P8</f>
        <v>2018</v>
      </c>
      <c r="Q8" s="115">
        <f>+Oper!Q8</f>
        <v>2019</v>
      </c>
      <c r="R8" s="115">
        <f>+Oper!R8</f>
        <v>2020</v>
      </c>
      <c r="S8" s="115">
        <f>+Oper!S8</f>
        <v>2021</v>
      </c>
      <c r="T8" s="115">
        <f>+Oper!T8</f>
        <v>2022</v>
      </c>
      <c r="U8" s="115">
        <f>+Oper!U8</f>
        <v>2023</v>
      </c>
      <c r="V8" s="115">
        <f>+Oper!V8</f>
        <v>2024</v>
      </c>
      <c r="W8" s="115">
        <f>+Oper!W8</f>
        <v>2025</v>
      </c>
      <c r="X8" s="115">
        <f>+Oper!X8</f>
        <v>2026</v>
      </c>
      <c r="Y8" s="115">
        <f>+Oper!Y8</f>
        <v>2027</v>
      </c>
      <c r="Z8" s="115">
        <f>+Oper!Z8</f>
        <v>2028</v>
      </c>
      <c r="AA8" s="115">
        <f>+Oper!AA8</f>
        <v>2029</v>
      </c>
      <c r="AB8" s="115">
        <f>+Oper!AB8</f>
        <v>2030</v>
      </c>
      <c r="AC8" s="115">
        <f>+Oper!AC8</f>
        <v>2031</v>
      </c>
      <c r="AD8" s="115">
        <f>+Oper!AD8</f>
        <v>2032</v>
      </c>
      <c r="AE8" s="115">
        <f>+Oper!AE8</f>
        <v>2033</v>
      </c>
      <c r="AF8" s="115">
        <f>+Oper!AF8</f>
        <v>2034</v>
      </c>
      <c r="AG8" s="115">
        <f>+Oper!AG8</f>
        <v>2035</v>
      </c>
      <c r="AH8" s="115">
        <f>+Oper!AH8</f>
        <v>2036</v>
      </c>
      <c r="AI8" s="115">
        <f>+Oper!AI8</f>
        <v>2037</v>
      </c>
      <c r="AJ8" s="115">
        <f>+Oper!AJ8</f>
        <v>2038</v>
      </c>
      <c r="AK8" s="115">
        <f>+Oper!AK8</f>
        <v>2039</v>
      </c>
      <c r="AL8" s="115">
        <f>+Oper!AL8</f>
        <v>2040</v>
      </c>
      <c r="AM8" s="115">
        <f>+Oper!AM8</f>
        <v>2041</v>
      </c>
      <c r="AN8" s="115">
        <f>+Oper!AN8</f>
        <v>2042</v>
      </c>
      <c r="AO8" s="115">
        <f>+Oper!AO8</f>
        <v>2043</v>
      </c>
      <c r="AP8" s="115">
        <f>+Oper!AP8</f>
        <v>2044</v>
      </c>
      <c r="AQ8" s="115">
        <f>+Oper!AQ8</f>
        <v>2045</v>
      </c>
      <c r="AR8" s="115">
        <f>+Oper!AR8</f>
        <v>2046</v>
      </c>
      <c r="AS8" s="115">
        <f>+Oper!AS8</f>
        <v>2047</v>
      </c>
      <c r="AT8" s="115">
        <f>+Oper!AT8</f>
        <v>2048</v>
      </c>
      <c r="AU8" s="115">
        <f>+Oper!AU8</f>
        <v>2049</v>
      </c>
      <c r="AV8" s="115">
        <f>+Oper!AV8</f>
        <v>2050</v>
      </c>
      <c r="AW8" s="115">
        <f>+Oper!AW8</f>
        <v>2051</v>
      </c>
      <c r="AX8" s="115">
        <f>+Oper!AX8</f>
        <v>2052</v>
      </c>
      <c r="AY8" s="115">
        <f>+Oper!AY8</f>
        <v>2053</v>
      </c>
      <c r="AZ8" s="115">
        <f>+Oper!AZ8</f>
        <v>2054</v>
      </c>
      <c r="BA8" s="115">
        <f>+Oper!BA8</f>
        <v>2055</v>
      </c>
      <c r="BB8" s="115">
        <f>+Oper!BB8</f>
        <v>2056</v>
      </c>
      <c r="BC8" s="115">
        <f>+Oper!BC8</f>
        <v>2057</v>
      </c>
      <c r="BD8" s="115">
        <f>+Oper!BD8</f>
        <v>2058</v>
      </c>
      <c r="BE8" s="115">
        <f>+Oper!BE8</f>
        <v>2059</v>
      </c>
      <c r="BF8" s="115">
        <f>+Oper!BF8</f>
        <v>2060</v>
      </c>
      <c r="BG8" s="115">
        <f>+Oper!BG8</f>
        <v>2061</v>
      </c>
      <c r="BH8" s="115">
        <f>+Oper!BH8</f>
        <v>2062</v>
      </c>
      <c r="BI8" s="115">
        <f>+Oper!BI8</f>
        <v>2063</v>
      </c>
      <c r="BJ8" s="115">
        <f>+Oper!BJ8</f>
        <v>2064</v>
      </c>
      <c r="BK8" s="115">
        <f>+Oper!BK8</f>
        <v>2065</v>
      </c>
      <c r="BL8" s="115">
        <f>+Oper!BL8</f>
        <v>2066</v>
      </c>
      <c r="BM8" s="115">
        <f>+Oper!BM8</f>
        <v>2067</v>
      </c>
      <c r="BN8" s="115">
        <f>+Oper!BN8</f>
        <v>2068</v>
      </c>
      <c r="BO8" s="115">
        <f>+Oper!BO8</f>
        <v>2069</v>
      </c>
      <c r="BP8" s="115">
        <f>+Oper!BP8</f>
        <v>2070</v>
      </c>
      <c r="BQ8" s="115">
        <f>+Oper!BQ8</f>
        <v>2071</v>
      </c>
      <c r="BR8" s="115">
        <f>+Oper!BR8</f>
        <v>2072</v>
      </c>
      <c r="BS8" s="115">
        <f>+Oper!BS8</f>
        <v>2073</v>
      </c>
      <c r="BT8" s="115">
        <f>+Oper!BT8</f>
        <v>2074</v>
      </c>
      <c r="BU8" s="115">
        <f>+Oper!BU8</f>
        <v>2075</v>
      </c>
      <c r="BV8" s="115">
        <f>+Oper!BV8</f>
        <v>2076</v>
      </c>
      <c r="BW8" s="115">
        <f>+Oper!BW8</f>
        <v>2077</v>
      </c>
      <c r="BX8" s="115">
        <f>+Oper!BX8</f>
        <v>2078</v>
      </c>
      <c r="BY8" s="115">
        <f>+Oper!BY8</f>
        <v>2079</v>
      </c>
      <c r="BZ8" s="115">
        <f>+Oper!BZ8</f>
        <v>2080</v>
      </c>
      <c r="CA8" s="115">
        <f>+Oper!CA8</f>
        <v>2081</v>
      </c>
      <c r="CB8" s="115">
        <f>+Oper!CB8</f>
        <v>2082</v>
      </c>
      <c r="CC8" s="115">
        <f>+Oper!CC8</f>
        <v>2083</v>
      </c>
      <c r="CD8" s="115">
        <f>+Oper!CD8</f>
        <v>2084</v>
      </c>
      <c r="CE8" s="115">
        <f>+Oper!CE8</f>
        <v>2085</v>
      </c>
      <c r="CF8" s="115">
        <f>+Oper!CF8</f>
        <v>2086</v>
      </c>
      <c r="CG8" s="115">
        <f>+Oper!CG8</f>
        <v>2087</v>
      </c>
      <c r="CH8" s="115">
        <f>+Oper!CH8</f>
        <v>2088</v>
      </c>
      <c r="CI8" s="115">
        <f>+Oper!CI8</f>
        <v>2089</v>
      </c>
      <c r="CJ8" s="115">
        <f>+Oper!CJ8</f>
        <v>2090</v>
      </c>
      <c r="CK8" s="115">
        <f>+Oper!CK8</f>
        <v>2091</v>
      </c>
      <c r="CL8" s="115">
        <f>+Oper!CL8</f>
        <v>2092</v>
      </c>
      <c r="CM8" s="115">
        <f>+Oper!CM8</f>
        <v>2093</v>
      </c>
      <c r="CN8" s="115">
        <f>+Oper!CN8</f>
        <v>2094</v>
      </c>
      <c r="CO8" s="115">
        <f>+Oper!CO8</f>
        <v>2095</v>
      </c>
      <c r="CP8" s="115">
        <f>+Oper!CP8</f>
        <v>2096</v>
      </c>
      <c r="CQ8" s="115">
        <f>+Oper!CQ8</f>
        <v>2097</v>
      </c>
      <c r="CR8" s="115">
        <f>+Oper!CR8</f>
        <v>2098</v>
      </c>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c r="DW8" s="115"/>
      <c r="DX8" s="115"/>
      <c r="DY8" s="115"/>
      <c r="DZ8" s="115"/>
      <c r="EA8" s="115"/>
      <c r="EB8" s="115"/>
      <c r="EC8" s="115"/>
      <c r="ED8" s="115"/>
      <c r="EE8" s="115"/>
      <c r="EF8" s="115"/>
      <c r="EG8" s="115"/>
      <c r="EH8" s="115"/>
      <c r="EI8" s="115"/>
      <c r="EJ8" s="115"/>
      <c r="EK8" s="115"/>
      <c r="EL8" s="115"/>
      <c r="EM8" s="115"/>
      <c r="EN8" s="115"/>
      <c r="EO8" s="115"/>
      <c r="EP8" s="115"/>
      <c r="EQ8" s="115"/>
      <c r="ER8" s="115"/>
      <c r="ES8" s="115"/>
      <c r="ET8" s="115"/>
      <c r="EU8" s="115"/>
      <c r="EV8" s="115"/>
      <c r="EW8" s="115"/>
      <c r="EX8" s="115"/>
      <c r="EY8" s="115"/>
      <c r="EZ8" s="115"/>
      <c r="FA8" s="115"/>
      <c r="FB8" s="115"/>
      <c r="FC8" s="115"/>
      <c r="FD8" s="115"/>
      <c r="FE8" s="115"/>
      <c r="FF8" s="115"/>
      <c r="FG8" s="115"/>
      <c r="FH8" s="115"/>
      <c r="FI8" s="115"/>
      <c r="FJ8" s="115"/>
      <c r="FK8" s="115"/>
      <c r="FL8" s="115"/>
      <c r="FM8" s="115"/>
      <c r="FN8" s="115"/>
      <c r="FO8" s="115"/>
      <c r="FP8" s="115"/>
      <c r="FQ8" s="115"/>
      <c r="FR8" s="115"/>
      <c r="FS8" s="115"/>
      <c r="FT8" s="115"/>
      <c r="FU8" s="115"/>
      <c r="FV8" s="115"/>
      <c r="FW8" s="115"/>
      <c r="FX8" s="115"/>
      <c r="FY8" s="115"/>
      <c r="FZ8" s="115"/>
      <c r="GA8" s="115"/>
      <c r="GB8" s="115"/>
      <c r="GC8" s="115"/>
      <c r="GD8" s="115"/>
      <c r="GE8" s="115"/>
      <c r="GF8" s="115"/>
      <c r="GG8" s="115"/>
      <c r="GH8" s="115"/>
      <c r="GI8" s="115"/>
      <c r="GJ8" s="115"/>
      <c r="GK8" s="115"/>
    </row>
    <row r="9" spans="1:193">
      <c r="A9" s="2"/>
      <c r="B9" s="10" t="s">
        <v>11</v>
      </c>
      <c r="C9" s="47"/>
      <c r="D9" s="45"/>
      <c r="E9" s="45"/>
      <c r="F9" s="45"/>
      <c r="G9" s="45"/>
      <c r="H9" s="45"/>
      <c r="I9" s="45"/>
      <c r="J9" s="45"/>
      <c r="K9" s="342" t="s">
        <v>9</v>
      </c>
      <c r="L9" s="45"/>
      <c r="M9" s="45"/>
      <c r="N9" s="45"/>
      <c r="O9" s="290">
        <f>+Oper!O9</f>
        <v>42736</v>
      </c>
      <c r="P9" s="116">
        <f>+Oper!P9</f>
        <v>43101</v>
      </c>
      <c r="Q9" s="116">
        <f>+Oper!Q9</f>
        <v>43466</v>
      </c>
      <c r="R9" s="116">
        <f>+Oper!R9</f>
        <v>43831</v>
      </c>
      <c r="S9" s="116">
        <f>+Oper!S9</f>
        <v>44197</v>
      </c>
      <c r="T9" s="116">
        <f>+Oper!T9</f>
        <v>44562</v>
      </c>
      <c r="U9" s="116">
        <f>+Oper!U9</f>
        <v>44927</v>
      </c>
      <c r="V9" s="116">
        <f>+Oper!V9</f>
        <v>45292</v>
      </c>
      <c r="W9" s="116">
        <f>+Oper!W9</f>
        <v>45658</v>
      </c>
      <c r="X9" s="116">
        <f>+Oper!X9</f>
        <v>46023</v>
      </c>
      <c r="Y9" s="116">
        <f>+Oper!Y9</f>
        <v>46388</v>
      </c>
      <c r="Z9" s="116">
        <f>+Oper!Z9</f>
        <v>46753</v>
      </c>
      <c r="AA9" s="116">
        <f>+Oper!AA9</f>
        <v>47119</v>
      </c>
      <c r="AB9" s="116">
        <f>+Oper!AB9</f>
        <v>47484</v>
      </c>
      <c r="AC9" s="116">
        <f>+Oper!AC9</f>
        <v>47849</v>
      </c>
      <c r="AD9" s="116">
        <f>+Oper!AD9</f>
        <v>48214</v>
      </c>
      <c r="AE9" s="116">
        <f>+Oper!AE9</f>
        <v>48580</v>
      </c>
      <c r="AF9" s="116">
        <f>+Oper!AF9</f>
        <v>48945</v>
      </c>
      <c r="AG9" s="116">
        <f>+Oper!AG9</f>
        <v>49310</v>
      </c>
      <c r="AH9" s="116">
        <f>+Oper!AH9</f>
        <v>49675</v>
      </c>
      <c r="AI9" s="116">
        <f>+Oper!AI9</f>
        <v>50041</v>
      </c>
      <c r="AJ9" s="116">
        <f>+Oper!AJ9</f>
        <v>50406</v>
      </c>
      <c r="AK9" s="116">
        <f>+Oper!AK9</f>
        <v>50771</v>
      </c>
      <c r="AL9" s="116">
        <f>+Oper!AL9</f>
        <v>51136</v>
      </c>
      <c r="AM9" s="116">
        <f>+Oper!AM9</f>
        <v>51502</v>
      </c>
      <c r="AN9" s="116">
        <f>+Oper!AN9</f>
        <v>51867</v>
      </c>
      <c r="AO9" s="116">
        <f>+Oper!AO9</f>
        <v>52232</v>
      </c>
      <c r="AP9" s="116">
        <f>+Oper!AP9</f>
        <v>52597</v>
      </c>
      <c r="AQ9" s="116">
        <f>+Oper!AQ9</f>
        <v>52963</v>
      </c>
      <c r="AR9" s="116">
        <f>+Oper!AR9</f>
        <v>53328</v>
      </c>
      <c r="AS9" s="116">
        <f>+Oper!AS9</f>
        <v>53693</v>
      </c>
      <c r="AT9" s="116">
        <f>+Oper!AT9</f>
        <v>54058</v>
      </c>
      <c r="AU9" s="116">
        <f>+Oper!AU9</f>
        <v>54424</v>
      </c>
      <c r="AV9" s="116">
        <f>+Oper!AV9</f>
        <v>54789</v>
      </c>
      <c r="AW9" s="116">
        <f>+Oper!AW9</f>
        <v>55154</v>
      </c>
      <c r="AX9" s="116">
        <f>+Oper!AX9</f>
        <v>55519</v>
      </c>
      <c r="AY9" s="116">
        <f>+Oper!AY9</f>
        <v>55885</v>
      </c>
      <c r="AZ9" s="116">
        <f>+Oper!AZ9</f>
        <v>56250</v>
      </c>
      <c r="BA9" s="116">
        <f>+Oper!BA9</f>
        <v>56615</v>
      </c>
      <c r="BB9" s="116">
        <f>+Oper!BB9</f>
        <v>56980</v>
      </c>
      <c r="BC9" s="116">
        <f>+Oper!BC9</f>
        <v>57346</v>
      </c>
      <c r="BD9" s="116">
        <f>+Oper!BD9</f>
        <v>57711</v>
      </c>
      <c r="BE9" s="116">
        <f>+Oper!BE9</f>
        <v>58076</v>
      </c>
      <c r="BF9" s="116">
        <f>+Oper!BF9</f>
        <v>58441</v>
      </c>
      <c r="BG9" s="116">
        <f>+Oper!BG9</f>
        <v>58807</v>
      </c>
      <c r="BH9" s="116">
        <f>+Oper!BH9</f>
        <v>59172</v>
      </c>
      <c r="BI9" s="116">
        <f>+Oper!BI9</f>
        <v>59537</v>
      </c>
      <c r="BJ9" s="116">
        <f>+Oper!BJ9</f>
        <v>59902</v>
      </c>
      <c r="BK9" s="116">
        <f>+Oper!BK9</f>
        <v>60268</v>
      </c>
      <c r="BL9" s="116">
        <f>+Oper!BL9</f>
        <v>60633</v>
      </c>
      <c r="BM9" s="116">
        <f>+Oper!BM9</f>
        <v>60998</v>
      </c>
      <c r="BN9" s="116">
        <f>+Oper!BN9</f>
        <v>61363</v>
      </c>
      <c r="BO9" s="116">
        <f>+Oper!BO9</f>
        <v>61729</v>
      </c>
      <c r="BP9" s="116">
        <f>+Oper!BP9</f>
        <v>62094</v>
      </c>
      <c r="BQ9" s="116">
        <f>+Oper!BQ9</f>
        <v>62459</v>
      </c>
      <c r="BR9" s="116">
        <f>+Oper!BR9</f>
        <v>62824</v>
      </c>
      <c r="BS9" s="116">
        <f>+Oper!BS9</f>
        <v>63190</v>
      </c>
      <c r="BT9" s="116">
        <f>+Oper!BT9</f>
        <v>63555</v>
      </c>
      <c r="BU9" s="116">
        <f>+Oper!BU9</f>
        <v>63920</v>
      </c>
      <c r="BV9" s="116">
        <f>+Oper!BV9</f>
        <v>64285</v>
      </c>
      <c r="BW9" s="116">
        <f>+Oper!BW9</f>
        <v>64651</v>
      </c>
      <c r="BX9" s="116">
        <f>+Oper!BX9</f>
        <v>65016</v>
      </c>
      <c r="BY9" s="116">
        <f>+Oper!BY9</f>
        <v>65381</v>
      </c>
      <c r="BZ9" s="116">
        <f>+Oper!BZ9</f>
        <v>65746</v>
      </c>
      <c r="CA9" s="116">
        <f>+Oper!CA9</f>
        <v>66112</v>
      </c>
      <c r="CB9" s="116">
        <f>+Oper!CB9</f>
        <v>66477</v>
      </c>
      <c r="CC9" s="116">
        <f>+Oper!CC9</f>
        <v>66842</v>
      </c>
      <c r="CD9" s="116">
        <f>+Oper!CD9</f>
        <v>67207</v>
      </c>
      <c r="CE9" s="116">
        <f>+Oper!CE9</f>
        <v>67573</v>
      </c>
      <c r="CF9" s="116">
        <f>+Oper!CF9</f>
        <v>67938</v>
      </c>
      <c r="CG9" s="116">
        <f>+Oper!CG9</f>
        <v>68303</v>
      </c>
      <c r="CH9" s="116">
        <f>+Oper!CH9</f>
        <v>68668</v>
      </c>
      <c r="CI9" s="116">
        <f>+Oper!CI9</f>
        <v>69034</v>
      </c>
      <c r="CJ9" s="116">
        <f>+Oper!CJ9</f>
        <v>69399</v>
      </c>
      <c r="CK9" s="116">
        <f>+Oper!CK9</f>
        <v>69764</v>
      </c>
      <c r="CL9" s="116">
        <f>+Oper!CL9</f>
        <v>70129</v>
      </c>
      <c r="CM9" s="116">
        <f>+Oper!CM9</f>
        <v>70495</v>
      </c>
      <c r="CN9" s="116">
        <f>+Oper!CN9</f>
        <v>70860</v>
      </c>
      <c r="CO9" s="116">
        <f>+Oper!CO9</f>
        <v>71225</v>
      </c>
      <c r="CP9" s="116">
        <f>+Oper!CP9</f>
        <v>71590</v>
      </c>
      <c r="CQ9" s="116">
        <f>+Oper!CQ9</f>
        <v>71956</v>
      </c>
      <c r="CR9" s="116">
        <f>+Oper!CR9</f>
        <v>72321</v>
      </c>
      <c r="CS9" s="116"/>
      <c r="CT9" s="116"/>
      <c r="CU9" s="116"/>
      <c r="CV9" s="116"/>
      <c r="CW9" s="116"/>
      <c r="CX9" s="116"/>
      <c r="CY9" s="116"/>
      <c r="CZ9" s="116"/>
      <c r="DA9" s="116"/>
      <c r="DB9" s="116"/>
      <c r="DC9" s="116"/>
      <c r="DD9" s="116"/>
      <c r="DE9" s="116"/>
      <c r="DF9" s="116"/>
      <c r="DG9" s="116"/>
      <c r="DH9" s="116"/>
      <c r="DI9" s="116"/>
      <c r="DJ9" s="116"/>
      <c r="DK9" s="116"/>
      <c r="DL9" s="116"/>
      <c r="DM9" s="116"/>
      <c r="DN9" s="116"/>
      <c r="DO9" s="116"/>
      <c r="DP9" s="116"/>
      <c r="DQ9" s="116"/>
      <c r="DR9" s="116"/>
      <c r="DS9" s="116"/>
      <c r="DT9" s="116"/>
      <c r="DU9" s="116"/>
      <c r="DV9" s="116"/>
      <c r="DW9" s="116"/>
      <c r="DX9" s="116"/>
      <c r="DY9" s="116"/>
      <c r="DZ9" s="116"/>
      <c r="EA9" s="116"/>
      <c r="EB9" s="116"/>
      <c r="EC9" s="116"/>
      <c r="ED9" s="116"/>
      <c r="EE9" s="116"/>
      <c r="EF9" s="116"/>
      <c r="EG9" s="116"/>
      <c r="EH9" s="116"/>
      <c r="EI9" s="116"/>
      <c r="EJ9" s="116"/>
      <c r="EK9" s="116"/>
      <c r="EL9" s="116"/>
      <c r="EM9" s="116"/>
      <c r="EN9" s="116"/>
      <c r="EO9" s="116"/>
      <c r="EP9" s="116"/>
      <c r="EQ9" s="116"/>
      <c r="ER9" s="116"/>
      <c r="ES9" s="116"/>
      <c r="ET9" s="116"/>
      <c r="EU9" s="116"/>
      <c r="EV9" s="116"/>
      <c r="EW9" s="116"/>
      <c r="EX9" s="116"/>
      <c r="EY9" s="116"/>
      <c r="EZ9" s="116"/>
      <c r="FA9" s="116"/>
      <c r="FB9" s="116"/>
      <c r="FC9" s="116"/>
      <c r="FD9" s="116"/>
      <c r="FE9" s="116"/>
      <c r="FF9" s="116"/>
      <c r="FG9" s="116"/>
      <c r="FH9" s="116"/>
      <c r="FI9" s="116"/>
      <c r="FJ9" s="116"/>
      <c r="FK9" s="116"/>
      <c r="FL9" s="116"/>
      <c r="FM9" s="116"/>
      <c r="FN9" s="116"/>
      <c r="FO9" s="116"/>
      <c r="FP9" s="116"/>
      <c r="FQ9" s="116"/>
      <c r="FR9" s="116"/>
      <c r="FS9" s="116"/>
      <c r="FT9" s="116"/>
      <c r="FU9" s="116"/>
      <c r="FV9" s="116"/>
      <c r="FW9" s="116"/>
      <c r="FX9" s="116"/>
      <c r="FY9" s="116"/>
      <c r="FZ9" s="116"/>
      <c r="GA9" s="116"/>
      <c r="GB9" s="116"/>
      <c r="GC9" s="116"/>
      <c r="GD9" s="116"/>
      <c r="GE9" s="116"/>
      <c r="GF9" s="116"/>
      <c r="GG9" s="116"/>
      <c r="GH9" s="116"/>
      <c r="GI9" s="116"/>
      <c r="GJ9" s="116"/>
      <c r="GK9" s="116"/>
    </row>
    <row r="10" spans="1:193">
      <c r="A10" s="2"/>
      <c r="B10" s="10" t="s">
        <v>12</v>
      </c>
      <c r="C10" s="47"/>
      <c r="D10" s="45"/>
      <c r="E10" s="45"/>
      <c r="F10" s="45"/>
      <c r="G10" s="45"/>
      <c r="H10" s="45"/>
      <c r="I10" s="45"/>
      <c r="J10" s="45"/>
      <c r="K10" s="342" t="s">
        <v>9</v>
      </c>
      <c r="L10" s="45"/>
      <c r="M10" s="45"/>
      <c r="N10" s="45"/>
      <c r="O10" s="116">
        <f>+Oper!O10</f>
        <v>43100</v>
      </c>
      <c r="P10" s="116">
        <f>+Oper!P10</f>
        <v>43465</v>
      </c>
      <c r="Q10" s="116">
        <f>+Oper!Q10</f>
        <v>43830</v>
      </c>
      <c r="R10" s="116">
        <f>+Oper!R10</f>
        <v>44196</v>
      </c>
      <c r="S10" s="116">
        <f>+Oper!S10</f>
        <v>44561</v>
      </c>
      <c r="T10" s="116">
        <f>+Oper!T10</f>
        <v>44926</v>
      </c>
      <c r="U10" s="116">
        <f>+Oper!U10</f>
        <v>45291</v>
      </c>
      <c r="V10" s="116">
        <f>+Oper!V10</f>
        <v>45657</v>
      </c>
      <c r="W10" s="116">
        <f>+Oper!W10</f>
        <v>46022</v>
      </c>
      <c r="X10" s="116">
        <f>+Oper!X10</f>
        <v>46387</v>
      </c>
      <c r="Y10" s="116">
        <f>+Oper!Y10</f>
        <v>46752</v>
      </c>
      <c r="Z10" s="116">
        <f>+Oper!Z10</f>
        <v>47118</v>
      </c>
      <c r="AA10" s="116">
        <f>+Oper!AA10</f>
        <v>47483</v>
      </c>
      <c r="AB10" s="116">
        <f>+Oper!AB10</f>
        <v>47848</v>
      </c>
      <c r="AC10" s="116">
        <f>+Oper!AC10</f>
        <v>48213</v>
      </c>
      <c r="AD10" s="116">
        <f>+Oper!AD10</f>
        <v>48579</v>
      </c>
      <c r="AE10" s="116">
        <f>+Oper!AE10</f>
        <v>48944</v>
      </c>
      <c r="AF10" s="116">
        <f>+Oper!AF10</f>
        <v>49309</v>
      </c>
      <c r="AG10" s="116">
        <f>+Oper!AG10</f>
        <v>49674</v>
      </c>
      <c r="AH10" s="116">
        <f>+Oper!AH10</f>
        <v>50040</v>
      </c>
      <c r="AI10" s="116">
        <f>+Oper!AI10</f>
        <v>50405</v>
      </c>
      <c r="AJ10" s="116">
        <f>+Oper!AJ10</f>
        <v>50770</v>
      </c>
      <c r="AK10" s="116">
        <f>+Oper!AK10</f>
        <v>51135</v>
      </c>
      <c r="AL10" s="116">
        <f>+Oper!AL10</f>
        <v>51501</v>
      </c>
      <c r="AM10" s="116">
        <f>+Oper!AM10</f>
        <v>51866</v>
      </c>
      <c r="AN10" s="116">
        <f>+Oper!AN10</f>
        <v>52231</v>
      </c>
      <c r="AO10" s="116">
        <f>+Oper!AO10</f>
        <v>52596</v>
      </c>
      <c r="AP10" s="116">
        <f>+Oper!AP10</f>
        <v>52962</v>
      </c>
      <c r="AQ10" s="116">
        <f>+Oper!AQ10</f>
        <v>53327</v>
      </c>
      <c r="AR10" s="116">
        <f>+Oper!AR10</f>
        <v>53692</v>
      </c>
      <c r="AS10" s="116">
        <f>+Oper!AS10</f>
        <v>54057</v>
      </c>
      <c r="AT10" s="116">
        <f>+Oper!AT10</f>
        <v>54423</v>
      </c>
      <c r="AU10" s="116">
        <f>+Oper!AU10</f>
        <v>54788</v>
      </c>
      <c r="AV10" s="116">
        <f>+Oper!AV10</f>
        <v>55153</v>
      </c>
      <c r="AW10" s="116">
        <f>+Oper!AW10</f>
        <v>55518</v>
      </c>
      <c r="AX10" s="116">
        <f>+Oper!AX10</f>
        <v>55884</v>
      </c>
      <c r="AY10" s="116">
        <f>+Oper!AY10</f>
        <v>56249</v>
      </c>
      <c r="AZ10" s="116">
        <f>+Oper!AZ10</f>
        <v>56614</v>
      </c>
      <c r="BA10" s="116">
        <f>+Oper!BA10</f>
        <v>56979</v>
      </c>
      <c r="BB10" s="116">
        <f>+Oper!BB10</f>
        <v>57345</v>
      </c>
      <c r="BC10" s="116">
        <f>+Oper!BC10</f>
        <v>57710</v>
      </c>
      <c r="BD10" s="116">
        <f>+Oper!BD10</f>
        <v>58075</v>
      </c>
      <c r="BE10" s="116">
        <f>+Oper!BE10</f>
        <v>58440</v>
      </c>
      <c r="BF10" s="116">
        <f>+Oper!BF10</f>
        <v>58806</v>
      </c>
      <c r="BG10" s="116">
        <f>+Oper!BG10</f>
        <v>59171</v>
      </c>
      <c r="BH10" s="116">
        <f>+Oper!BH10</f>
        <v>59536</v>
      </c>
      <c r="BI10" s="116">
        <f>+Oper!BI10</f>
        <v>59901</v>
      </c>
      <c r="BJ10" s="116">
        <f>+Oper!BJ10</f>
        <v>60267</v>
      </c>
      <c r="BK10" s="116">
        <f>+Oper!BK10</f>
        <v>60632</v>
      </c>
      <c r="BL10" s="116">
        <f>+Oper!BL10</f>
        <v>60997</v>
      </c>
      <c r="BM10" s="116">
        <f>+Oper!BM10</f>
        <v>61362</v>
      </c>
      <c r="BN10" s="116">
        <f>+Oper!BN10</f>
        <v>61728</v>
      </c>
      <c r="BO10" s="116">
        <f>+Oper!BO10</f>
        <v>62093</v>
      </c>
      <c r="BP10" s="116">
        <f>+Oper!BP10</f>
        <v>62458</v>
      </c>
      <c r="BQ10" s="116">
        <f>+Oper!BQ10</f>
        <v>62823</v>
      </c>
      <c r="BR10" s="116">
        <f>+Oper!BR10</f>
        <v>63189</v>
      </c>
      <c r="BS10" s="116">
        <f>+Oper!BS10</f>
        <v>63554</v>
      </c>
      <c r="BT10" s="116">
        <f>+Oper!BT10</f>
        <v>63919</v>
      </c>
      <c r="BU10" s="116">
        <f>+Oper!BU10</f>
        <v>64284</v>
      </c>
      <c r="BV10" s="116">
        <f>+Oper!BV10</f>
        <v>64650</v>
      </c>
      <c r="BW10" s="116">
        <f>+Oper!BW10</f>
        <v>65015</v>
      </c>
      <c r="BX10" s="116">
        <f>+Oper!BX10</f>
        <v>65380</v>
      </c>
      <c r="BY10" s="116">
        <f>+Oper!BY10</f>
        <v>65745</v>
      </c>
      <c r="BZ10" s="116">
        <f>+Oper!BZ10</f>
        <v>66111</v>
      </c>
      <c r="CA10" s="116">
        <f>+Oper!CA10</f>
        <v>66476</v>
      </c>
      <c r="CB10" s="116">
        <f>+Oper!CB10</f>
        <v>66841</v>
      </c>
      <c r="CC10" s="116">
        <f>+Oper!CC10</f>
        <v>67206</v>
      </c>
      <c r="CD10" s="116">
        <f>+Oper!CD10</f>
        <v>67572</v>
      </c>
      <c r="CE10" s="116">
        <f>+Oper!CE10</f>
        <v>67937</v>
      </c>
      <c r="CF10" s="116">
        <f>+Oper!CF10</f>
        <v>68302</v>
      </c>
      <c r="CG10" s="116">
        <f>+Oper!CG10</f>
        <v>68667</v>
      </c>
      <c r="CH10" s="116">
        <f>+Oper!CH10</f>
        <v>69033</v>
      </c>
      <c r="CI10" s="116">
        <f>+Oper!CI10</f>
        <v>69398</v>
      </c>
      <c r="CJ10" s="116">
        <f>+Oper!CJ10</f>
        <v>69763</v>
      </c>
      <c r="CK10" s="116">
        <f>+Oper!CK10</f>
        <v>70128</v>
      </c>
      <c r="CL10" s="116">
        <f>+Oper!CL10</f>
        <v>70494</v>
      </c>
      <c r="CM10" s="116">
        <f>+Oper!CM10</f>
        <v>70859</v>
      </c>
      <c r="CN10" s="116">
        <f>+Oper!CN10</f>
        <v>71224</v>
      </c>
      <c r="CO10" s="116">
        <f>+Oper!CO10</f>
        <v>71589</v>
      </c>
      <c r="CP10" s="116">
        <f>+Oper!CP10</f>
        <v>71955</v>
      </c>
      <c r="CQ10" s="116">
        <f>+Oper!CQ10</f>
        <v>72320</v>
      </c>
      <c r="CR10" s="116">
        <f>+Oper!CR10</f>
        <v>72685</v>
      </c>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row>
    <row r="11" spans="1:193">
      <c r="A11" s="4"/>
      <c r="B11" s="4"/>
      <c r="C11" s="47"/>
      <c r="D11" s="50"/>
      <c r="E11" s="50"/>
      <c r="F11" s="50"/>
      <c r="G11" s="50"/>
      <c r="H11" s="50"/>
      <c r="I11" s="50"/>
      <c r="J11" s="50"/>
      <c r="K11" s="47"/>
      <c r="L11" s="50"/>
      <c r="M11" s="50"/>
      <c r="N11" s="50"/>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4"/>
      <c r="CT11" s="57"/>
      <c r="CU11" s="57"/>
      <c r="CV11" s="57"/>
      <c r="CW11" s="57"/>
      <c r="CX11" s="57"/>
      <c r="CY11" s="57"/>
      <c r="CZ11" s="57"/>
      <c r="DA11" s="57"/>
      <c r="DB11" s="57"/>
      <c r="DC11" s="57"/>
      <c r="DD11" s="57"/>
      <c r="DE11" s="57"/>
      <c r="DF11" s="57"/>
      <c r="DG11" s="57"/>
      <c r="DH11" s="57"/>
      <c r="DI11" s="57"/>
      <c r="DJ11" s="57"/>
      <c r="DK11" s="57"/>
      <c r="DL11" s="57"/>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row>
    <row r="12" spans="1:193">
      <c r="A12" s="4"/>
      <c r="B12" s="4" t="s">
        <v>21</v>
      </c>
      <c r="C12" s="47"/>
      <c r="D12" s="50"/>
      <c r="E12" s="50"/>
      <c r="F12" s="50"/>
      <c r="G12" s="50"/>
      <c r="H12" s="50"/>
      <c r="I12" s="50"/>
      <c r="J12" s="50"/>
      <c r="K12" s="342" t="s">
        <v>16</v>
      </c>
      <c r="L12" s="50"/>
      <c r="M12" s="50"/>
      <c r="N12" s="50"/>
      <c r="O12" s="118">
        <f>+IF(O$10&lt;=Inputs!$L$16,1,0)</f>
        <v>1</v>
      </c>
      <c r="P12" s="118">
        <f>+IF(P$10&lt;=Inputs!$L$16,1,0)</f>
        <v>1</v>
      </c>
      <c r="Q12" s="118">
        <f>+IF(Q$10&lt;=Inputs!$L$16,1,0)</f>
        <v>1</v>
      </c>
      <c r="R12" s="118">
        <f>+IF(R$10&lt;=Inputs!$L$16,1,0)</f>
        <v>1</v>
      </c>
      <c r="S12" s="118">
        <f>+IF(S$10&lt;=Inputs!$L$16,1,0)</f>
        <v>1</v>
      </c>
      <c r="T12" s="118">
        <f>+IF(T$10&lt;=Inputs!$L$16,1,0)</f>
        <v>1</v>
      </c>
      <c r="U12" s="118">
        <f>+IF(U$10&lt;=Inputs!$L$16,1,0)</f>
        <v>1</v>
      </c>
      <c r="V12" s="118">
        <f>+IF(V$10&lt;=Inputs!$L$16,1,0)</f>
        <v>1</v>
      </c>
      <c r="W12" s="118">
        <f>+IF(W$10&lt;=Inputs!$L$16,1,0)</f>
        <v>1</v>
      </c>
      <c r="X12" s="118">
        <f>+IF(X$10&lt;=Inputs!$L$16,1,0)</f>
        <v>1</v>
      </c>
      <c r="Y12" s="118">
        <f>+IF(Y$10&lt;=Inputs!$L$16,1,0)</f>
        <v>1</v>
      </c>
      <c r="Z12" s="118">
        <f>+IF(Z$10&lt;=Inputs!$L$16,1,0)</f>
        <v>1</v>
      </c>
      <c r="AA12" s="118">
        <f>+IF(AA$10&lt;=Inputs!$L$16,1,0)</f>
        <v>1</v>
      </c>
      <c r="AB12" s="118">
        <f>+IF(AB$10&lt;=Inputs!$L$16,1,0)</f>
        <v>1</v>
      </c>
      <c r="AC12" s="118">
        <f>+IF(AC$10&lt;=Inputs!$L$16,1,0)</f>
        <v>1</v>
      </c>
      <c r="AD12" s="118">
        <f>+IF(AD$10&lt;=Inputs!$L$16,1,0)</f>
        <v>1</v>
      </c>
      <c r="AE12" s="118">
        <f>+IF(AE$10&lt;=Inputs!$L$16,1,0)</f>
        <v>1</v>
      </c>
      <c r="AF12" s="118">
        <f>+IF(AF$10&lt;=Inputs!$L$16,1,0)</f>
        <v>1</v>
      </c>
      <c r="AG12" s="118">
        <f>+IF(AG$10&lt;=Inputs!$L$16,1,0)</f>
        <v>1</v>
      </c>
      <c r="AH12" s="118">
        <f>+IF(AH$10&lt;=Inputs!$L$16,1,0)</f>
        <v>1</v>
      </c>
      <c r="AI12" s="118">
        <f>+IF(AI$10&lt;=Inputs!$L$16,1,0)</f>
        <v>1</v>
      </c>
      <c r="AJ12" s="118">
        <f>+IF(AJ$10&lt;=Inputs!$L$16,1,0)</f>
        <v>1</v>
      </c>
      <c r="AK12" s="118">
        <f>+IF(AK$10&lt;=Inputs!$L$16,1,0)</f>
        <v>1</v>
      </c>
      <c r="AL12" s="118">
        <f>+IF(AL$10&lt;=Inputs!$L$16,1,0)</f>
        <v>1</v>
      </c>
      <c r="AM12" s="118">
        <f>+IF(AM$10&lt;=Inputs!$L$16,1,0)</f>
        <v>1</v>
      </c>
      <c r="AN12" s="118">
        <f>+IF(AN$10&lt;=Inputs!$L$16,1,0)</f>
        <v>1</v>
      </c>
      <c r="AO12" s="118">
        <f>+IF(AO$10&lt;=Inputs!$L$16,1,0)</f>
        <v>1</v>
      </c>
      <c r="AP12" s="118">
        <f>+IF(AP$10&lt;=Inputs!$L$16,1,0)</f>
        <v>1</v>
      </c>
      <c r="AQ12" s="118">
        <f>+IF(AQ$10&lt;=Inputs!$L$16,1,0)</f>
        <v>1</v>
      </c>
      <c r="AR12" s="118">
        <f>+IF(AR$10&lt;=Inputs!$L$16,1,0)</f>
        <v>1</v>
      </c>
      <c r="AS12" s="118">
        <f>+IF(AS$10&lt;=Inputs!$L$16,1,0)</f>
        <v>1</v>
      </c>
      <c r="AT12" s="118">
        <f>+IF(AT$10&lt;=Inputs!$L$16,1,0)</f>
        <v>1</v>
      </c>
      <c r="AU12" s="118">
        <f>+IF(AU$10&lt;=Inputs!$L$16,1,0)</f>
        <v>1</v>
      </c>
      <c r="AV12" s="118">
        <f>+IF(AV$10&lt;=Inputs!$L$16,1,0)</f>
        <v>1</v>
      </c>
      <c r="AW12" s="118">
        <f>+IF(AW$10&lt;=Inputs!$L$16,1,0)</f>
        <v>1</v>
      </c>
      <c r="AX12" s="118">
        <f>+IF(AX$10&lt;=Inputs!$L$16,1,0)</f>
        <v>1</v>
      </c>
      <c r="AY12" s="118">
        <f>+IF(AY$10&lt;=Inputs!$L$16,1,0)</f>
        <v>1</v>
      </c>
      <c r="AZ12" s="118">
        <f>+IF(AZ$10&lt;=Inputs!$L$16,1,0)</f>
        <v>1</v>
      </c>
      <c r="BA12" s="118">
        <f>+IF(BA$10&lt;=Inputs!$L$16,1,0)</f>
        <v>1</v>
      </c>
      <c r="BB12" s="118">
        <f>+IF(BB$10&lt;=Inputs!$L$16,1,0)</f>
        <v>1</v>
      </c>
      <c r="BC12" s="118">
        <f>+IF(BC$10&lt;=Inputs!$L$16,1,0)</f>
        <v>1</v>
      </c>
      <c r="BD12" s="118">
        <f>+IF(BD$10&lt;=Inputs!$L$16,1,0)</f>
        <v>1</v>
      </c>
      <c r="BE12" s="118">
        <f>+IF(BE$10&lt;=Inputs!$L$16,1,0)</f>
        <v>1</v>
      </c>
      <c r="BF12" s="118">
        <f>+IF(BF$10&lt;=Inputs!$L$16,1,0)</f>
        <v>1</v>
      </c>
      <c r="BG12" s="118">
        <f>+IF(BG$10&lt;=Inputs!$L$16,1,0)</f>
        <v>1</v>
      </c>
      <c r="BH12" s="118">
        <f>+IF(BH$10&lt;=Inputs!$L$16,1,0)</f>
        <v>1</v>
      </c>
      <c r="BI12" s="118">
        <f>+IF(BI$10&lt;=Inputs!$L$16,1,0)</f>
        <v>1</v>
      </c>
      <c r="BJ12" s="118">
        <f>+IF(BJ$10&lt;=Inputs!$L$16,1,0)</f>
        <v>1</v>
      </c>
      <c r="BK12" s="118">
        <f>+IF(BK$10&lt;=Inputs!$L$16,1,0)</f>
        <v>1</v>
      </c>
      <c r="BL12" s="118">
        <f>+IF(BL$10&lt;=Inputs!$L$16,1,0)</f>
        <v>1</v>
      </c>
      <c r="BM12" s="118">
        <f>+IF(BM$10&lt;=Inputs!$L$16,1,0)</f>
        <v>1</v>
      </c>
      <c r="BN12" s="118">
        <f>+IF(BN$10&lt;=Inputs!$L$16,1,0)</f>
        <v>1</v>
      </c>
      <c r="BO12" s="118">
        <f>+IF(BO$10&lt;=Inputs!$L$16,1,0)</f>
        <v>1</v>
      </c>
      <c r="BP12" s="118">
        <f>+IF(BP$10&lt;=Inputs!$L$16,1,0)</f>
        <v>1</v>
      </c>
      <c r="BQ12" s="118">
        <f>+IF(BQ$10&lt;=Inputs!$L$16,1,0)</f>
        <v>1</v>
      </c>
      <c r="BR12" s="118">
        <f>+IF(BR$10&lt;=Inputs!$L$16,1,0)</f>
        <v>1</v>
      </c>
      <c r="BS12" s="118">
        <f>+IF(BS$10&lt;=Inputs!$L$16,1,0)</f>
        <v>1</v>
      </c>
      <c r="BT12" s="118">
        <f>+IF(BT$10&lt;=Inputs!$L$16,1,0)</f>
        <v>1</v>
      </c>
      <c r="BU12" s="118">
        <f>+IF(BU$10&lt;=Inputs!$L$16,1,0)</f>
        <v>1</v>
      </c>
      <c r="BV12" s="118">
        <f>+IF(BV$10&lt;=Inputs!$L$16,1,0)</f>
        <v>1</v>
      </c>
      <c r="BW12" s="118">
        <f>+IF(BW$10&lt;=Inputs!$L$16,1,0)</f>
        <v>1</v>
      </c>
      <c r="BX12" s="118">
        <f>+IF(BX$10&lt;=Inputs!$L$16,1,0)</f>
        <v>1</v>
      </c>
      <c r="BY12" s="118">
        <f>+IF(BY$10&lt;=Inputs!$L$16,1,0)</f>
        <v>1</v>
      </c>
      <c r="BZ12" s="118">
        <f>+IF(BZ$10&lt;=Inputs!$L$16,1,0)</f>
        <v>1</v>
      </c>
      <c r="CA12" s="118">
        <f>+IF(CA$10&lt;=Inputs!$L$16,1,0)</f>
        <v>1</v>
      </c>
      <c r="CB12" s="118">
        <f>+IF(CB$10&lt;=Inputs!$L$16,1,0)</f>
        <v>1</v>
      </c>
      <c r="CC12" s="118">
        <f>+IF(CC$10&lt;=Inputs!$L$16,1,0)</f>
        <v>1</v>
      </c>
      <c r="CD12" s="118">
        <f>+IF(CD$10&lt;=Inputs!$L$16,1,0)</f>
        <v>1</v>
      </c>
      <c r="CE12" s="118">
        <f>+IF(CE$10&lt;=Inputs!$L$16,1,0)</f>
        <v>1</v>
      </c>
      <c r="CF12" s="118">
        <f>+IF(CF$10&lt;=Inputs!$L$16,1,0)</f>
        <v>1</v>
      </c>
      <c r="CG12" s="118">
        <f>+IF(CG$10&lt;=Inputs!$L$16,1,0)</f>
        <v>1</v>
      </c>
      <c r="CH12" s="118">
        <f>+IF(CH$10&lt;=Inputs!$L$16,1,0)</f>
        <v>1</v>
      </c>
      <c r="CI12" s="118">
        <f>+IF(CI$10&lt;=Inputs!$L$16,1,0)</f>
        <v>1</v>
      </c>
      <c r="CJ12" s="118">
        <f>+IF(CJ$10&lt;=Inputs!$L$16,1,0)</f>
        <v>1</v>
      </c>
      <c r="CK12" s="118">
        <f>+IF(CK$10&lt;=Inputs!$L$16,1,0)</f>
        <v>1</v>
      </c>
      <c r="CL12" s="118">
        <f>+IF(CL$10&lt;=Inputs!$L$16,1,0)</f>
        <v>1</v>
      </c>
      <c r="CM12" s="118">
        <f>+IF(CM$10&lt;=Inputs!$L$16,1,0)</f>
        <v>1</v>
      </c>
      <c r="CN12" s="118">
        <f>+IF(CN$10&lt;=Inputs!$L$16,1,0)</f>
        <v>1</v>
      </c>
      <c r="CO12" s="118">
        <f>+IF(CO$10&lt;=Inputs!$L$16,1,0)</f>
        <v>1</v>
      </c>
      <c r="CP12" s="118">
        <f>+IF(CP$10&lt;=Inputs!$L$16,1,0)</f>
        <v>1</v>
      </c>
      <c r="CQ12" s="118">
        <f>+IF(CQ$10&lt;=Inputs!$L$16,1,0)</f>
        <v>1</v>
      </c>
      <c r="CR12" s="118">
        <f>+IF(CR$10&lt;=Inputs!$L$16,1,0)</f>
        <v>1</v>
      </c>
      <c r="CS12" s="118"/>
      <c r="CT12" s="118"/>
      <c r="CU12" s="118"/>
      <c r="CV12" s="118"/>
      <c r="CW12" s="118"/>
      <c r="CX12" s="118"/>
      <c r="CY12" s="118"/>
      <c r="CZ12" s="118"/>
      <c r="DA12" s="118"/>
      <c r="DB12" s="118"/>
      <c r="DC12" s="118"/>
      <c r="DD12" s="118"/>
      <c r="DE12" s="118"/>
      <c r="DF12" s="118"/>
      <c r="DG12" s="118"/>
      <c r="DH12" s="118"/>
      <c r="DI12" s="118"/>
      <c r="DJ12" s="118"/>
      <c r="DK12" s="118"/>
      <c r="DL12" s="118"/>
      <c r="DM12" s="118"/>
      <c r="DN12" s="118"/>
      <c r="DO12" s="118"/>
      <c r="DP12" s="118"/>
      <c r="DQ12" s="118"/>
      <c r="DR12" s="118"/>
      <c r="DS12" s="118"/>
      <c r="DT12" s="118"/>
      <c r="DU12" s="118"/>
      <c r="DV12" s="118"/>
      <c r="DW12" s="118"/>
      <c r="DX12" s="118"/>
      <c r="DY12" s="118"/>
      <c r="DZ12" s="118"/>
      <c r="EA12" s="118"/>
      <c r="EB12" s="118"/>
      <c r="EC12" s="118"/>
      <c r="ED12" s="118"/>
      <c r="EE12" s="118"/>
      <c r="EF12" s="118"/>
      <c r="EG12" s="118"/>
      <c r="EH12" s="118"/>
      <c r="EI12" s="118"/>
      <c r="EJ12" s="118"/>
      <c r="EK12" s="118"/>
      <c r="EL12" s="118"/>
      <c r="EM12" s="118"/>
      <c r="EN12" s="118"/>
      <c r="EO12" s="118"/>
      <c r="EP12" s="118"/>
      <c r="EQ12" s="118"/>
      <c r="ER12" s="118"/>
      <c r="ES12" s="118"/>
      <c r="ET12" s="118"/>
      <c r="EU12" s="118"/>
      <c r="EV12" s="118"/>
      <c r="EW12" s="118"/>
      <c r="EX12" s="118"/>
      <c r="EY12" s="118"/>
      <c r="EZ12" s="118"/>
      <c r="FA12" s="118"/>
      <c r="FB12" s="118"/>
      <c r="FC12" s="118"/>
      <c r="FD12" s="118"/>
      <c r="FE12" s="118"/>
      <c r="FF12" s="118"/>
      <c r="FG12" s="118"/>
      <c r="FH12" s="118"/>
      <c r="FI12" s="118"/>
      <c r="FJ12" s="118"/>
      <c r="FK12" s="118"/>
      <c r="FL12" s="118"/>
      <c r="FM12" s="118"/>
      <c r="FN12" s="118"/>
      <c r="FO12" s="118"/>
      <c r="FP12" s="118"/>
      <c r="FQ12" s="118"/>
      <c r="FR12" s="118"/>
      <c r="FS12" s="118"/>
      <c r="FT12" s="118"/>
      <c r="FU12" s="118"/>
      <c r="FV12" s="118"/>
      <c r="FW12" s="118"/>
      <c r="FX12" s="118"/>
      <c r="FY12" s="118"/>
      <c r="FZ12" s="118"/>
      <c r="GA12" s="118"/>
      <c r="GB12" s="118"/>
      <c r="GC12" s="118"/>
      <c r="GD12" s="118"/>
      <c r="GE12" s="118"/>
      <c r="GF12" s="118"/>
      <c r="GG12" s="118"/>
      <c r="GH12" s="118"/>
      <c r="GI12" s="118"/>
      <c r="GJ12" s="118"/>
      <c r="GK12" s="118"/>
    </row>
    <row r="13" spans="1:193">
      <c r="A13" s="48"/>
      <c r="B13" s="48" t="s">
        <v>105</v>
      </c>
      <c r="C13" s="48"/>
      <c r="D13" s="48"/>
      <c r="E13" s="48"/>
      <c r="F13" s="48"/>
      <c r="G13" s="48"/>
      <c r="H13" s="48"/>
      <c r="I13" s="48"/>
      <c r="J13" s="48"/>
      <c r="K13" s="342" t="s">
        <v>13</v>
      </c>
      <c r="L13" s="48"/>
      <c r="M13" s="48"/>
      <c r="N13" s="48"/>
      <c r="O13" s="136">
        <f t="shared" ref="O13:AT13" si="0">+O10-O9+1</f>
        <v>365</v>
      </c>
      <c r="P13" s="136">
        <f t="shared" si="0"/>
        <v>365</v>
      </c>
      <c r="Q13" s="136">
        <f t="shared" si="0"/>
        <v>365</v>
      </c>
      <c r="R13" s="136">
        <f t="shared" si="0"/>
        <v>366</v>
      </c>
      <c r="S13" s="136">
        <f t="shared" si="0"/>
        <v>365</v>
      </c>
      <c r="T13" s="136">
        <f t="shared" si="0"/>
        <v>365</v>
      </c>
      <c r="U13" s="136">
        <f t="shared" si="0"/>
        <v>365</v>
      </c>
      <c r="V13" s="136">
        <f t="shared" si="0"/>
        <v>366</v>
      </c>
      <c r="W13" s="136">
        <f t="shared" si="0"/>
        <v>365</v>
      </c>
      <c r="X13" s="136">
        <f t="shared" si="0"/>
        <v>365</v>
      </c>
      <c r="Y13" s="136">
        <f t="shared" si="0"/>
        <v>365</v>
      </c>
      <c r="Z13" s="136">
        <f t="shared" si="0"/>
        <v>366</v>
      </c>
      <c r="AA13" s="136">
        <f t="shared" si="0"/>
        <v>365</v>
      </c>
      <c r="AB13" s="136">
        <f t="shared" si="0"/>
        <v>365</v>
      </c>
      <c r="AC13" s="136">
        <f t="shared" si="0"/>
        <v>365</v>
      </c>
      <c r="AD13" s="136">
        <f t="shared" si="0"/>
        <v>366</v>
      </c>
      <c r="AE13" s="136">
        <f t="shared" si="0"/>
        <v>365</v>
      </c>
      <c r="AF13" s="136">
        <f t="shared" si="0"/>
        <v>365</v>
      </c>
      <c r="AG13" s="136">
        <f t="shared" si="0"/>
        <v>365</v>
      </c>
      <c r="AH13" s="136">
        <f t="shared" si="0"/>
        <v>366</v>
      </c>
      <c r="AI13" s="136">
        <f t="shared" si="0"/>
        <v>365</v>
      </c>
      <c r="AJ13" s="136">
        <f t="shared" si="0"/>
        <v>365</v>
      </c>
      <c r="AK13" s="136">
        <f t="shared" si="0"/>
        <v>365</v>
      </c>
      <c r="AL13" s="136">
        <f t="shared" si="0"/>
        <v>366</v>
      </c>
      <c r="AM13" s="136">
        <f t="shared" si="0"/>
        <v>365</v>
      </c>
      <c r="AN13" s="136">
        <f t="shared" si="0"/>
        <v>365</v>
      </c>
      <c r="AO13" s="136">
        <f t="shared" si="0"/>
        <v>365</v>
      </c>
      <c r="AP13" s="136">
        <f t="shared" si="0"/>
        <v>366</v>
      </c>
      <c r="AQ13" s="136">
        <f t="shared" si="0"/>
        <v>365</v>
      </c>
      <c r="AR13" s="136">
        <f t="shared" si="0"/>
        <v>365</v>
      </c>
      <c r="AS13" s="136">
        <f t="shared" si="0"/>
        <v>365</v>
      </c>
      <c r="AT13" s="136">
        <f t="shared" si="0"/>
        <v>366</v>
      </c>
      <c r="AU13" s="136">
        <f t="shared" ref="AU13:BZ13" si="1">+AU10-AU9+1</f>
        <v>365</v>
      </c>
      <c r="AV13" s="136">
        <f t="shared" si="1"/>
        <v>365</v>
      </c>
      <c r="AW13" s="136">
        <f t="shared" si="1"/>
        <v>365</v>
      </c>
      <c r="AX13" s="136">
        <f t="shared" si="1"/>
        <v>366</v>
      </c>
      <c r="AY13" s="136">
        <f t="shared" si="1"/>
        <v>365</v>
      </c>
      <c r="AZ13" s="136">
        <f t="shared" si="1"/>
        <v>365</v>
      </c>
      <c r="BA13" s="136">
        <f t="shared" si="1"/>
        <v>365</v>
      </c>
      <c r="BB13" s="136">
        <f t="shared" si="1"/>
        <v>366</v>
      </c>
      <c r="BC13" s="136">
        <f t="shared" si="1"/>
        <v>365</v>
      </c>
      <c r="BD13" s="136">
        <f t="shared" si="1"/>
        <v>365</v>
      </c>
      <c r="BE13" s="136">
        <f t="shared" si="1"/>
        <v>365</v>
      </c>
      <c r="BF13" s="136">
        <f t="shared" si="1"/>
        <v>366</v>
      </c>
      <c r="BG13" s="136">
        <f t="shared" si="1"/>
        <v>365</v>
      </c>
      <c r="BH13" s="136">
        <f t="shared" si="1"/>
        <v>365</v>
      </c>
      <c r="BI13" s="136">
        <f t="shared" si="1"/>
        <v>365</v>
      </c>
      <c r="BJ13" s="136">
        <f t="shared" si="1"/>
        <v>366</v>
      </c>
      <c r="BK13" s="136">
        <f t="shared" si="1"/>
        <v>365</v>
      </c>
      <c r="BL13" s="136">
        <f t="shared" si="1"/>
        <v>365</v>
      </c>
      <c r="BM13" s="136">
        <f t="shared" si="1"/>
        <v>365</v>
      </c>
      <c r="BN13" s="136">
        <f t="shared" si="1"/>
        <v>366</v>
      </c>
      <c r="BO13" s="136">
        <f t="shared" si="1"/>
        <v>365</v>
      </c>
      <c r="BP13" s="136">
        <f t="shared" si="1"/>
        <v>365</v>
      </c>
      <c r="BQ13" s="136">
        <f t="shared" si="1"/>
        <v>365</v>
      </c>
      <c r="BR13" s="136">
        <f t="shared" si="1"/>
        <v>366</v>
      </c>
      <c r="BS13" s="136">
        <f t="shared" si="1"/>
        <v>365</v>
      </c>
      <c r="BT13" s="136">
        <f t="shared" si="1"/>
        <v>365</v>
      </c>
      <c r="BU13" s="136">
        <f t="shared" si="1"/>
        <v>365</v>
      </c>
      <c r="BV13" s="136">
        <f t="shared" si="1"/>
        <v>366</v>
      </c>
      <c r="BW13" s="136">
        <f t="shared" si="1"/>
        <v>365</v>
      </c>
      <c r="BX13" s="136">
        <f t="shared" si="1"/>
        <v>365</v>
      </c>
      <c r="BY13" s="136">
        <f t="shared" si="1"/>
        <v>365</v>
      </c>
      <c r="BZ13" s="136">
        <f t="shared" si="1"/>
        <v>366</v>
      </c>
      <c r="CA13" s="136">
        <f t="shared" ref="CA13:CR13" si="2">+CA10-CA9+1</f>
        <v>365</v>
      </c>
      <c r="CB13" s="136">
        <f t="shared" si="2"/>
        <v>365</v>
      </c>
      <c r="CC13" s="136">
        <f t="shared" si="2"/>
        <v>365</v>
      </c>
      <c r="CD13" s="136">
        <f t="shared" si="2"/>
        <v>366</v>
      </c>
      <c r="CE13" s="136">
        <f t="shared" si="2"/>
        <v>365</v>
      </c>
      <c r="CF13" s="136">
        <f t="shared" si="2"/>
        <v>365</v>
      </c>
      <c r="CG13" s="136">
        <f t="shared" si="2"/>
        <v>365</v>
      </c>
      <c r="CH13" s="136">
        <f t="shared" si="2"/>
        <v>366</v>
      </c>
      <c r="CI13" s="136">
        <f t="shared" si="2"/>
        <v>365</v>
      </c>
      <c r="CJ13" s="136">
        <f t="shared" si="2"/>
        <v>365</v>
      </c>
      <c r="CK13" s="136">
        <f t="shared" si="2"/>
        <v>365</v>
      </c>
      <c r="CL13" s="136">
        <f t="shared" si="2"/>
        <v>366</v>
      </c>
      <c r="CM13" s="136">
        <f t="shared" si="2"/>
        <v>365</v>
      </c>
      <c r="CN13" s="136">
        <f t="shared" si="2"/>
        <v>365</v>
      </c>
      <c r="CO13" s="136">
        <f t="shared" si="2"/>
        <v>365</v>
      </c>
      <c r="CP13" s="136">
        <f t="shared" si="2"/>
        <v>366</v>
      </c>
      <c r="CQ13" s="136">
        <f t="shared" si="2"/>
        <v>365</v>
      </c>
      <c r="CR13" s="136">
        <f t="shared" si="2"/>
        <v>365</v>
      </c>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row>
    <row r="14" spans="1:193">
      <c r="A14" s="4"/>
      <c r="B14" s="4"/>
      <c r="C14" s="47"/>
      <c r="D14" s="50"/>
      <c r="E14" s="50"/>
      <c r="F14" s="50"/>
      <c r="G14" s="50"/>
      <c r="H14" s="50"/>
      <c r="I14" s="50"/>
      <c r="J14" s="50"/>
      <c r="K14" s="50"/>
      <c r="L14" s="50"/>
      <c r="M14" s="50"/>
      <c r="N14" s="50"/>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4"/>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row>
    <row r="15" spans="1:193" s="57" customFormat="1">
      <c r="A15" s="235"/>
      <c r="B15" s="298" t="s">
        <v>37</v>
      </c>
      <c r="C15" s="237"/>
      <c r="D15" s="238"/>
      <c r="E15" s="238"/>
      <c r="F15" s="238"/>
      <c r="G15" s="238"/>
      <c r="H15" s="238"/>
      <c r="I15" s="238"/>
      <c r="J15" s="238"/>
      <c r="K15" s="238"/>
      <c r="L15" s="239"/>
      <c r="M15" s="238"/>
      <c r="N15" s="238"/>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297"/>
      <c r="AO15" s="297"/>
      <c r="AP15" s="297"/>
      <c r="AQ15" s="297"/>
      <c r="AR15" s="297"/>
      <c r="AS15" s="297"/>
      <c r="AT15" s="297"/>
      <c r="AU15" s="297"/>
      <c r="AV15" s="297"/>
      <c r="AW15" s="297"/>
      <c r="AX15" s="297"/>
      <c r="AY15" s="297"/>
      <c r="AZ15" s="297"/>
      <c r="BA15" s="297"/>
      <c r="BB15" s="297"/>
      <c r="BC15" s="297"/>
      <c r="BD15" s="297"/>
      <c r="BE15" s="297"/>
      <c r="BF15" s="297"/>
      <c r="BG15" s="297"/>
      <c r="BH15" s="297"/>
      <c r="BI15" s="297"/>
      <c r="BJ15" s="297"/>
      <c r="BK15" s="297"/>
      <c r="BL15" s="297"/>
      <c r="BM15" s="297"/>
      <c r="BN15" s="297"/>
      <c r="BO15" s="297"/>
      <c r="BP15" s="297"/>
      <c r="BQ15" s="297"/>
      <c r="BR15" s="297"/>
      <c r="BS15" s="297"/>
      <c r="BT15" s="297"/>
      <c r="BU15" s="297"/>
      <c r="BV15" s="297"/>
      <c r="BW15" s="297"/>
      <c r="BX15" s="297"/>
      <c r="BY15" s="297"/>
      <c r="BZ15" s="297"/>
      <c r="CA15" s="297"/>
      <c r="CB15" s="297"/>
      <c r="CC15" s="297"/>
      <c r="CD15" s="297"/>
      <c r="CE15" s="297"/>
      <c r="CF15" s="297"/>
      <c r="CG15" s="297"/>
      <c r="CH15" s="297"/>
      <c r="CI15" s="297"/>
      <c r="CJ15" s="297"/>
      <c r="CK15" s="297"/>
      <c r="CL15" s="297"/>
      <c r="CM15" s="297"/>
      <c r="CN15" s="297"/>
      <c r="CO15" s="297"/>
      <c r="CP15" s="297"/>
      <c r="CQ15" s="297"/>
      <c r="CR15" s="297"/>
      <c r="CS15" s="297"/>
    </row>
    <row r="16" spans="1:193" outlineLevel="1">
      <c r="A16" s="79"/>
      <c r="B16" s="78"/>
      <c r="C16" s="139"/>
      <c r="D16" s="163"/>
      <c r="E16" s="163"/>
      <c r="F16" s="163"/>
      <c r="G16" s="163"/>
      <c r="H16" s="163"/>
      <c r="I16" s="163"/>
      <c r="J16" s="163"/>
      <c r="K16" s="163"/>
      <c r="L16" s="164"/>
      <c r="M16" s="163"/>
      <c r="N16" s="163"/>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4"/>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row>
    <row r="17" spans="1:193" outlineLevel="1">
      <c r="A17" s="4"/>
      <c r="B17" s="126" t="s">
        <v>22</v>
      </c>
      <c r="C17" s="47"/>
      <c r="D17" s="50"/>
      <c r="E17" s="50"/>
      <c r="F17" s="50"/>
      <c r="G17" s="50"/>
      <c r="H17" s="50"/>
      <c r="I17" s="50"/>
      <c r="J17" s="50"/>
      <c r="K17" s="310" t="s">
        <v>200</v>
      </c>
      <c r="L17" s="50"/>
      <c r="M17" s="125">
        <f>SUM(O17:GK17)</f>
        <v>711376.36991281318</v>
      </c>
      <c r="N17" s="125"/>
      <c r="O17" s="300">
        <f>+Inputs!L204</f>
        <v>1252.0999999999999</v>
      </c>
      <c r="P17" s="300">
        <f>+Oper!P34</f>
        <v>1340.9230168633158</v>
      </c>
      <c r="Q17" s="300">
        <f>+Oper!Q34</f>
        <v>1416.5368251306413</v>
      </c>
      <c r="R17" s="300">
        <f>+Oper!R34</f>
        <v>1484.7072898977319</v>
      </c>
      <c r="S17" s="300">
        <f>+Oper!S34</f>
        <v>1555.4796149334645</v>
      </c>
      <c r="T17" s="300">
        <f>+Oper!T34</f>
        <v>1647.9772514009503</v>
      </c>
      <c r="U17" s="300">
        <f>+Oper!U34</f>
        <v>1746.7675580558773</v>
      </c>
      <c r="V17" s="300">
        <f>+Oper!V34</f>
        <v>1851.6229405190697</v>
      </c>
      <c r="W17" s="300">
        <f>+Oper!W34</f>
        <v>1962.5473457696567</v>
      </c>
      <c r="X17" s="300">
        <f>+Oper!X34</f>
        <v>2080.229849151935</v>
      </c>
      <c r="Y17" s="300">
        <f>+Oper!Y34</f>
        <v>2194.4079470778966</v>
      </c>
      <c r="Z17" s="300">
        <f>+Oper!Z34</f>
        <v>2314.5410038877417</v>
      </c>
      <c r="AA17" s="300">
        <f>+Oper!AA34</f>
        <v>2440.949687064478</v>
      </c>
      <c r="AB17" s="300">
        <f>+Oper!AB34</f>
        <v>2574.4010695797992</v>
      </c>
      <c r="AC17" s="300">
        <f>+Oper!AC34</f>
        <v>2715.1544205910386</v>
      </c>
      <c r="AD17" s="300">
        <f>+Oper!AD34</f>
        <v>2829.3021805276762</v>
      </c>
      <c r="AE17" s="300">
        <f>+Oper!AE34</f>
        <v>2946.4561675815162</v>
      </c>
      <c r="AF17" s="300">
        <f>+Oper!AF34</f>
        <v>3068.5656062925336</v>
      </c>
      <c r="AG17" s="300">
        <f>+Oper!AG34</f>
        <v>3195.7400591921601</v>
      </c>
      <c r="AH17" s="300">
        <f>+Oper!AH34</f>
        <v>3328.3815256798789</v>
      </c>
      <c r="AI17" s="300">
        <f>+Oper!AI34</f>
        <v>3461.9156821910842</v>
      </c>
      <c r="AJ17" s="300">
        <f>+Oper!AJ34</f>
        <v>3600.8228816977576</v>
      </c>
      <c r="AK17" s="300">
        <f>+Oper!AK34</f>
        <v>3745.3043143776731</v>
      </c>
      <c r="AL17" s="300">
        <f>+Oper!AL34</f>
        <v>3895.8126447672198</v>
      </c>
      <c r="AM17" s="300">
        <f>+Oper!AM34</f>
        <v>4051.9014115431751</v>
      </c>
      <c r="AN17" s="300">
        <f>+Oper!AN34</f>
        <v>4194.7320155138614</v>
      </c>
      <c r="AO17" s="300">
        <f>+Oper!AO34</f>
        <v>4341.7689075644603</v>
      </c>
      <c r="AP17" s="300">
        <f>+Oper!AP34</f>
        <v>4494.1893849386361</v>
      </c>
      <c r="AQ17" s="300">
        <f>+Oper!AQ34</f>
        <v>4651.4221236507919</v>
      </c>
      <c r="AR17" s="300">
        <f>+Oper!AR34</f>
        <v>4814.4165525947865</v>
      </c>
      <c r="AS17" s="300">
        <f>+Oper!AS34</f>
        <v>4990.2018217229161</v>
      </c>
      <c r="AT17" s="300">
        <f>+Oper!AT34</f>
        <v>5173.0128095027103</v>
      </c>
      <c r="AU17" s="300">
        <f>+Oper!AU34</f>
        <v>5361.9147056500533</v>
      </c>
      <c r="AV17" s="300">
        <f>+Oper!AV34</f>
        <v>5558.0164163860409</v>
      </c>
      <c r="AW17" s="300">
        <f>+Oper!AW34</f>
        <v>5761.3030445060995</v>
      </c>
      <c r="AX17" s="300">
        <f>+Oper!AX34</f>
        <v>5937.1562674114839</v>
      </c>
      <c r="AY17" s="300">
        <f>+Oper!AY34</f>
        <v>6116.1773321180672</v>
      </c>
      <c r="AZ17" s="300">
        <f>+Oper!AZ34</f>
        <v>6300.8738953508346</v>
      </c>
      <c r="BA17" s="300">
        <f>+Oper!BA34</f>
        <v>6491.1597753004971</v>
      </c>
      <c r="BB17" s="300">
        <f>+Oper!BB34</f>
        <v>6687.5869383724885</v>
      </c>
      <c r="BC17" s="300">
        <f>+Oper!BC34</f>
        <v>6889.1628178973497</v>
      </c>
      <c r="BD17" s="300">
        <f>+Oper!BD34</f>
        <v>7097.1989264261729</v>
      </c>
      <c r="BE17" s="300">
        <f>+Oper!BE34</f>
        <v>7311.5336253402011</v>
      </c>
      <c r="BF17" s="300">
        <f>+Oper!BF34</f>
        <v>7532.7858854600909</v>
      </c>
      <c r="BG17" s="300">
        <f>+Oper!BG34</f>
        <v>7759.8375787712712</v>
      </c>
      <c r="BH17" s="300">
        <f>+Oper!BH34</f>
        <v>7994.1659660230034</v>
      </c>
      <c r="BI17" s="300">
        <f>+Oper!BI34</f>
        <v>8235.5889799691577</v>
      </c>
      <c r="BJ17" s="300">
        <f>+Oper!BJ34</f>
        <v>8484.8038189628987</v>
      </c>
      <c r="BK17" s="300">
        <f>+Oper!BK34</f>
        <v>8740.5510423410669</v>
      </c>
      <c r="BL17" s="300">
        <f>+Oper!BL34</f>
        <v>9004.4946118619573</v>
      </c>
      <c r="BM17" s="300">
        <f>+Oper!BM34</f>
        <v>9276.4294500298365</v>
      </c>
      <c r="BN17" s="300">
        <f>+Oper!BN34</f>
        <v>9557.1408693890189</v>
      </c>
      <c r="BO17" s="300">
        <f>+Oper!BO34</f>
        <v>9845.2102570768802</v>
      </c>
      <c r="BP17" s="300">
        <f>+Oper!BP34</f>
        <v>10142.511871740357</v>
      </c>
      <c r="BQ17" s="300">
        <f>+Oper!BQ34</f>
        <v>10448.814717524077</v>
      </c>
      <c r="BR17" s="300">
        <f>+Oper!BR34</f>
        <v>10765.003357321026</v>
      </c>
      <c r="BS17" s="300">
        <f>+Oper!BS34</f>
        <v>11089.47988936983</v>
      </c>
      <c r="BT17" s="300">
        <f>+Oper!BT34</f>
        <v>11424.355447209538</v>
      </c>
      <c r="BU17" s="300">
        <f>+Oper!BU34</f>
        <v>11769.369840978699</v>
      </c>
      <c r="BV17" s="300">
        <f>+Oper!BV34</f>
        <v>12125.519427500234</v>
      </c>
      <c r="BW17" s="300">
        <f>+Oper!BW34</f>
        <v>12491.004357000971</v>
      </c>
      <c r="BX17" s="300">
        <f>+Oper!BX34</f>
        <v>12868.202574929892</v>
      </c>
      <c r="BY17" s="300">
        <f>+Oper!BY34</f>
        <v>13256.821007786217</v>
      </c>
      <c r="BZ17" s="300">
        <f>+Oper!BZ34</f>
        <v>13657.981935202564</v>
      </c>
      <c r="CA17" s="300">
        <f>+Oper!CA34</f>
        <v>14069.658036548679</v>
      </c>
      <c r="CB17" s="300">
        <f>+Oper!CB34</f>
        <v>14494.52778973878</v>
      </c>
      <c r="CC17" s="300">
        <f>+Oper!CC34</f>
        <v>14932.261081691671</v>
      </c>
      <c r="CD17" s="300">
        <f>+Oper!CD34</f>
        <v>15384.122029383145</v>
      </c>
      <c r="CE17" s="300">
        <f>+Oper!CE34</f>
        <v>15847.827092820493</v>
      </c>
      <c r="CF17" s="300">
        <f>+Oper!CF34</f>
        <v>16326.393264651759</v>
      </c>
      <c r="CG17" s="300">
        <f>+Oper!CG34</f>
        <v>16819.448711032899</v>
      </c>
      <c r="CH17" s="300">
        <f>+Oper!CH34</f>
        <v>17328.417312146754</v>
      </c>
      <c r="CI17" s="300">
        <f>+Oper!CI34</f>
        <v>17850.726926803396</v>
      </c>
      <c r="CJ17" s="300">
        <f>+Oper!CJ34</f>
        <v>18389.775844975637</v>
      </c>
      <c r="CK17" s="300">
        <f>+Oper!CK34</f>
        <v>18945.145239251167</v>
      </c>
      <c r="CL17" s="300">
        <f>+Oper!CL34</f>
        <v>19518.438944412577</v>
      </c>
      <c r="CM17" s="300">
        <f>+Oper!CM34</f>
        <v>20106.759743716571</v>
      </c>
      <c r="CN17" s="300">
        <f>+Oper!CN34</f>
        <v>20713.935414054409</v>
      </c>
      <c r="CO17" s="300">
        <f>+Oper!CO34</f>
        <v>21339.494195245788</v>
      </c>
      <c r="CP17" s="300">
        <f>+Oper!CP34</f>
        <v>21985.242619919598</v>
      </c>
      <c r="CQ17" s="300">
        <f>+Oper!CQ34</f>
        <v>22647.917311675417</v>
      </c>
      <c r="CR17" s="300">
        <f>+Oper!CR34</f>
        <v>23331.829814273933</v>
      </c>
      <c r="CS17" s="300"/>
      <c r="CT17" s="134"/>
      <c r="CU17" s="134"/>
      <c r="CV17" s="134"/>
      <c r="CW17" s="134"/>
      <c r="CX17" s="134"/>
      <c r="CY17" s="134"/>
      <c r="CZ17" s="134"/>
      <c r="DA17" s="134"/>
      <c r="DB17" s="134"/>
      <c r="DC17" s="134"/>
      <c r="DD17" s="134"/>
      <c r="DE17" s="134"/>
      <c r="DF17" s="134"/>
      <c r="DG17" s="134"/>
      <c r="DH17" s="134"/>
      <c r="DI17" s="134"/>
      <c r="DJ17" s="134"/>
      <c r="DK17" s="134"/>
      <c r="DL17" s="134"/>
      <c r="DM17" s="134"/>
      <c r="DN17" s="134"/>
      <c r="DO17" s="134"/>
      <c r="DP17" s="134"/>
      <c r="DQ17" s="134"/>
      <c r="DR17" s="134"/>
      <c r="DS17" s="134"/>
      <c r="DT17" s="134"/>
      <c r="DU17" s="134"/>
      <c r="DV17" s="134"/>
      <c r="DW17" s="134"/>
      <c r="DX17" s="134"/>
      <c r="DY17" s="134"/>
      <c r="DZ17" s="134"/>
      <c r="EA17" s="134"/>
      <c r="EB17" s="134"/>
      <c r="EC17" s="134"/>
      <c r="ED17" s="134"/>
      <c r="EE17" s="134"/>
      <c r="EF17" s="134"/>
      <c r="EG17" s="134"/>
      <c r="EH17" s="134"/>
      <c r="EI17" s="134"/>
      <c r="EJ17" s="134"/>
      <c r="EK17" s="134"/>
      <c r="EL17" s="134"/>
      <c r="EM17" s="134"/>
      <c r="EN17" s="134"/>
      <c r="EO17" s="134"/>
      <c r="EP17" s="134"/>
      <c r="EQ17" s="134"/>
      <c r="ER17" s="134"/>
      <c r="ES17" s="134"/>
      <c r="ET17" s="134"/>
      <c r="EU17" s="134"/>
      <c r="EV17" s="134"/>
      <c r="EW17" s="134"/>
      <c r="EX17" s="134"/>
      <c r="EY17" s="134"/>
      <c r="EZ17" s="134"/>
      <c r="FA17" s="134"/>
      <c r="FB17" s="134"/>
      <c r="FC17" s="134"/>
      <c r="FD17" s="134"/>
      <c r="FE17" s="134"/>
      <c r="FF17" s="134"/>
      <c r="FG17" s="134"/>
      <c r="FH17" s="134"/>
      <c r="FI17" s="134"/>
      <c r="FJ17" s="134"/>
      <c r="FK17" s="134"/>
      <c r="FL17" s="134"/>
      <c r="FM17" s="134"/>
      <c r="FN17" s="134"/>
      <c r="FO17" s="134"/>
      <c r="FP17" s="134"/>
      <c r="FQ17" s="134"/>
      <c r="FR17" s="134"/>
      <c r="FS17" s="134"/>
      <c r="FT17" s="134"/>
      <c r="FU17" s="134"/>
      <c r="FV17" s="134"/>
      <c r="FW17" s="134"/>
      <c r="FX17" s="134"/>
      <c r="FY17" s="134"/>
      <c r="FZ17" s="134"/>
      <c r="GA17" s="134"/>
      <c r="GB17" s="134"/>
      <c r="GC17" s="134"/>
      <c r="GD17" s="134"/>
      <c r="GE17" s="134"/>
      <c r="GF17" s="134"/>
      <c r="GG17" s="134"/>
      <c r="GH17" s="134"/>
      <c r="GI17" s="134"/>
      <c r="GJ17" s="134"/>
      <c r="GK17" s="134"/>
    </row>
    <row r="18" spans="1:193" outlineLevel="1">
      <c r="A18" s="4"/>
      <c r="B18" s="126" t="s">
        <v>36</v>
      </c>
      <c r="C18" s="47"/>
      <c r="D18" s="50"/>
      <c r="E18" s="50"/>
      <c r="F18" s="50"/>
      <c r="G18" s="50"/>
      <c r="H18" s="50"/>
      <c r="I18" s="50"/>
      <c r="J18" s="50"/>
      <c r="K18" s="310" t="s">
        <v>200</v>
      </c>
      <c r="L18" s="50"/>
      <c r="M18" s="125">
        <f>SUM(O18:GK18)</f>
        <v>3376.003783785829</v>
      </c>
      <c r="N18" s="125"/>
      <c r="O18" s="300">
        <f>+Inputs!L205</f>
        <v>15.600000000000003</v>
      </c>
      <c r="P18" s="300">
        <f>+Oper!P38</f>
        <v>17.285772583271385</v>
      </c>
      <c r="Q18" s="300">
        <f>+Oper!Q38</f>
        <v>17.020053609062341</v>
      </c>
      <c r="R18" s="300">
        <f>+Oper!R38</f>
        <v>16.758419298869011</v>
      </c>
      <c r="S18" s="300">
        <f>+Oper!S38</f>
        <v>16.500806862745097</v>
      </c>
      <c r="T18" s="300">
        <f>+Oper!T38</f>
        <v>17.122441434551764</v>
      </c>
      <c r="U18" s="300">
        <f>+Oper!U38</f>
        <v>17.767494833333355</v>
      </c>
      <c r="V18" s="300">
        <f>+Oper!V38</f>
        <v>18.436849316097049</v>
      </c>
      <c r="W18" s="300">
        <f>+Oper!W38</f>
        <v>19.131420377100874</v>
      </c>
      <c r="X18" s="300">
        <f>+Oper!X38</f>
        <v>19.852157999999999</v>
      </c>
      <c r="Y18" s="300">
        <f>+Oper!Y38</f>
        <v>20.249201159999998</v>
      </c>
      <c r="Z18" s="300">
        <f>+Oper!Z38</f>
        <v>20.654185183199999</v>
      </c>
      <c r="AA18" s="300">
        <f>+Oper!AA38</f>
        <v>21.067268886863999</v>
      </c>
      <c r="AB18" s="300">
        <f>+Oper!AB38</f>
        <v>21.488614264601278</v>
      </c>
      <c r="AC18" s="300">
        <f>+Oper!AC38</f>
        <v>21.918386549893306</v>
      </c>
      <c r="AD18" s="300">
        <f>+Oper!AD38</f>
        <v>22.35675428089117</v>
      </c>
      <c r="AE18" s="300">
        <f>+Oper!AE38</f>
        <v>22.803889366508994</v>
      </c>
      <c r="AF18" s="300">
        <f>+Oper!AF38</f>
        <v>23.259967153839174</v>
      </c>
      <c r="AG18" s="300">
        <f>+Oper!AG38</f>
        <v>23.725166496915961</v>
      </c>
      <c r="AH18" s="300">
        <f>+Oper!AH38</f>
        <v>24.199669826854283</v>
      </c>
      <c r="AI18" s="300">
        <f>+Oper!AI38</f>
        <v>24.68366322339137</v>
      </c>
      <c r="AJ18" s="300">
        <f>+Oper!AJ38</f>
        <v>25.177336487859197</v>
      </c>
      <c r="AK18" s="300">
        <f>+Oper!AK38</f>
        <v>25.680883217616383</v>
      </c>
      <c r="AL18" s="300">
        <f>+Oper!AL38</f>
        <v>26.194500881968711</v>
      </c>
      <c r="AM18" s="300">
        <f>+Oper!AM38</f>
        <v>26.718390899608085</v>
      </c>
      <c r="AN18" s="300">
        <f>+Oper!AN38</f>
        <v>27.252758717600248</v>
      </c>
      <c r="AO18" s="300">
        <f>+Oper!AO38</f>
        <v>27.797813891952256</v>
      </c>
      <c r="AP18" s="300">
        <f>+Oper!AP38</f>
        <v>28.3537701697913</v>
      </c>
      <c r="AQ18" s="300">
        <f>+Oper!AQ38</f>
        <v>28.920845573187126</v>
      </c>
      <c r="AR18" s="300">
        <f>+Oper!AR38</f>
        <v>29.499262484650867</v>
      </c>
      <c r="AS18" s="300">
        <f>+Oper!AS38</f>
        <v>30.089247734343886</v>
      </c>
      <c r="AT18" s="300">
        <f>+Oper!AT38</f>
        <v>30.691032689030763</v>
      </c>
      <c r="AU18" s="300">
        <f>+Oper!AU38</f>
        <v>31.304853342811381</v>
      </c>
      <c r="AV18" s="300">
        <f>+Oper!AV38</f>
        <v>31.930950409667609</v>
      </c>
      <c r="AW18" s="300">
        <f>+Oper!AW38</f>
        <v>32.569569417860961</v>
      </c>
      <c r="AX18" s="300">
        <f>+Oper!AX38</f>
        <v>33.22096080621818</v>
      </c>
      <c r="AY18" s="300">
        <f>+Oper!AY38</f>
        <v>33.885380022342545</v>
      </c>
      <c r="AZ18" s="300">
        <f>+Oper!AZ38</f>
        <v>34.563087622789396</v>
      </c>
      <c r="BA18" s="300">
        <f>+Oper!BA38</f>
        <v>35.254349375245191</v>
      </c>
      <c r="BB18" s="300">
        <f>+Oper!BB38</f>
        <v>35.959436362750097</v>
      </c>
      <c r="BC18" s="300">
        <f>+Oper!BC38</f>
        <v>36.678625090005092</v>
      </c>
      <c r="BD18" s="300">
        <f>+Oper!BD38</f>
        <v>37.412197591805196</v>
      </c>
      <c r="BE18" s="300">
        <f>+Oper!BE38</f>
        <v>38.160441543641298</v>
      </c>
      <c r="BF18" s="300">
        <f>+Oper!BF38</f>
        <v>38.923650374514125</v>
      </c>
      <c r="BG18" s="300">
        <f>+Oper!BG38</f>
        <v>39.702123382004416</v>
      </c>
      <c r="BH18" s="300">
        <f>+Oper!BH38</f>
        <v>40.496165849644505</v>
      </c>
      <c r="BI18" s="300">
        <f>+Oper!BI38</f>
        <v>41.306089166637392</v>
      </c>
      <c r="BJ18" s="300">
        <f>+Oper!BJ38</f>
        <v>42.132210949970137</v>
      </c>
      <c r="BK18" s="300">
        <f>+Oper!BK38</f>
        <v>42.97485516896954</v>
      </c>
      <c r="BL18" s="300">
        <f>+Oper!BL38</f>
        <v>43.834352272348937</v>
      </c>
      <c r="BM18" s="300">
        <f>+Oper!BM38</f>
        <v>44.711039317795915</v>
      </c>
      <c r="BN18" s="300">
        <f>+Oper!BN38</f>
        <v>45.605260104151839</v>
      </c>
      <c r="BO18" s="300">
        <f>+Oper!BO38</f>
        <v>46.517365306234872</v>
      </c>
      <c r="BP18" s="300">
        <f>+Oper!BP38</f>
        <v>47.447712612359574</v>
      </c>
      <c r="BQ18" s="300">
        <f>+Oper!BQ38</f>
        <v>48.396666864606765</v>
      </c>
      <c r="BR18" s="300">
        <f>+Oper!BR38</f>
        <v>49.364600201898895</v>
      </c>
      <c r="BS18" s="300">
        <f>+Oper!BS38</f>
        <v>50.351892205936878</v>
      </c>
      <c r="BT18" s="300">
        <f>+Oper!BT38</f>
        <v>51.358930050055612</v>
      </c>
      <c r="BU18" s="300">
        <f>+Oper!BU38</f>
        <v>52.38610865105673</v>
      </c>
      <c r="BV18" s="300">
        <f>+Oper!BV38</f>
        <v>53.433830824077859</v>
      </c>
      <c r="BW18" s="300">
        <f>+Oper!BW38</f>
        <v>54.50250744055942</v>
      </c>
      <c r="BX18" s="300">
        <f>+Oper!BX38</f>
        <v>55.592557589370607</v>
      </c>
      <c r="BY18" s="300">
        <f>+Oper!BY38</f>
        <v>56.704408741158019</v>
      </c>
      <c r="BZ18" s="300">
        <f>+Oper!BZ38</f>
        <v>57.838496915981182</v>
      </c>
      <c r="CA18" s="300">
        <f>+Oper!CA38</f>
        <v>58.995266854300802</v>
      </c>
      <c r="CB18" s="300">
        <f>+Oper!CB38</f>
        <v>60.175172191386821</v>
      </c>
      <c r="CC18" s="300">
        <f>+Oper!CC38</f>
        <v>61.378675635214556</v>
      </c>
      <c r="CD18" s="300">
        <f>+Oper!CD38</f>
        <v>62.606249147918852</v>
      </c>
      <c r="CE18" s="300">
        <f>+Oper!CE38</f>
        <v>63.85837413087723</v>
      </c>
      <c r="CF18" s="300">
        <f>+Oper!CF38</f>
        <v>65.13554161349478</v>
      </c>
      <c r="CG18" s="300">
        <f>+Oper!CG38</f>
        <v>66.438252445764675</v>
      </c>
      <c r="CH18" s="300">
        <f>+Oper!CH38</f>
        <v>67.767017494679976</v>
      </c>
      <c r="CI18" s="300">
        <f>+Oper!CI38</f>
        <v>69.122357844573585</v>
      </c>
      <c r="CJ18" s="300">
        <f>+Oper!CJ38</f>
        <v>70.504805001465058</v>
      </c>
      <c r="CK18" s="300">
        <f>+Oper!CK38</f>
        <v>71.914901101494365</v>
      </c>
      <c r="CL18" s="300">
        <f>+Oper!CL38</f>
        <v>73.353199123524249</v>
      </c>
      <c r="CM18" s="300">
        <f>+Oper!CM38</f>
        <v>74.820263105994741</v>
      </c>
      <c r="CN18" s="300">
        <f>+Oper!CN38</f>
        <v>76.316668368114634</v>
      </c>
      <c r="CO18" s="300">
        <f>+Oper!CO38</f>
        <v>77.843001735476918</v>
      </c>
      <c r="CP18" s="300">
        <f>+Oper!CP38</f>
        <v>79.399861770186462</v>
      </c>
      <c r="CQ18" s="300">
        <f>+Oper!CQ38</f>
        <v>80.987859005590195</v>
      </c>
      <c r="CR18" s="300">
        <f>+Oper!CR38</f>
        <v>82.607616185702</v>
      </c>
      <c r="CS18" s="300"/>
      <c r="CT18" s="134"/>
      <c r="CU18" s="134"/>
      <c r="CV18" s="134"/>
      <c r="CW18" s="134"/>
      <c r="CX18" s="134"/>
      <c r="CY18" s="134"/>
      <c r="CZ18" s="134"/>
      <c r="DA18" s="134"/>
      <c r="DB18" s="134"/>
      <c r="DC18" s="134"/>
      <c r="DD18" s="134"/>
      <c r="DE18" s="134"/>
      <c r="DF18" s="134"/>
      <c r="DG18" s="134"/>
      <c r="DH18" s="134"/>
      <c r="DI18" s="134"/>
      <c r="DJ18" s="134"/>
      <c r="DK18" s="134"/>
      <c r="DL18" s="134"/>
      <c r="DM18" s="134"/>
      <c r="DN18" s="134"/>
      <c r="DO18" s="134"/>
      <c r="DP18" s="134"/>
      <c r="DQ18" s="134"/>
      <c r="DR18" s="134"/>
      <c r="DS18" s="134"/>
      <c r="DT18" s="134"/>
      <c r="DU18" s="134"/>
      <c r="DV18" s="134"/>
      <c r="DW18" s="134"/>
      <c r="DX18" s="134"/>
      <c r="DY18" s="134"/>
      <c r="DZ18" s="134"/>
      <c r="EA18" s="134"/>
      <c r="EB18" s="134"/>
      <c r="EC18" s="134"/>
      <c r="ED18" s="134"/>
      <c r="EE18" s="134"/>
      <c r="EF18" s="134"/>
      <c r="EG18" s="134"/>
      <c r="EH18" s="134"/>
      <c r="EI18" s="134"/>
      <c r="EJ18" s="134"/>
      <c r="EK18" s="134"/>
      <c r="EL18" s="134"/>
      <c r="EM18" s="134"/>
      <c r="EN18" s="134"/>
      <c r="EO18" s="134"/>
      <c r="EP18" s="134"/>
      <c r="EQ18" s="134"/>
      <c r="ER18" s="134"/>
      <c r="ES18" s="134"/>
      <c r="ET18" s="134"/>
      <c r="EU18" s="134"/>
      <c r="EV18" s="134"/>
      <c r="EW18" s="134"/>
      <c r="EX18" s="134"/>
      <c r="EY18" s="134"/>
      <c r="EZ18" s="134"/>
      <c r="FA18" s="134"/>
      <c r="FB18" s="134"/>
      <c r="FC18" s="134"/>
      <c r="FD18" s="134"/>
      <c r="FE18" s="134"/>
      <c r="FF18" s="134"/>
      <c r="FG18" s="134"/>
      <c r="FH18" s="134"/>
      <c r="FI18" s="134"/>
      <c r="FJ18" s="134"/>
      <c r="FK18" s="134"/>
      <c r="FL18" s="134"/>
      <c r="FM18" s="134"/>
      <c r="FN18" s="134"/>
      <c r="FO18" s="134"/>
      <c r="FP18" s="134"/>
      <c r="FQ18" s="134"/>
      <c r="FR18" s="134"/>
      <c r="FS18" s="134"/>
      <c r="FT18" s="134"/>
      <c r="FU18" s="134"/>
      <c r="FV18" s="134"/>
      <c r="FW18" s="134"/>
      <c r="FX18" s="134"/>
      <c r="FY18" s="134"/>
      <c r="FZ18" s="134"/>
      <c r="GA18" s="134"/>
      <c r="GB18" s="134"/>
      <c r="GC18" s="134"/>
      <c r="GD18" s="134"/>
      <c r="GE18" s="134"/>
      <c r="GF18" s="134"/>
      <c r="GG18" s="134"/>
      <c r="GH18" s="134"/>
      <c r="GI18" s="134"/>
      <c r="GJ18" s="134"/>
      <c r="GK18" s="134"/>
    </row>
    <row r="19" spans="1:193" outlineLevel="1">
      <c r="A19" s="4"/>
      <c r="B19" s="135" t="s">
        <v>4</v>
      </c>
      <c r="C19" s="68"/>
      <c r="D19" s="158"/>
      <c r="E19" s="158"/>
      <c r="F19" s="158"/>
      <c r="G19" s="158"/>
      <c r="H19" s="158"/>
      <c r="I19" s="158"/>
      <c r="J19" s="158"/>
      <c r="K19" s="311" t="s">
        <v>200</v>
      </c>
      <c r="L19" s="158"/>
      <c r="M19" s="131">
        <f>SUM(O19:GK19)</f>
        <v>714752.37369659892</v>
      </c>
      <c r="N19" s="131"/>
      <c r="O19" s="301">
        <f t="shared" ref="O19:Q19" si="3">SUM(O17:O18)</f>
        <v>1267.6999999999998</v>
      </c>
      <c r="P19" s="301">
        <f t="shared" si="3"/>
        <v>1358.2087894465872</v>
      </c>
      <c r="Q19" s="301">
        <f t="shared" si="3"/>
        <v>1433.5568787397037</v>
      </c>
      <c r="R19" s="301">
        <f t="shared" ref="R19:CC19" si="4">SUM(R17:R18)</f>
        <v>1501.465709196601</v>
      </c>
      <c r="S19" s="301">
        <f t="shared" si="4"/>
        <v>1571.9804217962096</v>
      </c>
      <c r="T19" s="301">
        <f t="shared" si="4"/>
        <v>1665.0996928355021</v>
      </c>
      <c r="U19" s="301">
        <f t="shared" si="4"/>
        <v>1764.5350528892106</v>
      </c>
      <c r="V19" s="301">
        <f t="shared" si="4"/>
        <v>1870.0597898351668</v>
      </c>
      <c r="W19" s="301">
        <f t="shared" si="4"/>
        <v>1981.6787661467574</v>
      </c>
      <c r="X19" s="301">
        <f t="shared" si="4"/>
        <v>2100.0820071519352</v>
      </c>
      <c r="Y19" s="301">
        <f t="shared" si="4"/>
        <v>2214.6571482378968</v>
      </c>
      <c r="Z19" s="301">
        <f t="shared" si="4"/>
        <v>2335.1951890709415</v>
      </c>
      <c r="AA19" s="301">
        <f t="shared" si="4"/>
        <v>2462.016955951342</v>
      </c>
      <c r="AB19" s="301">
        <f t="shared" si="4"/>
        <v>2595.8896838444007</v>
      </c>
      <c r="AC19" s="301">
        <f t="shared" si="4"/>
        <v>2737.0728071409321</v>
      </c>
      <c r="AD19" s="301">
        <f t="shared" si="4"/>
        <v>2851.6589348085672</v>
      </c>
      <c r="AE19" s="301">
        <f t="shared" si="4"/>
        <v>2969.2600569480251</v>
      </c>
      <c r="AF19" s="301">
        <f t="shared" si="4"/>
        <v>3091.8255734463728</v>
      </c>
      <c r="AG19" s="301">
        <f t="shared" si="4"/>
        <v>3219.4652256890759</v>
      </c>
      <c r="AH19" s="301">
        <f t="shared" si="4"/>
        <v>3352.5811955067334</v>
      </c>
      <c r="AI19" s="301">
        <f t="shared" si="4"/>
        <v>3486.5993454144755</v>
      </c>
      <c r="AJ19" s="301">
        <f t="shared" si="4"/>
        <v>3626.0002181856166</v>
      </c>
      <c r="AK19" s="301">
        <f t="shared" si="4"/>
        <v>3770.9851975952897</v>
      </c>
      <c r="AL19" s="301">
        <f t="shared" si="4"/>
        <v>3922.0071456491887</v>
      </c>
      <c r="AM19" s="301">
        <f t="shared" si="4"/>
        <v>4078.6198024427831</v>
      </c>
      <c r="AN19" s="301">
        <f t="shared" si="4"/>
        <v>4221.9847742314614</v>
      </c>
      <c r="AO19" s="301">
        <f t="shared" si="4"/>
        <v>4369.5667214564128</v>
      </c>
      <c r="AP19" s="301">
        <f t="shared" si="4"/>
        <v>4522.5431551084275</v>
      </c>
      <c r="AQ19" s="301">
        <f t="shared" si="4"/>
        <v>4680.3429692239788</v>
      </c>
      <c r="AR19" s="301">
        <f t="shared" si="4"/>
        <v>4843.9158150794374</v>
      </c>
      <c r="AS19" s="301">
        <f t="shared" si="4"/>
        <v>5020.2910694572602</v>
      </c>
      <c r="AT19" s="301">
        <f t="shared" si="4"/>
        <v>5203.7038421917414</v>
      </c>
      <c r="AU19" s="301">
        <f t="shared" si="4"/>
        <v>5393.2195589928642</v>
      </c>
      <c r="AV19" s="301">
        <f t="shared" si="4"/>
        <v>5589.9473667957081</v>
      </c>
      <c r="AW19" s="301">
        <f t="shared" si="4"/>
        <v>5793.8726139239607</v>
      </c>
      <c r="AX19" s="301">
        <f t="shared" si="4"/>
        <v>5970.3772282177024</v>
      </c>
      <c r="AY19" s="301">
        <f t="shared" si="4"/>
        <v>6150.0627121404095</v>
      </c>
      <c r="AZ19" s="301">
        <f t="shared" si="4"/>
        <v>6335.4369829736243</v>
      </c>
      <c r="BA19" s="301">
        <f t="shared" si="4"/>
        <v>6526.4141246757426</v>
      </c>
      <c r="BB19" s="301">
        <f t="shared" si="4"/>
        <v>6723.5463747352387</v>
      </c>
      <c r="BC19" s="301">
        <f t="shared" si="4"/>
        <v>6925.8414429873546</v>
      </c>
      <c r="BD19" s="301">
        <f t="shared" si="4"/>
        <v>7134.611124017978</v>
      </c>
      <c r="BE19" s="301">
        <f t="shared" si="4"/>
        <v>7349.6940668838424</v>
      </c>
      <c r="BF19" s="301">
        <f t="shared" si="4"/>
        <v>7571.709535834605</v>
      </c>
      <c r="BG19" s="301">
        <f t="shared" si="4"/>
        <v>7799.5397021532754</v>
      </c>
      <c r="BH19" s="301">
        <f t="shared" si="4"/>
        <v>8034.6621318726475</v>
      </c>
      <c r="BI19" s="301">
        <f t="shared" si="4"/>
        <v>8276.895069135795</v>
      </c>
      <c r="BJ19" s="301">
        <f t="shared" si="4"/>
        <v>8526.9360299128693</v>
      </c>
      <c r="BK19" s="301">
        <f t="shared" si="4"/>
        <v>8783.5258975100369</v>
      </c>
      <c r="BL19" s="301">
        <f t="shared" si="4"/>
        <v>9048.3289641343054</v>
      </c>
      <c r="BM19" s="301">
        <f t="shared" si="4"/>
        <v>9321.140489347632</v>
      </c>
      <c r="BN19" s="301">
        <f t="shared" si="4"/>
        <v>9602.7461294931709</v>
      </c>
      <c r="BO19" s="301">
        <f t="shared" si="4"/>
        <v>9891.7276223831159</v>
      </c>
      <c r="BP19" s="301">
        <f t="shared" si="4"/>
        <v>10189.959584352717</v>
      </c>
      <c r="BQ19" s="301">
        <f t="shared" si="4"/>
        <v>10497.211384388684</v>
      </c>
      <c r="BR19" s="301">
        <f t="shared" si="4"/>
        <v>10814.367957522925</v>
      </c>
      <c r="BS19" s="301">
        <f t="shared" si="4"/>
        <v>11139.831781575767</v>
      </c>
      <c r="BT19" s="301">
        <f t="shared" si="4"/>
        <v>11475.714377259594</v>
      </c>
      <c r="BU19" s="301">
        <f t="shared" si="4"/>
        <v>11821.755949629756</v>
      </c>
      <c r="BV19" s="301">
        <f t="shared" si="4"/>
        <v>12178.953258324313</v>
      </c>
      <c r="BW19" s="301">
        <f t="shared" si="4"/>
        <v>12545.506864441531</v>
      </c>
      <c r="BX19" s="301">
        <f t="shared" si="4"/>
        <v>12923.795132519263</v>
      </c>
      <c r="BY19" s="301">
        <f t="shared" si="4"/>
        <v>13313.525416527375</v>
      </c>
      <c r="BZ19" s="301">
        <f t="shared" si="4"/>
        <v>13715.820432118546</v>
      </c>
      <c r="CA19" s="301">
        <f t="shared" si="4"/>
        <v>14128.65330340298</v>
      </c>
      <c r="CB19" s="301">
        <f t="shared" si="4"/>
        <v>14554.702961930167</v>
      </c>
      <c r="CC19" s="301">
        <f t="shared" si="4"/>
        <v>14993.639757326886</v>
      </c>
      <c r="CD19" s="301">
        <f t="shared" ref="CD19:CR19" si="5">SUM(CD17:CD18)</f>
        <v>15446.728278531064</v>
      </c>
      <c r="CE19" s="301">
        <f t="shared" si="5"/>
        <v>15911.68546695137</v>
      </c>
      <c r="CF19" s="301">
        <f t="shared" si="5"/>
        <v>16391.528806265254</v>
      </c>
      <c r="CG19" s="301">
        <f t="shared" si="5"/>
        <v>16885.886963478664</v>
      </c>
      <c r="CH19" s="301">
        <f t="shared" si="5"/>
        <v>17396.184329641434</v>
      </c>
      <c r="CI19" s="301">
        <f t="shared" si="5"/>
        <v>17919.849284647971</v>
      </c>
      <c r="CJ19" s="301">
        <f t="shared" si="5"/>
        <v>18460.280649977103</v>
      </c>
      <c r="CK19" s="301">
        <f t="shared" si="5"/>
        <v>19017.060140352663</v>
      </c>
      <c r="CL19" s="301">
        <f t="shared" si="5"/>
        <v>19591.792143536102</v>
      </c>
      <c r="CM19" s="301">
        <f t="shared" si="5"/>
        <v>20181.580006822565</v>
      </c>
      <c r="CN19" s="301">
        <f t="shared" si="5"/>
        <v>20790.252082422525</v>
      </c>
      <c r="CO19" s="301">
        <f t="shared" si="5"/>
        <v>21417.337196981265</v>
      </c>
      <c r="CP19" s="301">
        <f t="shared" si="5"/>
        <v>22064.642481689785</v>
      </c>
      <c r="CQ19" s="301">
        <f t="shared" si="5"/>
        <v>22728.905170681006</v>
      </c>
      <c r="CR19" s="301">
        <f t="shared" si="5"/>
        <v>23414.437430459635</v>
      </c>
      <c r="CS19" s="301"/>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row>
    <row r="20" spans="1:193" outlineLevel="1">
      <c r="A20" s="4"/>
      <c r="B20" s="3"/>
      <c r="C20" s="69"/>
      <c r="D20" s="133"/>
      <c r="E20" s="133"/>
      <c r="F20" s="133"/>
      <c r="G20" s="133"/>
      <c r="H20" s="133"/>
      <c r="I20" s="133"/>
      <c r="J20" s="133"/>
      <c r="K20" s="312"/>
      <c r="L20" s="133"/>
      <c r="M20" s="120"/>
      <c r="N20" s="120"/>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Q20" s="302"/>
      <c r="BR20" s="302"/>
      <c r="BS20" s="302"/>
      <c r="BT20" s="302"/>
      <c r="BU20" s="302"/>
      <c r="BV20" s="302"/>
      <c r="BW20" s="302"/>
      <c r="BX20" s="302"/>
      <c r="BY20" s="302"/>
      <c r="BZ20" s="302"/>
      <c r="CA20" s="302"/>
      <c r="CB20" s="302"/>
      <c r="CC20" s="302"/>
      <c r="CD20" s="302"/>
      <c r="CE20" s="302"/>
      <c r="CF20" s="302"/>
      <c r="CG20" s="302"/>
      <c r="CH20" s="302"/>
      <c r="CI20" s="302"/>
      <c r="CJ20" s="302"/>
      <c r="CK20" s="302"/>
      <c r="CL20" s="302"/>
      <c r="CM20" s="302"/>
      <c r="CN20" s="302"/>
      <c r="CO20" s="302"/>
      <c r="CP20" s="302"/>
      <c r="CQ20" s="302"/>
      <c r="CR20" s="302"/>
      <c r="CS20" s="302"/>
      <c r="CT20" s="165"/>
      <c r="CU20" s="165"/>
      <c r="CV20" s="165"/>
      <c r="CW20" s="165"/>
      <c r="CX20" s="165"/>
      <c r="CY20" s="165"/>
      <c r="CZ20" s="165"/>
      <c r="DA20" s="165"/>
      <c r="DB20" s="165"/>
      <c r="DC20" s="165"/>
      <c r="DD20" s="165"/>
      <c r="DE20" s="165"/>
      <c r="DF20" s="165"/>
      <c r="DG20" s="165"/>
      <c r="DH20" s="165"/>
      <c r="DI20" s="165"/>
      <c r="DJ20" s="165"/>
      <c r="DK20" s="165"/>
      <c r="DL20" s="165"/>
      <c r="DM20" s="165"/>
      <c r="DN20" s="165"/>
      <c r="DO20" s="165"/>
      <c r="DP20" s="165"/>
      <c r="DQ20" s="165"/>
      <c r="DR20" s="165"/>
      <c r="DS20" s="165"/>
      <c r="DT20" s="165"/>
      <c r="DU20" s="165"/>
      <c r="DV20" s="165"/>
      <c r="DW20" s="165"/>
      <c r="DX20" s="165"/>
      <c r="DY20" s="165"/>
      <c r="DZ20" s="165"/>
      <c r="EA20" s="165"/>
      <c r="EB20" s="165"/>
      <c r="EC20" s="165"/>
      <c r="ED20" s="165"/>
      <c r="EE20" s="165"/>
      <c r="EF20" s="165"/>
      <c r="EG20" s="165"/>
      <c r="EH20" s="165"/>
      <c r="EI20" s="165"/>
      <c r="EJ20" s="165"/>
      <c r="EK20" s="165"/>
      <c r="EL20" s="165"/>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c r="FP20" s="165"/>
      <c r="FQ20" s="165"/>
      <c r="FR20" s="165"/>
      <c r="FS20" s="165"/>
      <c r="FT20" s="165"/>
      <c r="FU20" s="165"/>
      <c r="FV20" s="165"/>
      <c r="FW20" s="165"/>
      <c r="FX20" s="165"/>
      <c r="FY20" s="165"/>
      <c r="FZ20" s="165"/>
      <c r="GA20" s="165"/>
      <c r="GB20" s="165"/>
      <c r="GC20" s="165"/>
      <c r="GD20" s="165"/>
      <c r="GE20" s="165"/>
      <c r="GF20" s="165"/>
      <c r="GG20" s="165"/>
      <c r="GH20" s="165"/>
      <c r="GI20" s="165"/>
      <c r="GJ20" s="165"/>
      <c r="GK20" s="165"/>
    </row>
    <row r="21" spans="1:193" outlineLevel="1">
      <c r="A21" s="4"/>
      <c r="B21" s="127" t="s">
        <v>38</v>
      </c>
      <c r="C21" s="69"/>
      <c r="D21" s="133"/>
      <c r="E21" s="133"/>
      <c r="F21" s="133"/>
      <c r="G21" s="133"/>
      <c r="H21" s="133"/>
      <c r="I21" s="133"/>
      <c r="J21" s="133"/>
      <c r="K21" s="310" t="s">
        <v>200</v>
      </c>
      <c r="L21" s="133"/>
      <c r="M21" s="125">
        <f>SUM(O21:GK21)</f>
        <v>-28344.322757929196</v>
      </c>
      <c r="N21" s="125"/>
      <c r="O21" s="300">
        <f>+Inputs!L208</f>
        <v>-139</v>
      </c>
      <c r="P21" s="300">
        <f>+Oper!P47</f>
        <v>-145.60419049559124</v>
      </c>
      <c r="Q21" s="300">
        <f>+Oper!Q47</f>
        <v>-146.10956759444863</v>
      </c>
      <c r="R21" s="300">
        <f>+Oper!R47</f>
        <v>-146.61669880499184</v>
      </c>
      <c r="S21" s="300">
        <f>+Oper!S47</f>
        <v>-147.1255902155612</v>
      </c>
      <c r="T21" s="300">
        <f>+Oper!T47</f>
        <v>-150.29855566898848</v>
      </c>
      <c r="U21" s="300">
        <f>+Oper!U47</f>
        <v>-153.53995048099227</v>
      </c>
      <c r="V21" s="300">
        <f>+Oper!V47</f>
        <v>-156.85125042468894</v>
      </c>
      <c r="W21" s="300">
        <f>+Oper!W47</f>
        <v>-160.23396310026922</v>
      </c>
      <c r="X21" s="300">
        <f>+Oper!X47</f>
        <v>-163.6896286213929</v>
      </c>
      <c r="Y21" s="300">
        <f>+Oper!Y47</f>
        <v>-167.08117397832487</v>
      </c>
      <c r="Z21" s="300">
        <f>+Oper!Z47</f>
        <v>-170.54299000545757</v>
      </c>
      <c r="AA21" s="300">
        <f>+Oper!AA47</f>
        <v>-174.07653266653924</v>
      </c>
      <c r="AB21" s="300">
        <f>+Oper!AB47</f>
        <v>-177.68328809196427</v>
      </c>
      <c r="AC21" s="300">
        <f>+Oper!AC47</f>
        <v>-181.36477320380695</v>
      </c>
      <c r="AD21" s="300">
        <f>+Oper!AD47</f>
        <v>-185.09743965855316</v>
      </c>
      <c r="AE21" s="300">
        <f>+Oper!AE47</f>
        <v>-188.90692808162464</v>
      </c>
      <c r="AF21" s="300">
        <f>+Oper!AF47</f>
        <v>-192.79481954512872</v>
      </c>
      <c r="AG21" s="300">
        <f>+Oper!AG47</f>
        <v>-196.76272766120076</v>
      </c>
      <c r="AH21" s="300">
        <f>+Oper!AH47</f>
        <v>-200.81229925171033</v>
      </c>
      <c r="AI21" s="300">
        <f>+Oper!AI47</f>
        <v>-205.03833797923409</v>
      </c>
      <c r="AJ21" s="300">
        <f>+Oper!AJ47</f>
        <v>-209.35331251095448</v>
      </c>
      <c r="AK21" s="300">
        <f>+Oper!AK47</f>
        <v>-213.75909447602072</v>
      </c>
      <c r="AL21" s="300">
        <f>+Oper!AL47</f>
        <v>-218.25759489149453</v>
      </c>
      <c r="AM21" s="300">
        <f>+Oper!AM47</f>
        <v>-222.85076499125773</v>
      </c>
      <c r="AN21" s="300">
        <f>+Oper!AN47</f>
        <v>-227.61292950116999</v>
      </c>
      <c r="AO21" s="300">
        <f>+Oper!AO47</f>
        <v>-232.47685812582674</v>
      </c>
      <c r="AP21" s="300">
        <f>+Oper!AP47</f>
        <v>-237.44472549296884</v>
      </c>
      <c r="AQ21" s="300">
        <f>+Oper!AQ47</f>
        <v>-242.51875270060634</v>
      </c>
      <c r="AR21" s="300">
        <f>+Oper!AR47</f>
        <v>-247.70120831005565</v>
      </c>
      <c r="AS21" s="300">
        <f>+Oper!AS47</f>
        <v>-252.65523247625674</v>
      </c>
      <c r="AT21" s="300">
        <f>+Oper!AT47</f>
        <v>-257.7083371257819</v>
      </c>
      <c r="AU21" s="300">
        <f>+Oper!AU47</f>
        <v>-262.86250386829755</v>
      </c>
      <c r="AV21" s="300">
        <f>+Oper!AV47</f>
        <v>-268.11975394566349</v>
      </c>
      <c r="AW21" s="300">
        <f>+Oper!AW47</f>
        <v>-273.48214902457676</v>
      </c>
      <c r="AX21" s="300">
        <f>+Oper!AX47</f>
        <v>-278.95179200506828</v>
      </c>
      <c r="AY21" s="300">
        <f>+Oper!AY47</f>
        <v>-284.53082784516971</v>
      </c>
      <c r="AZ21" s="300">
        <f>+Oper!AZ47</f>
        <v>-290.22144440207308</v>
      </c>
      <c r="BA21" s="300">
        <f>+Oper!BA47</f>
        <v>-296.02587329011459</v>
      </c>
      <c r="BB21" s="300">
        <f>+Oper!BB47</f>
        <v>-301.94639075591687</v>
      </c>
      <c r="BC21" s="300">
        <f>+Oper!BC47</f>
        <v>-307.98531857103518</v>
      </c>
      <c r="BD21" s="300">
        <f>+Oper!BD47</f>
        <v>-314.1450249424559</v>
      </c>
      <c r="BE21" s="300">
        <f>+Oper!BE47</f>
        <v>-320.42792544130504</v>
      </c>
      <c r="BF21" s="300">
        <f>+Oper!BF47</f>
        <v>-326.83648395013114</v>
      </c>
      <c r="BG21" s="300">
        <f>+Oper!BG47</f>
        <v>-333.37321362913383</v>
      </c>
      <c r="BH21" s="300">
        <f>+Oper!BH47</f>
        <v>-340.04067790171649</v>
      </c>
      <c r="BI21" s="300">
        <f>+Oper!BI47</f>
        <v>-346.84149145975084</v>
      </c>
      <c r="BJ21" s="300">
        <f>+Oper!BJ47</f>
        <v>-353.77832128894579</v>
      </c>
      <c r="BK21" s="300">
        <f>+Oper!BK47</f>
        <v>-360.85388771472475</v>
      </c>
      <c r="BL21" s="300">
        <f>+Oper!BL47</f>
        <v>-368.07096546901926</v>
      </c>
      <c r="BM21" s="300">
        <f>+Oper!BM47</f>
        <v>-375.43238477839969</v>
      </c>
      <c r="BN21" s="300">
        <f>+Oper!BN47</f>
        <v>-382.94103247396771</v>
      </c>
      <c r="BO21" s="300">
        <f>+Oper!BO47</f>
        <v>-390.59985312344702</v>
      </c>
      <c r="BP21" s="300">
        <f>+Oper!BP47</f>
        <v>-398.41185018591597</v>
      </c>
      <c r="BQ21" s="300">
        <f>+Oper!BQ47</f>
        <v>-406.38008718963431</v>
      </c>
      <c r="BR21" s="300">
        <f>+Oper!BR47</f>
        <v>-414.50768893342695</v>
      </c>
      <c r="BS21" s="300">
        <f>+Oper!BS47</f>
        <v>-422.79784271209553</v>
      </c>
      <c r="BT21" s="300">
        <f>+Oper!BT47</f>
        <v>-431.25379956633742</v>
      </c>
      <c r="BU21" s="300">
        <f>+Oper!BU47</f>
        <v>-439.87887555766417</v>
      </c>
      <c r="BV21" s="300">
        <f>+Oper!BV47</f>
        <v>-448.67645306881747</v>
      </c>
      <c r="BW21" s="300">
        <f>+Oper!BW47</f>
        <v>-457.64998213019379</v>
      </c>
      <c r="BX21" s="300">
        <f>+Oper!BX47</f>
        <v>-466.80298177279769</v>
      </c>
      <c r="BY21" s="300">
        <f>+Oper!BY47</f>
        <v>-476.13904140825366</v>
      </c>
      <c r="BZ21" s="300">
        <f>+Oper!BZ47</f>
        <v>-485.66182223641874</v>
      </c>
      <c r="CA21" s="300">
        <f>+Oper!CA47</f>
        <v>-495.3750586811471</v>
      </c>
      <c r="CB21" s="300">
        <f>+Oper!CB47</f>
        <v>-505.28255985477006</v>
      </c>
      <c r="CC21" s="300">
        <f>+Oper!CC47</f>
        <v>-515.38821105186548</v>
      </c>
      <c r="CD21" s="300">
        <f>+Oper!CD47</f>
        <v>-525.69597527290273</v>
      </c>
      <c r="CE21" s="300">
        <f>+Oper!CE47</f>
        <v>-536.20989477836088</v>
      </c>
      <c r="CF21" s="300">
        <f>+Oper!CF47</f>
        <v>-546.93409267392815</v>
      </c>
      <c r="CG21" s="300">
        <f>+Oper!CG47</f>
        <v>-557.8727745274067</v>
      </c>
      <c r="CH21" s="300">
        <f>+Oper!CH47</f>
        <v>-569.03023001795486</v>
      </c>
      <c r="CI21" s="300">
        <f>+Oper!CI47</f>
        <v>-580.41083461831397</v>
      </c>
      <c r="CJ21" s="300">
        <f>+Oper!CJ47</f>
        <v>-592.01905131068031</v>
      </c>
      <c r="CK21" s="300">
        <f>+Oper!CK47</f>
        <v>-603.85943233689397</v>
      </c>
      <c r="CL21" s="300">
        <f>+Oper!CL47</f>
        <v>-615.93662098363177</v>
      </c>
      <c r="CM21" s="300">
        <f>+Oper!CM47</f>
        <v>-628.25535340330453</v>
      </c>
      <c r="CN21" s="300">
        <f>+Oper!CN47</f>
        <v>-640.82046047137067</v>
      </c>
      <c r="CO21" s="300">
        <f>+Oper!CO47</f>
        <v>-653.63686968079799</v>
      </c>
      <c r="CP21" s="300">
        <f>+Oper!CP47</f>
        <v>-666.70960707441395</v>
      </c>
      <c r="CQ21" s="300">
        <f>+Oper!CQ47</f>
        <v>-680.04379921590225</v>
      </c>
      <c r="CR21" s="300">
        <f>+Oper!CR47</f>
        <v>-693.64467520022038</v>
      </c>
      <c r="CS21" s="300"/>
      <c r="CT21" s="134"/>
      <c r="CU21" s="134"/>
      <c r="CV21" s="134"/>
      <c r="CW21" s="134"/>
      <c r="CX21" s="134"/>
      <c r="CY21" s="134"/>
      <c r="CZ21" s="134"/>
      <c r="DA21" s="134"/>
      <c r="DB21" s="134"/>
      <c r="DC21" s="134"/>
      <c r="DD21" s="134"/>
      <c r="DE21" s="134"/>
      <c r="DF21" s="134"/>
      <c r="DG21" s="134"/>
      <c r="DH21" s="134"/>
      <c r="DI21" s="134"/>
      <c r="DJ21" s="134"/>
      <c r="DK21" s="134"/>
      <c r="DL21" s="134"/>
      <c r="DM21" s="134"/>
      <c r="DN21" s="134"/>
      <c r="DO21" s="134"/>
      <c r="DP21" s="134"/>
      <c r="DQ21" s="134"/>
      <c r="DR21" s="134"/>
      <c r="DS21" s="134"/>
      <c r="DT21" s="134"/>
      <c r="DU21" s="134"/>
      <c r="DV21" s="134"/>
      <c r="DW21" s="134"/>
      <c r="DX21" s="134"/>
      <c r="DY21" s="134"/>
      <c r="DZ21" s="134"/>
      <c r="EA21" s="134"/>
      <c r="EB21" s="134"/>
      <c r="EC21" s="134"/>
      <c r="ED21" s="134"/>
      <c r="EE21" s="134"/>
      <c r="EF21" s="134"/>
      <c r="EG21" s="134"/>
      <c r="EH21" s="134"/>
      <c r="EI21" s="134"/>
      <c r="EJ21" s="134"/>
      <c r="EK21" s="134"/>
      <c r="EL21" s="134"/>
      <c r="EM21" s="134"/>
      <c r="EN21" s="134"/>
      <c r="EO21" s="134"/>
      <c r="EP21" s="134"/>
      <c r="EQ21" s="134"/>
      <c r="ER21" s="134"/>
      <c r="ES21" s="134"/>
      <c r="ET21" s="134"/>
      <c r="EU21" s="134"/>
      <c r="EV21" s="134"/>
      <c r="EW21" s="134"/>
      <c r="EX21" s="134"/>
      <c r="EY21" s="134"/>
      <c r="EZ21" s="134"/>
      <c r="FA21" s="134"/>
      <c r="FB21" s="134"/>
      <c r="FC21" s="134"/>
      <c r="FD21" s="134"/>
      <c r="FE21" s="134"/>
      <c r="FF21" s="134"/>
      <c r="FG21" s="134"/>
      <c r="FH21" s="134"/>
      <c r="FI21" s="134"/>
      <c r="FJ21" s="134"/>
      <c r="FK21" s="134"/>
      <c r="FL21" s="134"/>
      <c r="FM21" s="134"/>
      <c r="FN21" s="134"/>
      <c r="FO21" s="134"/>
      <c r="FP21" s="134"/>
      <c r="FQ21" s="134"/>
      <c r="FR21" s="134"/>
      <c r="FS21" s="134"/>
      <c r="FT21" s="134"/>
      <c r="FU21" s="134"/>
      <c r="FV21" s="134"/>
      <c r="FW21" s="134"/>
      <c r="FX21" s="134"/>
      <c r="FY21" s="134"/>
      <c r="FZ21" s="134"/>
      <c r="GA21" s="134"/>
      <c r="GB21" s="134"/>
      <c r="GC21" s="134"/>
      <c r="GD21" s="134"/>
      <c r="GE21" s="134"/>
      <c r="GF21" s="134"/>
      <c r="GG21" s="134"/>
      <c r="GH21" s="134"/>
      <c r="GI21" s="134"/>
      <c r="GJ21" s="134"/>
      <c r="GK21" s="134"/>
    </row>
    <row r="22" spans="1:193" outlineLevel="1">
      <c r="A22" s="4"/>
      <c r="B22" s="128" t="s">
        <v>25</v>
      </c>
      <c r="C22" s="166"/>
      <c r="D22" s="167"/>
      <c r="E22" s="167"/>
      <c r="F22" s="167"/>
      <c r="G22" s="167"/>
      <c r="H22" s="167"/>
      <c r="I22" s="167"/>
      <c r="J22" s="167"/>
      <c r="K22" s="310" t="s">
        <v>200</v>
      </c>
      <c r="L22" s="167"/>
      <c r="M22" s="125">
        <f>SUM(O22:GK22)</f>
        <v>-21315.000406878495</v>
      </c>
      <c r="N22" s="125"/>
      <c r="O22" s="303">
        <f>+Inputs!L209</f>
        <v>-24.9</v>
      </c>
      <c r="P22" s="303">
        <f>-Oper!P49</f>
        <v>-26.6</v>
      </c>
      <c r="Q22" s="303">
        <f>-Oper!Q49</f>
        <v>-42.496104753919241</v>
      </c>
      <c r="R22" s="303">
        <f>-Oper!R49</f>
        <v>-44.541218696931956</v>
      </c>
      <c r="S22" s="303">
        <f>-Oper!S49</f>
        <v>-46.664388448003933</v>
      </c>
      <c r="T22" s="303">
        <f>-Oper!T49</f>
        <v>-49.439317542028505</v>
      </c>
      <c r="U22" s="303">
        <f>-Oper!U49</f>
        <v>-52.403026741676321</v>
      </c>
      <c r="V22" s="303">
        <f>-Oper!V49</f>
        <v>-55.548688215572092</v>
      </c>
      <c r="W22" s="303">
        <f>-Oper!W49</f>
        <v>-58.876420373089701</v>
      </c>
      <c r="X22" s="303">
        <f>-Oper!X49</f>
        <v>-62.406895474558048</v>
      </c>
      <c r="Y22" s="303">
        <f>-Oper!Y49</f>
        <v>-65.832238412336892</v>
      </c>
      <c r="Z22" s="303">
        <f>-Oper!Z49</f>
        <v>-69.436230116632245</v>
      </c>
      <c r="AA22" s="303">
        <f>-Oper!AA49</f>
        <v>-73.228490611934333</v>
      </c>
      <c r="AB22" s="303">
        <f>-Oper!AB49</f>
        <v>-77.232032087393975</v>
      </c>
      <c r="AC22" s="303">
        <f>-Oper!AC49</f>
        <v>-81.45463261773115</v>
      </c>
      <c r="AD22" s="303">
        <f>-Oper!AD49</f>
        <v>-84.879065415830283</v>
      </c>
      <c r="AE22" s="303">
        <f>-Oper!AE49</f>
        <v>-88.393685027445486</v>
      </c>
      <c r="AF22" s="303">
        <f>-Oper!AF49</f>
        <v>-92.056968188776011</v>
      </c>
      <c r="AG22" s="303">
        <f>-Oper!AG49</f>
        <v>-95.872201775764793</v>
      </c>
      <c r="AH22" s="303">
        <f>-Oper!AH49</f>
        <v>-99.851445770396367</v>
      </c>
      <c r="AI22" s="303">
        <f>-Oper!AI49</f>
        <v>-103.85747046573252</v>
      </c>
      <c r="AJ22" s="303">
        <f>-Oper!AJ49</f>
        <v>-108.02468645093272</v>
      </c>
      <c r="AK22" s="303">
        <f>-Oper!AK49</f>
        <v>-112.35912943133019</v>
      </c>
      <c r="AL22" s="303">
        <f>-Oper!AL49</f>
        <v>-116.87437934301659</v>
      </c>
      <c r="AM22" s="303">
        <f>-Oper!AM49</f>
        <v>-121.55704234629525</v>
      </c>
      <c r="AN22" s="303">
        <f>-Oper!AN49</f>
        <v>-125.84196046541584</v>
      </c>
      <c r="AO22" s="303">
        <f>-Oper!AO49</f>
        <v>-130.25306722693381</v>
      </c>
      <c r="AP22" s="303">
        <f>-Oper!AP49</f>
        <v>-134.82568154815908</v>
      </c>
      <c r="AQ22" s="303">
        <f>-Oper!AQ49</f>
        <v>-139.54266370952377</v>
      </c>
      <c r="AR22" s="303">
        <f>-Oper!AR49</f>
        <v>-144.43249657784358</v>
      </c>
      <c r="AS22" s="303">
        <f>-Oper!AS49</f>
        <v>-149.70605465168748</v>
      </c>
      <c r="AT22" s="303">
        <f>-Oper!AT49</f>
        <v>-155.19038428508131</v>
      </c>
      <c r="AU22" s="303">
        <f>-Oper!AU49</f>
        <v>-160.85744116950158</v>
      </c>
      <c r="AV22" s="303">
        <f>-Oper!AV49</f>
        <v>-166.74049249158122</v>
      </c>
      <c r="AW22" s="303">
        <f>-Oper!AW49</f>
        <v>-172.83909133518299</v>
      </c>
      <c r="AX22" s="303">
        <f>-Oper!AX49</f>
        <v>-178.11468802234452</v>
      </c>
      <c r="AY22" s="303">
        <f>-Oper!AY49</f>
        <v>-183.485319963542</v>
      </c>
      <c r="AZ22" s="303">
        <f>-Oper!AZ49</f>
        <v>-189.02621686052504</v>
      </c>
      <c r="BA22" s="303">
        <f>-Oper!BA49</f>
        <v>-194.73479325901491</v>
      </c>
      <c r="BB22" s="303">
        <f>-Oper!BB49</f>
        <v>-200.62760815117466</v>
      </c>
      <c r="BC22" s="303">
        <f>-Oper!BC49</f>
        <v>-206.67488453692047</v>
      </c>
      <c r="BD22" s="303">
        <f>-Oper!BD49</f>
        <v>-212.91596779278518</v>
      </c>
      <c r="BE22" s="303">
        <f>-Oper!BE49</f>
        <v>-219.34600876020602</v>
      </c>
      <c r="BF22" s="303">
        <f>-Oper!BF49</f>
        <v>-225.98357656380273</v>
      </c>
      <c r="BG22" s="303">
        <f>-Oper!BG49</f>
        <v>-232.79512736313814</v>
      </c>
      <c r="BH22" s="303">
        <f>-Oper!BH49</f>
        <v>-239.8249789806901</v>
      </c>
      <c r="BI22" s="303">
        <f>-Oper!BI49</f>
        <v>-247.06766939907473</v>
      </c>
      <c r="BJ22" s="303">
        <f>-Oper!BJ49</f>
        <v>-254.54411456888695</v>
      </c>
      <c r="BK22" s="303">
        <f>-Oper!BK49</f>
        <v>-262.216531270232</v>
      </c>
      <c r="BL22" s="303">
        <f>-Oper!BL49</f>
        <v>-270.13483835585873</v>
      </c>
      <c r="BM22" s="303">
        <f>-Oper!BM49</f>
        <v>-278.29288350089507</v>
      </c>
      <c r="BN22" s="303">
        <f>-Oper!BN49</f>
        <v>-286.71422608167057</v>
      </c>
      <c r="BO22" s="303">
        <f>-Oper!BO49</f>
        <v>-295.35630771230637</v>
      </c>
      <c r="BP22" s="303">
        <f>-Oper!BP49</f>
        <v>-304.27535615221069</v>
      </c>
      <c r="BQ22" s="303">
        <f>-Oper!BQ49</f>
        <v>-313.46444152572229</v>
      </c>
      <c r="BR22" s="303">
        <f>-Oper!BR49</f>
        <v>-322.95010071963077</v>
      </c>
      <c r="BS22" s="303">
        <f>-Oper!BS49</f>
        <v>-332.68439668109488</v>
      </c>
      <c r="BT22" s="303">
        <f>-Oper!BT49</f>
        <v>-342.73066341628612</v>
      </c>
      <c r="BU22" s="303">
        <f>-Oper!BU49</f>
        <v>-353.08109522936098</v>
      </c>
      <c r="BV22" s="303">
        <f>-Oper!BV49</f>
        <v>-363.76558282500702</v>
      </c>
      <c r="BW22" s="303">
        <f>-Oper!BW49</f>
        <v>-374.73013071002913</v>
      </c>
      <c r="BX22" s="303">
        <f>-Oper!BX49</f>
        <v>-386.04607724789673</v>
      </c>
      <c r="BY22" s="303">
        <f>-Oper!BY49</f>
        <v>-397.7046302335865</v>
      </c>
      <c r="BZ22" s="303">
        <f>-Oper!BZ49</f>
        <v>-409.7394580560769</v>
      </c>
      <c r="CA22" s="303">
        <f>-Oper!CA49</f>
        <v>-422.08974109646033</v>
      </c>
      <c r="CB22" s="303">
        <f>-Oper!CB49</f>
        <v>-434.83583369216342</v>
      </c>
      <c r="CC22" s="303">
        <f>-Oper!CC49</f>
        <v>-447.96783245075011</v>
      </c>
      <c r="CD22" s="303">
        <f>-Oper!CD49</f>
        <v>-461.52366088149432</v>
      </c>
      <c r="CE22" s="303">
        <f>-Oper!CE49</f>
        <v>-475.43481278461479</v>
      </c>
      <c r="CF22" s="303">
        <f>-Oper!CF49</f>
        <v>-489.79179793955274</v>
      </c>
      <c r="CG22" s="303">
        <f>-Oper!CG49</f>
        <v>-504.58346133098695</v>
      </c>
      <c r="CH22" s="303">
        <f>-Oper!CH49</f>
        <v>-519.85251936440261</v>
      </c>
      <c r="CI22" s="303">
        <f>-Oper!CI49</f>
        <v>-535.52180780410185</v>
      </c>
      <c r="CJ22" s="303">
        <f>-Oper!CJ49</f>
        <v>-551.69327534926913</v>
      </c>
      <c r="CK22" s="303">
        <f>-Oper!CK49</f>
        <v>-568.35435717753501</v>
      </c>
      <c r="CL22" s="303">
        <f>-Oper!CL49</f>
        <v>-585.55316833237725</v>
      </c>
      <c r="CM22" s="303">
        <f>-Oper!CM49</f>
        <v>-603.20279231149709</v>
      </c>
      <c r="CN22" s="303">
        <f>-Oper!CN49</f>
        <v>-621.41806242163227</v>
      </c>
      <c r="CO22" s="303">
        <f>-Oper!CO49</f>
        <v>-640.18482585737365</v>
      </c>
      <c r="CP22" s="303">
        <f>-Oper!CP49</f>
        <v>-659.55727859758792</v>
      </c>
      <c r="CQ22" s="303">
        <f>-Oper!CQ49</f>
        <v>-679.43751935026251</v>
      </c>
      <c r="CR22" s="303">
        <f>-Oper!CR49</f>
        <v>-699.95489442821793</v>
      </c>
      <c r="CS22" s="303"/>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row>
    <row r="23" spans="1:193" outlineLevel="1">
      <c r="A23" s="4"/>
      <c r="B23" s="52" t="s">
        <v>44</v>
      </c>
      <c r="C23" s="69"/>
      <c r="D23" s="133"/>
      <c r="E23" s="133"/>
      <c r="F23" s="133"/>
      <c r="G23" s="133"/>
      <c r="H23" s="133"/>
      <c r="I23" s="133"/>
      <c r="J23" s="133"/>
      <c r="K23" s="311" t="s">
        <v>200</v>
      </c>
      <c r="L23" s="133"/>
      <c r="M23" s="131">
        <f>SUM(O23:GK23)</f>
        <v>-49659.323164807683</v>
      </c>
      <c r="N23" s="131"/>
      <c r="O23" s="301">
        <f t="shared" ref="O23:Q23" si="6">SUM(O21:O22)</f>
        <v>-163.9</v>
      </c>
      <c r="P23" s="301">
        <f t="shared" si="6"/>
        <v>-172.20419049559123</v>
      </c>
      <c r="Q23" s="301">
        <f t="shared" si="6"/>
        <v>-188.60567234836788</v>
      </c>
      <c r="R23" s="301">
        <f t="shared" ref="R23:CC23" si="7">SUM(R21:R22)</f>
        <v>-191.15791750192381</v>
      </c>
      <c r="S23" s="301">
        <f t="shared" si="7"/>
        <v>-193.78997866356514</v>
      </c>
      <c r="T23" s="301">
        <f t="shared" si="7"/>
        <v>-199.73787321101699</v>
      </c>
      <c r="U23" s="301">
        <f t="shared" si="7"/>
        <v>-205.94297722266859</v>
      </c>
      <c r="V23" s="301">
        <f t="shared" si="7"/>
        <v>-212.39993864026104</v>
      </c>
      <c r="W23" s="301">
        <f t="shared" si="7"/>
        <v>-219.11038347335892</v>
      </c>
      <c r="X23" s="301">
        <f t="shared" si="7"/>
        <v>-226.09652409595094</v>
      </c>
      <c r="Y23" s="301">
        <f t="shared" si="7"/>
        <v>-232.91341239066176</v>
      </c>
      <c r="Z23" s="301">
        <f t="shared" si="7"/>
        <v>-239.97922012208983</v>
      </c>
      <c r="AA23" s="301">
        <f t="shared" si="7"/>
        <v>-247.30502327847358</v>
      </c>
      <c r="AB23" s="301">
        <f t="shared" si="7"/>
        <v>-254.91532017935825</v>
      </c>
      <c r="AC23" s="301">
        <f t="shared" si="7"/>
        <v>-262.81940582153811</v>
      </c>
      <c r="AD23" s="301">
        <f t="shared" si="7"/>
        <v>-269.97650507438345</v>
      </c>
      <c r="AE23" s="301">
        <f t="shared" si="7"/>
        <v>-277.30061310907013</v>
      </c>
      <c r="AF23" s="301">
        <f t="shared" si="7"/>
        <v>-284.85178773390476</v>
      </c>
      <c r="AG23" s="301">
        <f t="shared" si="7"/>
        <v>-292.63492943696554</v>
      </c>
      <c r="AH23" s="301">
        <f t="shared" si="7"/>
        <v>-300.6637450221067</v>
      </c>
      <c r="AI23" s="301">
        <f t="shared" si="7"/>
        <v>-308.89580844496663</v>
      </c>
      <c r="AJ23" s="301">
        <f t="shared" si="7"/>
        <v>-317.37799896188722</v>
      </c>
      <c r="AK23" s="301">
        <f t="shared" si="7"/>
        <v>-326.11822390735091</v>
      </c>
      <c r="AL23" s="301">
        <f t="shared" si="7"/>
        <v>-335.13197423451112</v>
      </c>
      <c r="AM23" s="301">
        <f t="shared" si="7"/>
        <v>-344.40780733755298</v>
      </c>
      <c r="AN23" s="301">
        <f t="shared" si="7"/>
        <v>-353.45488996658582</v>
      </c>
      <c r="AO23" s="301">
        <f t="shared" si="7"/>
        <v>-362.72992535276057</v>
      </c>
      <c r="AP23" s="301">
        <f t="shared" si="7"/>
        <v>-372.2704070411279</v>
      </c>
      <c r="AQ23" s="301">
        <f t="shared" si="7"/>
        <v>-382.06141641013011</v>
      </c>
      <c r="AR23" s="301">
        <f t="shared" si="7"/>
        <v>-392.13370488789923</v>
      </c>
      <c r="AS23" s="301">
        <f t="shared" si="7"/>
        <v>-402.36128712794425</v>
      </c>
      <c r="AT23" s="301">
        <f t="shared" si="7"/>
        <v>-412.89872141086323</v>
      </c>
      <c r="AU23" s="301">
        <f t="shared" si="7"/>
        <v>-423.71994503779911</v>
      </c>
      <c r="AV23" s="301">
        <f t="shared" si="7"/>
        <v>-434.86024643724471</v>
      </c>
      <c r="AW23" s="301">
        <f t="shared" si="7"/>
        <v>-446.32124035975971</v>
      </c>
      <c r="AX23" s="301">
        <f t="shared" si="7"/>
        <v>-457.06648002741281</v>
      </c>
      <c r="AY23" s="301">
        <f t="shared" si="7"/>
        <v>-468.01614780871171</v>
      </c>
      <c r="AZ23" s="301">
        <f t="shared" si="7"/>
        <v>-479.24766126259811</v>
      </c>
      <c r="BA23" s="301">
        <f t="shared" si="7"/>
        <v>-490.7606665491295</v>
      </c>
      <c r="BB23" s="301">
        <f t="shared" si="7"/>
        <v>-502.57399890709155</v>
      </c>
      <c r="BC23" s="301">
        <f t="shared" si="7"/>
        <v>-514.66020310795568</v>
      </c>
      <c r="BD23" s="301">
        <f t="shared" si="7"/>
        <v>-527.06099273524114</v>
      </c>
      <c r="BE23" s="301">
        <f t="shared" si="7"/>
        <v>-539.77393420151111</v>
      </c>
      <c r="BF23" s="301">
        <f t="shared" si="7"/>
        <v>-552.82006051393387</v>
      </c>
      <c r="BG23" s="301">
        <f t="shared" si="7"/>
        <v>-566.16834099227196</v>
      </c>
      <c r="BH23" s="301">
        <f t="shared" si="7"/>
        <v>-579.8656568824066</v>
      </c>
      <c r="BI23" s="301">
        <f t="shared" si="7"/>
        <v>-593.90916085882554</v>
      </c>
      <c r="BJ23" s="301">
        <f t="shared" si="7"/>
        <v>-608.32243585783272</v>
      </c>
      <c r="BK23" s="301">
        <f t="shared" si="7"/>
        <v>-623.07041898495675</v>
      </c>
      <c r="BL23" s="301">
        <f t="shared" si="7"/>
        <v>-638.20580382487799</v>
      </c>
      <c r="BM23" s="301">
        <f t="shared" si="7"/>
        <v>-653.72526827929482</v>
      </c>
      <c r="BN23" s="301">
        <f t="shared" si="7"/>
        <v>-669.65525855563828</v>
      </c>
      <c r="BO23" s="301">
        <f t="shared" si="7"/>
        <v>-685.95616083575339</v>
      </c>
      <c r="BP23" s="301">
        <f t="shared" si="7"/>
        <v>-702.68720633812666</v>
      </c>
      <c r="BQ23" s="301">
        <f t="shared" si="7"/>
        <v>-719.84452871535655</v>
      </c>
      <c r="BR23" s="301">
        <f t="shared" si="7"/>
        <v>-737.45778965305772</v>
      </c>
      <c r="BS23" s="301">
        <f t="shared" si="7"/>
        <v>-755.48223939319041</v>
      </c>
      <c r="BT23" s="301">
        <f t="shared" si="7"/>
        <v>-773.98446298262354</v>
      </c>
      <c r="BU23" s="301">
        <f t="shared" si="7"/>
        <v>-792.95997078702521</v>
      </c>
      <c r="BV23" s="301">
        <f t="shared" si="7"/>
        <v>-812.44203589382448</v>
      </c>
      <c r="BW23" s="301">
        <f t="shared" si="7"/>
        <v>-832.38011284022286</v>
      </c>
      <c r="BX23" s="301">
        <f t="shared" si="7"/>
        <v>-852.84905902069443</v>
      </c>
      <c r="BY23" s="301">
        <f t="shared" si="7"/>
        <v>-873.84367164184016</v>
      </c>
      <c r="BZ23" s="301">
        <f t="shared" si="7"/>
        <v>-895.40128029249558</v>
      </c>
      <c r="CA23" s="301">
        <f t="shared" si="7"/>
        <v>-917.46479977760737</v>
      </c>
      <c r="CB23" s="301">
        <f t="shared" si="7"/>
        <v>-940.11839354693348</v>
      </c>
      <c r="CC23" s="301">
        <f t="shared" si="7"/>
        <v>-963.35604350261565</v>
      </c>
      <c r="CD23" s="301">
        <f t="shared" ref="CD23:CR23" si="8">SUM(CD21:CD22)</f>
        <v>-987.21963615439699</v>
      </c>
      <c r="CE23" s="301">
        <f t="shared" si="8"/>
        <v>-1011.6447075629757</v>
      </c>
      <c r="CF23" s="301">
        <f t="shared" si="8"/>
        <v>-1036.7258906134809</v>
      </c>
      <c r="CG23" s="301">
        <f t="shared" si="8"/>
        <v>-1062.4562358583937</v>
      </c>
      <c r="CH23" s="301">
        <f t="shared" si="8"/>
        <v>-1088.8827493823574</v>
      </c>
      <c r="CI23" s="301">
        <f t="shared" si="8"/>
        <v>-1115.9326424224159</v>
      </c>
      <c r="CJ23" s="301">
        <f t="shared" si="8"/>
        <v>-1143.7123266599494</v>
      </c>
      <c r="CK23" s="301">
        <f t="shared" si="8"/>
        <v>-1172.213789514429</v>
      </c>
      <c r="CL23" s="301">
        <f t="shared" si="8"/>
        <v>-1201.4897893160091</v>
      </c>
      <c r="CM23" s="301">
        <f t="shared" si="8"/>
        <v>-1231.4581457148015</v>
      </c>
      <c r="CN23" s="301">
        <f t="shared" si="8"/>
        <v>-1262.2385228930029</v>
      </c>
      <c r="CO23" s="301">
        <f t="shared" si="8"/>
        <v>-1293.8216955381718</v>
      </c>
      <c r="CP23" s="301">
        <f t="shared" si="8"/>
        <v>-1326.266885672002</v>
      </c>
      <c r="CQ23" s="301">
        <f t="shared" si="8"/>
        <v>-1359.4813185661646</v>
      </c>
      <c r="CR23" s="301">
        <f t="shared" si="8"/>
        <v>-1393.5995696284383</v>
      </c>
      <c r="CS23" s="301"/>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row>
    <row r="24" spans="1:193" outlineLevel="1">
      <c r="A24" s="4"/>
      <c r="B24" s="52"/>
      <c r="C24" s="69"/>
      <c r="D24" s="133"/>
      <c r="E24" s="133"/>
      <c r="F24" s="133"/>
      <c r="G24" s="133"/>
      <c r="H24" s="133"/>
      <c r="I24" s="133"/>
      <c r="J24" s="133"/>
      <c r="K24" s="312"/>
      <c r="L24" s="133"/>
      <c r="M24" s="120"/>
      <c r="N24" s="120"/>
      <c r="O24" s="302"/>
      <c r="P24" s="302"/>
      <c r="Q24" s="302"/>
      <c r="R24" s="302"/>
      <c r="S24" s="302"/>
      <c r="T24" s="302"/>
      <c r="U24" s="302"/>
      <c r="V24" s="302"/>
      <c r="W24" s="302"/>
      <c r="X24" s="302"/>
      <c r="Y24" s="302"/>
      <c r="Z24" s="302"/>
      <c r="AA24" s="302"/>
      <c r="AB24" s="302"/>
      <c r="AC24" s="302"/>
      <c r="AD24" s="302"/>
      <c r="AE24" s="302"/>
      <c r="AF24" s="302"/>
      <c r="AG24" s="302"/>
      <c r="AH24" s="302"/>
      <c r="AI24" s="302"/>
      <c r="AJ24" s="302"/>
      <c r="AK24" s="302"/>
      <c r="AL24" s="302"/>
      <c r="AM24" s="302"/>
      <c r="AN24" s="302"/>
      <c r="AO24" s="302"/>
      <c r="AP24" s="302"/>
      <c r="AQ24" s="302"/>
      <c r="AR24" s="302"/>
      <c r="AS24" s="302"/>
      <c r="AT24" s="302"/>
      <c r="AU24" s="302"/>
      <c r="AV24" s="302"/>
      <c r="AW24" s="302"/>
      <c r="AX24" s="302"/>
      <c r="AY24" s="302"/>
      <c r="AZ24" s="302"/>
      <c r="BA24" s="302"/>
      <c r="BB24" s="302"/>
      <c r="BC24" s="302"/>
      <c r="BD24" s="302"/>
      <c r="BE24" s="302"/>
      <c r="BF24" s="302"/>
      <c r="BG24" s="302"/>
      <c r="BH24" s="302"/>
      <c r="BI24" s="302"/>
      <c r="BJ24" s="302"/>
      <c r="BK24" s="302"/>
      <c r="BL24" s="302"/>
      <c r="BM24" s="302"/>
      <c r="BN24" s="302"/>
      <c r="BO24" s="302"/>
      <c r="BP24" s="302"/>
      <c r="BQ24" s="302"/>
      <c r="BR24" s="302"/>
      <c r="BS24" s="302"/>
      <c r="BT24" s="302"/>
      <c r="BU24" s="302"/>
      <c r="BV24" s="302"/>
      <c r="BW24" s="302"/>
      <c r="BX24" s="302"/>
      <c r="BY24" s="302"/>
      <c r="BZ24" s="302"/>
      <c r="CA24" s="302"/>
      <c r="CB24" s="302"/>
      <c r="CC24" s="302"/>
      <c r="CD24" s="302"/>
      <c r="CE24" s="302"/>
      <c r="CF24" s="302"/>
      <c r="CG24" s="302"/>
      <c r="CH24" s="302"/>
      <c r="CI24" s="302"/>
      <c r="CJ24" s="302"/>
      <c r="CK24" s="302"/>
      <c r="CL24" s="302"/>
      <c r="CM24" s="302"/>
      <c r="CN24" s="302"/>
      <c r="CO24" s="302"/>
      <c r="CP24" s="302"/>
      <c r="CQ24" s="302"/>
      <c r="CR24" s="302"/>
      <c r="CS24" s="302"/>
      <c r="CT24" s="165"/>
      <c r="CU24" s="165"/>
      <c r="CV24" s="165"/>
      <c r="CW24" s="165"/>
      <c r="CX24" s="165"/>
      <c r="CY24" s="165"/>
      <c r="CZ24" s="165"/>
      <c r="DA24" s="165"/>
      <c r="DB24" s="165"/>
      <c r="DC24" s="165"/>
      <c r="DD24" s="165"/>
      <c r="DE24" s="165"/>
      <c r="DF24" s="165"/>
      <c r="DG24" s="165"/>
      <c r="DH24" s="165"/>
      <c r="DI24" s="165"/>
      <c r="DJ24" s="165"/>
      <c r="DK24" s="165"/>
      <c r="DL24" s="165"/>
      <c r="DM24" s="165"/>
      <c r="DN24" s="165"/>
      <c r="DO24" s="165"/>
      <c r="DP24" s="165"/>
      <c r="DQ24" s="165"/>
      <c r="DR24" s="165"/>
      <c r="DS24" s="165"/>
      <c r="DT24" s="165"/>
      <c r="DU24" s="165"/>
      <c r="DV24" s="165"/>
      <c r="DW24" s="165"/>
      <c r="DX24" s="165"/>
      <c r="DY24" s="165"/>
      <c r="DZ24" s="165"/>
      <c r="EA24" s="165"/>
      <c r="EB24" s="165"/>
      <c r="EC24" s="165"/>
      <c r="ED24" s="165"/>
      <c r="EE24" s="165"/>
      <c r="EF24" s="165"/>
      <c r="EG24" s="165"/>
      <c r="EH24" s="165"/>
      <c r="EI24" s="165"/>
      <c r="EJ24" s="165"/>
      <c r="EK24" s="165"/>
      <c r="EL24" s="165"/>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c r="FP24" s="165"/>
      <c r="FQ24" s="165"/>
      <c r="FR24" s="165"/>
      <c r="FS24" s="165"/>
      <c r="FT24" s="165"/>
      <c r="FU24" s="165"/>
      <c r="FV24" s="165"/>
      <c r="FW24" s="165"/>
      <c r="FX24" s="165"/>
      <c r="FY24" s="165"/>
      <c r="FZ24" s="165"/>
      <c r="GA24" s="165"/>
      <c r="GB24" s="165"/>
      <c r="GC24" s="165"/>
      <c r="GD24" s="165"/>
      <c r="GE24" s="165"/>
      <c r="GF24" s="165"/>
      <c r="GG24" s="165"/>
      <c r="GH24" s="165"/>
      <c r="GI24" s="165"/>
      <c r="GJ24" s="165"/>
      <c r="GK24" s="165"/>
    </row>
    <row r="25" spans="1:193" outlineLevel="1">
      <c r="A25" s="4"/>
      <c r="B25" s="168" t="s">
        <v>18</v>
      </c>
      <c r="C25" s="137"/>
      <c r="D25" s="169"/>
      <c r="E25" s="169"/>
      <c r="F25" s="169"/>
      <c r="G25" s="169"/>
      <c r="H25" s="169"/>
      <c r="I25" s="169"/>
      <c r="J25" s="169"/>
      <c r="K25" s="313" t="s">
        <v>200</v>
      </c>
      <c r="L25" s="168"/>
      <c r="M25" s="170">
        <f>SUM(O25:GK25)</f>
        <v>665093.05053179117</v>
      </c>
      <c r="N25" s="170"/>
      <c r="O25" s="304">
        <f t="shared" ref="O25:Q25" si="9">O19+O23</f>
        <v>1103.7999999999997</v>
      </c>
      <c r="P25" s="304">
        <f t="shared" si="9"/>
        <v>1186.0045989509958</v>
      </c>
      <c r="Q25" s="304">
        <f t="shared" si="9"/>
        <v>1244.9512063913357</v>
      </c>
      <c r="R25" s="304">
        <f t="shared" ref="R25:CC25" si="10">R19+R23</f>
        <v>1310.3077916946772</v>
      </c>
      <c r="S25" s="304">
        <f t="shared" si="10"/>
        <v>1378.1904431326445</v>
      </c>
      <c r="T25" s="304">
        <f t="shared" si="10"/>
        <v>1465.3618196244852</v>
      </c>
      <c r="U25" s="304">
        <f t="shared" si="10"/>
        <v>1558.5920756665421</v>
      </c>
      <c r="V25" s="304">
        <f t="shared" si="10"/>
        <v>1657.6598511949057</v>
      </c>
      <c r="W25" s="304">
        <f t="shared" si="10"/>
        <v>1762.5683826733984</v>
      </c>
      <c r="X25" s="304">
        <f t="shared" si="10"/>
        <v>1873.9854830559843</v>
      </c>
      <c r="Y25" s="304">
        <f t="shared" si="10"/>
        <v>1981.743735847235</v>
      </c>
      <c r="Z25" s="304">
        <f t="shared" si="10"/>
        <v>2095.2159689488517</v>
      </c>
      <c r="AA25" s="304">
        <f t="shared" si="10"/>
        <v>2214.7119326728684</v>
      </c>
      <c r="AB25" s="304">
        <f t="shared" si="10"/>
        <v>2340.9743636650423</v>
      </c>
      <c r="AC25" s="304">
        <f t="shared" si="10"/>
        <v>2474.253401319394</v>
      </c>
      <c r="AD25" s="304">
        <f t="shared" si="10"/>
        <v>2581.6824297341836</v>
      </c>
      <c r="AE25" s="304">
        <f t="shared" si="10"/>
        <v>2691.9594438389549</v>
      </c>
      <c r="AF25" s="304">
        <f t="shared" si="10"/>
        <v>2806.9737857124683</v>
      </c>
      <c r="AG25" s="304">
        <f t="shared" si="10"/>
        <v>2926.8302962521102</v>
      </c>
      <c r="AH25" s="304">
        <f t="shared" si="10"/>
        <v>3051.9174504846269</v>
      </c>
      <c r="AI25" s="304">
        <f t="shared" si="10"/>
        <v>3177.7035369695086</v>
      </c>
      <c r="AJ25" s="304">
        <f t="shared" si="10"/>
        <v>3308.6222192237292</v>
      </c>
      <c r="AK25" s="304">
        <f t="shared" si="10"/>
        <v>3444.8669736879388</v>
      </c>
      <c r="AL25" s="304">
        <f t="shared" si="10"/>
        <v>3586.8751714146774</v>
      </c>
      <c r="AM25" s="304">
        <f t="shared" si="10"/>
        <v>3734.21199510523</v>
      </c>
      <c r="AN25" s="304">
        <f t="shared" si="10"/>
        <v>3868.5298842648754</v>
      </c>
      <c r="AO25" s="304">
        <f t="shared" si="10"/>
        <v>4006.836796103652</v>
      </c>
      <c r="AP25" s="304">
        <f t="shared" si="10"/>
        <v>4150.2727480672993</v>
      </c>
      <c r="AQ25" s="304">
        <f t="shared" si="10"/>
        <v>4298.281552813849</v>
      </c>
      <c r="AR25" s="304">
        <f t="shared" si="10"/>
        <v>4451.7821101915379</v>
      </c>
      <c r="AS25" s="304">
        <f t="shared" si="10"/>
        <v>4617.9297823293164</v>
      </c>
      <c r="AT25" s="304">
        <f t="shared" si="10"/>
        <v>4790.8051207808785</v>
      </c>
      <c r="AU25" s="304">
        <f t="shared" si="10"/>
        <v>4969.4996139550649</v>
      </c>
      <c r="AV25" s="304">
        <f t="shared" si="10"/>
        <v>5155.0871203584638</v>
      </c>
      <c r="AW25" s="304">
        <f t="shared" si="10"/>
        <v>5347.5513735642007</v>
      </c>
      <c r="AX25" s="304">
        <f t="shared" si="10"/>
        <v>5513.3107481902898</v>
      </c>
      <c r="AY25" s="304">
        <f t="shared" si="10"/>
        <v>5682.0465643316975</v>
      </c>
      <c r="AZ25" s="304">
        <f t="shared" si="10"/>
        <v>5856.1893217110264</v>
      </c>
      <c r="BA25" s="304">
        <f t="shared" si="10"/>
        <v>6035.6534581266133</v>
      </c>
      <c r="BB25" s="304">
        <f t="shared" si="10"/>
        <v>6220.9723758281471</v>
      </c>
      <c r="BC25" s="304">
        <f t="shared" si="10"/>
        <v>6411.1812398793991</v>
      </c>
      <c r="BD25" s="304">
        <f t="shared" si="10"/>
        <v>6607.5501312827364</v>
      </c>
      <c r="BE25" s="304">
        <f t="shared" si="10"/>
        <v>6809.9201326823313</v>
      </c>
      <c r="BF25" s="304">
        <f t="shared" si="10"/>
        <v>7018.8894753206714</v>
      </c>
      <c r="BG25" s="304">
        <f t="shared" si="10"/>
        <v>7233.3713611610037</v>
      </c>
      <c r="BH25" s="304">
        <f t="shared" si="10"/>
        <v>7454.7964749902412</v>
      </c>
      <c r="BI25" s="304">
        <f t="shared" si="10"/>
        <v>7682.985908276969</v>
      </c>
      <c r="BJ25" s="304">
        <f t="shared" si="10"/>
        <v>7918.6135940550366</v>
      </c>
      <c r="BK25" s="304">
        <f t="shared" si="10"/>
        <v>8160.4554785250803</v>
      </c>
      <c r="BL25" s="304">
        <f t="shared" si="10"/>
        <v>8410.1231603094275</v>
      </c>
      <c r="BM25" s="304">
        <f t="shared" si="10"/>
        <v>8667.4152210683369</v>
      </c>
      <c r="BN25" s="304">
        <f t="shared" si="10"/>
        <v>8933.0908709375326</v>
      </c>
      <c r="BO25" s="304">
        <f t="shared" si="10"/>
        <v>9205.7714615473633</v>
      </c>
      <c r="BP25" s="304">
        <f t="shared" si="10"/>
        <v>9487.2723780145898</v>
      </c>
      <c r="BQ25" s="304">
        <f t="shared" si="10"/>
        <v>9777.3668556733264</v>
      </c>
      <c r="BR25" s="304">
        <f t="shared" si="10"/>
        <v>10076.910167869868</v>
      </c>
      <c r="BS25" s="304">
        <f t="shared" si="10"/>
        <v>10384.349542182577</v>
      </c>
      <c r="BT25" s="304">
        <f t="shared" si="10"/>
        <v>10701.72991427697</v>
      </c>
      <c r="BU25" s="304">
        <f t="shared" si="10"/>
        <v>11028.795978842731</v>
      </c>
      <c r="BV25" s="304">
        <f t="shared" si="10"/>
        <v>11366.511222430488</v>
      </c>
      <c r="BW25" s="304">
        <f t="shared" si="10"/>
        <v>11713.126751601309</v>
      </c>
      <c r="BX25" s="304">
        <f t="shared" si="10"/>
        <v>12070.946073498568</v>
      </c>
      <c r="BY25" s="304">
        <f t="shared" si="10"/>
        <v>12439.681744885534</v>
      </c>
      <c r="BZ25" s="304">
        <f t="shared" si="10"/>
        <v>12820.41915182605</v>
      </c>
      <c r="CA25" s="304">
        <f t="shared" si="10"/>
        <v>13211.188503625373</v>
      </c>
      <c r="CB25" s="304">
        <f t="shared" si="10"/>
        <v>13614.584568383234</v>
      </c>
      <c r="CC25" s="304">
        <f t="shared" si="10"/>
        <v>14030.28371382427</v>
      </c>
      <c r="CD25" s="304">
        <f t="shared" ref="CD25:CR25" si="11">CD19+CD23</f>
        <v>14459.508642376666</v>
      </c>
      <c r="CE25" s="304">
        <f t="shared" si="11"/>
        <v>14900.040759388396</v>
      </c>
      <c r="CF25" s="304">
        <f t="shared" si="11"/>
        <v>15354.802915651773</v>
      </c>
      <c r="CG25" s="304">
        <f t="shared" si="11"/>
        <v>15823.430727620271</v>
      </c>
      <c r="CH25" s="304">
        <f t="shared" si="11"/>
        <v>16307.301580259076</v>
      </c>
      <c r="CI25" s="304">
        <f t="shared" si="11"/>
        <v>16803.916642225555</v>
      </c>
      <c r="CJ25" s="304">
        <f t="shared" si="11"/>
        <v>17316.568323317155</v>
      </c>
      <c r="CK25" s="304">
        <f t="shared" si="11"/>
        <v>17844.846350838234</v>
      </c>
      <c r="CL25" s="304">
        <f t="shared" si="11"/>
        <v>18390.302354220094</v>
      </c>
      <c r="CM25" s="304">
        <f t="shared" si="11"/>
        <v>18950.121861107764</v>
      </c>
      <c r="CN25" s="304">
        <f t="shared" si="11"/>
        <v>19528.013559529521</v>
      </c>
      <c r="CO25" s="304">
        <f t="shared" si="11"/>
        <v>20123.515501443093</v>
      </c>
      <c r="CP25" s="304">
        <f t="shared" si="11"/>
        <v>20738.375596017784</v>
      </c>
      <c r="CQ25" s="304">
        <f t="shared" si="11"/>
        <v>21369.42385211484</v>
      </c>
      <c r="CR25" s="304">
        <f t="shared" si="11"/>
        <v>22020.837860831198</v>
      </c>
      <c r="CS25" s="304"/>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c r="EO25" s="171"/>
      <c r="EP25" s="171"/>
      <c r="EQ25" s="171"/>
      <c r="ER25" s="171"/>
      <c r="ES25" s="171"/>
      <c r="ET25" s="171"/>
      <c r="EU25" s="171"/>
      <c r="EV25" s="171"/>
      <c r="EW25" s="171"/>
      <c r="EX25" s="171"/>
      <c r="EY25" s="171"/>
      <c r="EZ25" s="171"/>
      <c r="FA25" s="171"/>
      <c r="FB25" s="171"/>
      <c r="FC25" s="171"/>
      <c r="FD25" s="171"/>
      <c r="FE25" s="171"/>
      <c r="FF25" s="171"/>
      <c r="FG25" s="171"/>
      <c r="FH25" s="171"/>
      <c r="FI25" s="171"/>
      <c r="FJ25" s="171"/>
      <c r="FK25" s="171"/>
      <c r="FL25" s="171"/>
      <c r="FM25" s="171"/>
      <c r="FN25" s="171"/>
      <c r="FO25" s="171"/>
      <c r="FP25" s="171"/>
      <c r="FQ25" s="171"/>
      <c r="FR25" s="171"/>
      <c r="FS25" s="171"/>
      <c r="FT25" s="171"/>
      <c r="FU25" s="171"/>
      <c r="FV25" s="171"/>
      <c r="FW25" s="171"/>
      <c r="FX25" s="171"/>
      <c r="FY25" s="171"/>
      <c r="FZ25" s="171"/>
      <c r="GA25" s="171"/>
      <c r="GB25" s="171"/>
      <c r="GC25" s="171"/>
      <c r="GD25" s="171"/>
      <c r="GE25" s="171"/>
      <c r="GF25" s="171"/>
      <c r="GG25" s="171"/>
      <c r="GH25" s="171"/>
      <c r="GI25" s="171"/>
      <c r="GJ25" s="171"/>
      <c r="GK25" s="171"/>
    </row>
    <row r="26" spans="1:193" outlineLevel="1">
      <c r="A26" s="4"/>
      <c r="B26" s="3"/>
      <c r="C26" s="69"/>
      <c r="D26" s="133"/>
      <c r="E26" s="133"/>
      <c r="F26" s="133"/>
      <c r="G26" s="133"/>
      <c r="H26" s="133"/>
      <c r="I26" s="133"/>
      <c r="J26" s="133"/>
      <c r="K26" s="312"/>
      <c r="L26" s="133"/>
      <c r="M26" s="133"/>
      <c r="N26" s="133"/>
      <c r="O26" s="302"/>
      <c r="P26" s="302"/>
      <c r="Q26" s="302"/>
      <c r="R26" s="302"/>
      <c r="S26" s="302"/>
      <c r="T26" s="302"/>
      <c r="U26" s="302"/>
      <c r="V26" s="302"/>
      <c r="W26" s="302"/>
      <c r="X26" s="302"/>
      <c r="Y26" s="302"/>
      <c r="Z26" s="302"/>
      <c r="AA26" s="302"/>
      <c r="AB26" s="302"/>
      <c r="AC26" s="302"/>
      <c r="AD26" s="302"/>
      <c r="AE26" s="302"/>
      <c r="AF26" s="302"/>
      <c r="AG26" s="302"/>
      <c r="AH26" s="302"/>
      <c r="AI26" s="302"/>
      <c r="AJ26" s="302"/>
      <c r="AK26" s="302"/>
      <c r="AL26" s="302"/>
      <c r="AM26" s="302"/>
      <c r="AN26" s="302"/>
      <c r="AO26" s="302"/>
      <c r="AP26" s="302"/>
      <c r="AQ26" s="302"/>
      <c r="AR26" s="302"/>
      <c r="AS26" s="302"/>
      <c r="AT26" s="302"/>
      <c r="AU26" s="302"/>
      <c r="AV26" s="302"/>
      <c r="AW26" s="302"/>
      <c r="AX26" s="302"/>
      <c r="AY26" s="302"/>
      <c r="AZ26" s="302"/>
      <c r="BA26" s="302"/>
      <c r="BB26" s="302"/>
      <c r="BC26" s="302"/>
      <c r="BD26" s="302"/>
      <c r="BE26" s="302"/>
      <c r="BF26" s="302"/>
      <c r="BG26" s="302"/>
      <c r="BH26" s="302"/>
      <c r="BI26" s="302"/>
      <c r="BJ26" s="302"/>
      <c r="BK26" s="302"/>
      <c r="BL26" s="302"/>
      <c r="BM26" s="302"/>
      <c r="BN26" s="302"/>
      <c r="BO26" s="302"/>
      <c r="BP26" s="302"/>
      <c r="BQ26" s="302"/>
      <c r="BR26" s="302"/>
      <c r="BS26" s="302"/>
      <c r="BT26" s="302"/>
      <c r="BU26" s="302"/>
      <c r="BV26" s="302"/>
      <c r="BW26" s="302"/>
      <c r="BX26" s="302"/>
      <c r="BY26" s="302"/>
      <c r="BZ26" s="302"/>
      <c r="CA26" s="302"/>
      <c r="CB26" s="302"/>
      <c r="CC26" s="302"/>
      <c r="CD26" s="302"/>
      <c r="CE26" s="302"/>
      <c r="CF26" s="302"/>
      <c r="CG26" s="302"/>
      <c r="CH26" s="302"/>
      <c r="CI26" s="302"/>
      <c r="CJ26" s="302"/>
      <c r="CK26" s="302"/>
      <c r="CL26" s="302"/>
      <c r="CM26" s="302"/>
      <c r="CN26" s="302"/>
      <c r="CO26" s="302"/>
      <c r="CP26" s="302"/>
      <c r="CQ26" s="302"/>
      <c r="CR26" s="302"/>
      <c r="CS26" s="302"/>
      <c r="CT26" s="193"/>
      <c r="CU26" s="193"/>
      <c r="CV26" s="193"/>
      <c r="CW26" s="193"/>
      <c r="CX26" s="193"/>
      <c r="CY26" s="193"/>
      <c r="CZ26" s="193"/>
      <c r="DA26" s="193"/>
      <c r="DB26" s="193"/>
      <c r="DC26" s="193"/>
      <c r="DD26" s="193"/>
      <c r="DE26" s="193"/>
      <c r="DF26" s="193"/>
      <c r="DG26" s="193"/>
      <c r="DH26" s="193"/>
      <c r="DI26" s="193"/>
      <c r="DJ26" s="193"/>
      <c r="DK26" s="193"/>
      <c r="DL26" s="193"/>
      <c r="DM26" s="193"/>
      <c r="DN26" s="193"/>
      <c r="DO26" s="193"/>
      <c r="DP26" s="193"/>
      <c r="DQ26" s="193"/>
      <c r="DR26" s="193"/>
      <c r="DS26" s="193"/>
      <c r="DT26" s="193"/>
      <c r="DU26" s="193"/>
      <c r="DV26" s="193"/>
      <c r="DW26" s="193"/>
      <c r="DX26" s="193"/>
      <c r="DY26" s="193"/>
      <c r="DZ26" s="193"/>
      <c r="EA26" s="193"/>
      <c r="EB26" s="193"/>
      <c r="EC26" s="193"/>
      <c r="ED26" s="193"/>
      <c r="EE26" s="193"/>
      <c r="EF26" s="193"/>
      <c r="EG26" s="193"/>
      <c r="EH26" s="193"/>
      <c r="EI26" s="193"/>
      <c r="EJ26" s="193"/>
      <c r="EK26" s="193"/>
      <c r="EL26" s="193"/>
      <c r="EM26" s="193"/>
      <c r="EN26" s="193"/>
      <c r="EO26" s="193"/>
      <c r="EP26" s="193"/>
      <c r="EQ26" s="193"/>
      <c r="ER26" s="193"/>
      <c r="ES26" s="193"/>
      <c r="ET26" s="193"/>
      <c r="EU26" s="193"/>
      <c r="EV26" s="193"/>
      <c r="EW26" s="193"/>
      <c r="EX26" s="193"/>
      <c r="EY26" s="193"/>
      <c r="EZ26" s="193"/>
      <c r="FA26" s="193"/>
      <c r="FB26" s="193"/>
      <c r="FC26" s="193"/>
      <c r="FD26" s="193"/>
      <c r="FE26" s="193"/>
      <c r="FF26" s="193"/>
      <c r="FG26" s="193"/>
      <c r="FH26" s="193"/>
      <c r="FI26" s="193"/>
      <c r="FJ26" s="193"/>
      <c r="FK26" s="193"/>
      <c r="FL26" s="193"/>
      <c r="FM26" s="193"/>
      <c r="FN26" s="193"/>
      <c r="FO26" s="193"/>
      <c r="FP26" s="193"/>
      <c r="FQ26" s="193"/>
      <c r="FR26" s="193"/>
      <c r="FS26" s="193"/>
      <c r="FT26" s="193"/>
      <c r="FU26" s="193"/>
      <c r="FV26" s="193"/>
      <c r="FW26" s="193"/>
      <c r="FX26" s="193"/>
      <c r="FY26" s="193"/>
      <c r="FZ26" s="193"/>
      <c r="GA26" s="193"/>
      <c r="GB26" s="193"/>
      <c r="GC26" s="193"/>
      <c r="GD26" s="193"/>
      <c r="GE26" s="193"/>
      <c r="GF26" s="193"/>
      <c r="GG26" s="193"/>
      <c r="GH26" s="193"/>
      <c r="GI26" s="193"/>
      <c r="GJ26" s="193"/>
      <c r="GK26" s="193"/>
    </row>
    <row r="27" spans="1:193" outlineLevel="1">
      <c r="A27" s="4"/>
      <c r="B27" s="3" t="s">
        <v>39</v>
      </c>
      <c r="C27" s="69"/>
      <c r="D27" s="133"/>
      <c r="E27" s="133"/>
      <c r="F27" s="133"/>
      <c r="G27" s="133"/>
      <c r="H27" s="133"/>
      <c r="I27" s="133"/>
      <c r="J27" s="133"/>
      <c r="K27" s="312" t="s">
        <v>200</v>
      </c>
      <c r="L27" s="133"/>
      <c r="M27" s="120">
        <f>SUM(O27:GK27)</f>
        <v>-16826.384219464107</v>
      </c>
      <c r="N27" s="120"/>
      <c r="O27" s="300">
        <f>+Inputs!L214</f>
        <v>-105.80000000000007</v>
      </c>
      <c r="P27" s="300">
        <f>+Acc!P82+Acc!P177</f>
        <v>-113.6408641580162</v>
      </c>
      <c r="Q27" s="300">
        <f>+Acc!Q82+Acc!Q177</f>
        <v>-119.78195808088398</v>
      </c>
      <c r="R27" s="300">
        <f>+Acc!R82+Acc!R177</f>
        <v>-124.59176396572735</v>
      </c>
      <c r="S27" s="300">
        <f>+Acc!S82+Acc!S177</f>
        <v>-128.35888313707375</v>
      </c>
      <c r="T27" s="300">
        <f>+Acc!T82+Acc!T177</f>
        <v>-132.31239653301421</v>
      </c>
      <c r="U27" s="300">
        <f>+Acc!U82+Acc!U177</f>
        <v>-136.46152679965627</v>
      </c>
      <c r="V27" s="300">
        <f>+Acc!V82+Acc!V177</f>
        <v>-140.81595291270347</v>
      </c>
      <c r="W27" s="300">
        <f>+Acc!W82+Acc!W177</f>
        <v>-145.38583275630086</v>
      </c>
      <c r="X27" s="300">
        <f>+Acc!X82+Acc!X177</f>
        <v>-150.18182681906461</v>
      </c>
      <c r="Y27" s="300">
        <f>+Acc!Y82+Acc!Y177</f>
        <v>-154.84521627002044</v>
      </c>
      <c r="Z27" s="300">
        <f>+Acc!Z82+Acc!Z177</f>
        <v>-159.37966749883498</v>
      </c>
      <c r="AA27" s="300">
        <f>+Acc!AA82+Acc!AA177</f>
        <v>-163.7887455230354</v>
      </c>
      <c r="AB27" s="300">
        <f>+Acc!AB82+Acc!AB177</f>
        <v>-168.07591679085158</v>
      </c>
      <c r="AC27" s="300">
        <f>+Acc!AC82+Acc!AC177</f>
        <v>-172.24455190656181</v>
      </c>
      <c r="AD27" s="300">
        <f>+Acc!AD82+Acc!AD177</f>
        <v>-176.46894846775237</v>
      </c>
      <c r="AE27" s="300">
        <f>+Acc!AE82+Acc!AE177</f>
        <v>-180.74985236335704</v>
      </c>
      <c r="AF27" s="300">
        <f>+Acc!AF82+Acc!AF177</f>
        <v>-185.08801945963893</v>
      </c>
      <c r="AG27" s="300">
        <f>+Acc!AG82+Acc!AG177</f>
        <v>-189.48421573365147</v>
      </c>
      <c r="AH27" s="300">
        <f>+Acc!AH82+Acc!AH177</f>
        <v>-193.93921740848455</v>
      </c>
      <c r="AI27" s="300">
        <f>+Acc!AI82+Acc!AI177</f>
        <v>-198.56496030391349</v>
      </c>
      <c r="AJ27" s="300">
        <f>+Acc!AJ82+Acc!AJ177</f>
        <v>-195.52712404496387</v>
      </c>
      <c r="AK27" s="300">
        <f>+Acc!AK82+Acc!AK177</f>
        <v>-194.37313760314692</v>
      </c>
      <c r="AL27" s="300">
        <f>+Acc!AL82+Acc!AL177</f>
        <v>-194.74157376690516</v>
      </c>
      <c r="AM27" s="300">
        <f>+Acc!AM82+Acc!AM177</f>
        <v>-196.35115658479606</v>
      </c>
      <c r="AN27" s="300">
        <f>+Acc!AN82+Acc!AN177</f>
        <v>-197.78508621622069</v>
      </c>
      <c r="AO27" s="300">
        <f>+Acc!AO82+Acc!AO177</f>
        <v>-199.03416147244462</v>
      </c>
      <c r="AP27" s="300">
        <f>+Acc!AP82+Acc!AP177</f>
        <v>-200.08872487800267</v>
      </c>
      <c r="AQ27" s="300">
        <f>+Acc!AQ82+Acc!AQ177</f>
        <v>-200.93864009193919</v>
      </c>
      <c r="AR27" s="300">
        <f>+Acc!AR82+Acc!AR177</f>
        <v>-201.57326821186427</v>
      </c>
      <c r="AS27" s="300">
        <f>+Acc!AS82+Acc!AS177</f>
        <v>-202.44911338725103</v>
      </c>
      <c r="AT27" s="300">
        <f>+Acc!AT82+Acc!AT177</f>
        <v>-203.56468147730595</v>
      </c>
      <c r="AU27" s="300">
        <f>+Acc!AU82+Acc!AU177</f>
        <v>-204.91862315835235</v>
      </c>
      <c r="AV27" s="300">
        <f>+Acc!AV82+Acc!AV177</f>
        <v>-206.50973198988797</v>
      </c>
      <c r="AW27" s="300">
        <f>+Acc!AW82+Acc!AW177</f>
        <v>-208.3369425755165</v>
      </c>
      <c r="AX27" s="300">
        <f>+Acc!AX82+Acc!AX177</f>
        <v>-210.22830862969158</v>
      </c>
      <c r="AY27" s="300">
        <f>+Acc!AY82+Acc!AY177</f>
        <v>-212.18548260175982</v>
      </c>
      <c r="AZ27" s="300">
        <f>+Acc!AZ82+Acc!AZ177</f>
        <v>-214.21015493050425</v>
      </c>
      <c r="BA27" s="300">
        <f>+Acc!BA82+Acc!BA177</f>
        <v>-140.94615010045351</v>
      </c>
      <c r="BB27" s="300">
        <f>+Acc!BB82+Acc!BB177</f>
        <v>-112.66895133298289</v>
      </c>
      <c r="BC27" s="300">
        <f>+Acc!BC82+Acc!BC177</f>
        <v>-114.79550453810731</v>
      </c>
      <c r="BD27" s="300">
        <f>+Acc!BD82+Acc!BD177</f>
        <v>-116.87981866160524</v>
      </c>
      <c r="BE27" s="300">
        <f>+Acc!BE82+Acc!BE177</f>
        <v>-118.91780004357017</v>
      </c>
      <c r="BF27" s="300">
        <f>+Acc!BF82+Acc!BF177</f>
        <v>-120.90514863524456</v>
      </c>
      <c r="BG27" s="300">
        <f>+Acc!BG82+Acc!BG177</f>
        <v>-122.83734909908887</v>
      </c>
      <c r="BH27" s="300">
        <f>+Acc!BH82+Acc!BH177</f>
        <v>-124.90498657386695</v>
      </c>
      <c r="BI27" s="300">
        <f>+Acc!BI82+Acc!BI177</f>
        <v>-127.11096316318702</v>
      </c>
      <c r="BJ27" s="300">
        <f>+Acc!BJ82+Acc!BJ177</f>
        <v>-129.45823939901155</v>
      </c>
      <c r="BK27" s="300">
        <f>+Acc!BK82+Acc!BK177</f>
        <v>-131.94983541099603</v>
      </c>
      <c r="BL27" s="300">
        <f>+Acc!BL82+Acc!BL177</f>
        <v>-134.58883211921597</v>
      </c>
      <c r="BM27" s="300">
        <f>+Acc!BM82+Acc!BM177</f>
        <v>-137.28060876160026</v>
      </c>
      <c r="BN27" s="300">
        <f>+Acc!BN82+Acc!BN177</f>
        <v>-140.02622093683229</v>
      </c>
      <c r="BO27" s="300">
        <f>+Acc!BO82+Acc!BO177</f>
        <v>-142.82674535556893</v>
      </c>
      <c r="BP27" s="300">
        <f>+Acc!BP82+Acc!BP177</f>
        <v>-145.68328026268031</v>
      </c>
      <c r="BQ27" s="300">
        <f>+Acc!BQ82+Acc!BQ177</f>
        <v>-148.59694586793393</v>
      </c>
      <c r="BR27" s="300">
        <f>+Acc!BR82+Acc!BR177</f>
        <v>-151.5688847852926</v>
      </c>
      <c r="BS27" s="300">
        <f>+Acc!BS82+Acc!BS177</f>
        <v>-154.60026248099842</v>
      </c>
      <c r="BT27" s="300">
        <f>+Acc!BT82+Acc!BT177</f>
        <v>-157.69226773061843</v>
      </c>
      <c r="BU27" s="300">
        <f>+Acc!BU82+Acc!BU177</f>
        <v>-160.84611308523077</v>
      </c>
      <c r="BV27" s="300">
        <f>+Acc!BV82+Acc!BV177</f>
        <v>-164.06303534693541</v>
      </c>
      <c r="BW27" s="300">
        <f>+Acc!BW82+Acc!BW177</f>
        <v>-167.34429605387413</v>
      </c>
      <c r="BX27" s="300">
        <f>+Acc!BX82+Acc!BX177</f>
        <v>-170.6911819749516</v>
      </c>
      <c r="BY27" s="300">
        <f>+Acc!BY82+Acc!BY177</f>
        <v>-174.10500561445065</v>
      </c>
      <c r="BZ27" s="300">
        <f>+Acc!BZ82+Acc!BZ177</f>
        <v>-177.58710572673962</v>
      </c>
      <c r="CA27" s="300">
        <f>+Acc!CA82+Acc!CA177</f>
        <v>-181.13884784127444</v>
      </c>
      <c r="CB27" s="300">
        <f>+Acc!CB82+Acc!CB177</f>
        <v>-184.76162479809992</v>
      </c>
      <c r="CC27" s="300">
        <f>+Acc!CC82+Acc!CC177</f>
        <v>-188.45685729406193</v>
      </c>
      <c r="CD27" s="300">
        <f>+Acc!CD82+Acc!CD177</f>
        <v>-192.22599443994318</v>
      </c>
      <c r="CE27" s="300">
        <f>+Acc!CE82+Acc!CE177</f>
        <v>-196.07051432874201</v>
      </c>
      <c r="CF27" s="300">
        <f>+Acc!CF82+Acc!CF177</f>
        <v>-199.99192461531689</v>
      </c>
      <c r="CG27" s="300">
        <f>+Acc!CG82+Acc!CG177</f>
        <v>-203.9917631076232</v>
      </c>
      <c r="CH27" s="300">
        <f>+Acc!CH82+Acc!CH177</f>
        <v>-208.07159836977567</v>
      </c>
      <c r="CI27" s="300">
        <f>+Acc!CI82+Acc!CI177</f>
        <v>-212.23303033717119</v>
      </c>
      <c r="CJ27" s="300">
        <f>+Acc!CJ82+Acc!CJ177</f>
        <v>-216.47769094391458</v>
      </c>
      <c r="CK27" s="300">
        <f>+Acc!CK82+Acc!CK177</f>
        <v>-220.80724476279292</v>
      </c>
      <c r="CL27" s="300">
        <f>+Acc!CL82+Acc!CL177</f>
        <v>-225.22338965804877</v>
      </c>
      <c r="CM27" s="300">
        <f>+Acc!CM82+Acc!CM177</f>
        <v>-229.72785745120981</v>
      </c>
      <c r="CN27" s="300">
        <f>+Acc!CN82+Acc!CN177</f>
        <v>-234.32241460023397</v>
      </c>
      <c r="CO27" s="300">
        <f>+Acc!CO82+Acc!CO177</f>
        <v>-239.00886289223871</v>
      </c>
      <c r="CP27" s="300">
        <f>+Acc!CP82+Acc!CP177</f>
        <v>-243.78904015008345</v>
      </c>
      <c r="CQ27" s="300">
        <f>+Acc!CQ82+Acc!CQ177</f>
        <v>-248.66482095308515</v>
      </c>
      <c r="CR27" s="300">
        <f>+Acc!CR82+Acc!CR177</f>
        <v>-2829.7689813503607</v>
      </c>
      <c r="CS27" s="300"/>
      <c r="CT27" s="134"/>
      <c r="CU27" s="134"/>
      <c r="CV27" s="134"/>
      <c r="CW27" s="134"/>
      <c r="CX27" s="134"/>
      <c r="CY27" s="134"/>
      <c r="CZ27" s="134"/>
      <c r="DA27" s="134"/>
      <c r="DB27" s="134"/>
      <c r="DC27" s="134"/>
      <c r="DD27" s="134"/>
      <c r="DE27" s="134"/>
      <c r="DF27" s="134"/>
      <c r="DG27" s="134"/>
      <c r="DH27" s="134"/>
      <c r="DI27" s="134"/>
      <c r="DJ27" s="134"/>
      <c r="DK27" s="134"/>
      <c r="DL27" s="134"/>
      <c r="DM27" s="134"/>
      <c r="DN27" s="134"/>
      <c r="DO27" s="134"/>
      <c r="DP27" s="134"/>
      <c r="DQ27" s="134"/>
      <c r="DR27" s="134"/>
      <c r="DS27" s="134"/>
      <c r="DT27" s="134"/>
      <c r="DU27" s="134"/>
      <c r="DV27" s="134"/>
      <c r="DW27" s="134"/>
      <c r="DX27" s="134"/>
      <c r="DY27" s="134"/>
      <c r="DZ27" s="134"/>
      <c r="EA27" s="134"/>
      <c r="EB27" s="134"/>
      <c r="EC27" s="134"/>
      <c r="ED27" s="134"/>
      <c r="EE27" s="134"/>
      <c r="EF27" s="134"/>
      <c r="EG27" s="134"/>
      <c r="EH27" s="134"/>
      <c r="EI27" s="134"/>
      <c r="EJ27" s="134"/>
      <c r="EK27" s="134"/>
      <c r="EL27" s="134"/>
      <c r="EM27" s="134"/>
      <c r="EN27" s="134"/>
      <c r="EO27" s="134"/>
      <c r="EP27" s="134"/>
      <c r="EQ27" s="134"/>
      <c r="ER27" s="134"/>
      <c r="ES27" s="134"/>
      <c r="ET27" s="134"/>
      <c r="EU27" s="134"/>
      <c r="EV27" s="134"/>
      <c r="EW27" s="134"/>
      <c r="EX27" s="134"/>
      <c r="EY27" s="134"/>
      <c r="EZ27" s="134"/>
      <c r="FA27" s="134"/>
      <c r="FB27" s="134"/>
      <c r="FC27" s="134"/>
      <c r="FD27" s="134"/>
      <c r="FE27" s="134"/>
      <c r="FF27" s="134"/>
      <c r="FG27" s="134"/>
      <c r="FH27" s="134"/>
      <c r="FI27" s="134"/>
      <c r="FJ27" s="134"/>
      <c r="FK27" s="134"/>
      <c r="FL27" s="134"/>
      <c r="FM27" s="134"/>
      <c r="FN27" s="134"/>
      <c r="FO27" s="134"/>
      <c r="FP27" s="134"/>
      <c r="FQ27" s="134"/>
      <c r="FR27" s="134"/>
      <c r="FS27" s="134"/>
      <c r="FT27" s="134"/>
      <c r="FU27" s="134"/>
      <c r="FV27" s="134"/>
      <c r="FW27" s="134"/>
      <c r="FX27" s="134"/>
      <c r="FY27" s="134"/>
      <c r="FZ27" s="134"/>
      <c r="GA27" s="134"/>
      <c r="GB27" s="134"/>
      <c r="GC27" s="134"/>
      <c r="GD27" s="134"/>
      <c r="GE27" s="134"/>
      <c r="GF27" s="134"/>
      <c r="GG27" s="134"/>
      <c r="GH27" s="134"/>
      <c r="GI27" s="134"/>
      <c r="GJ27" s="134"/>
      <c r="GK27" s="134"/>
    </row>
    <row r="28" spans="1:193" outlineLevel="1">
      <c r="A28" s="4"/>
      <c r="B28" s="3"/>
      <c r="C28" s="69"/>
      <c r="D28" s="133"/>
      <c r="E28" s="133"/>
      <c r="F28" s="133"/>
      <c r="G28" s="133"/>
      <c r="H28" s="133"/>
      <c r="I28" s="133"/>
      <c r="J28" s="133"/>
      <c r="K28" s="312"/>
      <c r="L28" s="133"/>
      <c r="M28" s="133"/>
      <c r="N28" s="133"/>
      <c r="O28" s="302"/>
      <c r="P28" s="302"/>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302"/>
      <c r="AQ28" s="302"/>
      <c r="AR28" s="302"/>
      <c r="AS28" s="302"/>
      <c r="AT28" s="302"/>
      <c r="AU28" s="302"/>
      <c r="AV28" s="302"/>
      <c r="AW28" s="302"/>
      <c r="AX28" s="302"/>
      <c r="AY28" s="302"/>
      <c r="AZ28" s="302"/>
      <c r="BA28" s="302"/>
      <c r="BB28" s="302"/>
      <c r="BC28" s="302"/>
      <c r="BD28" s="302"/>
      <c r="BE28" s="302"/>
      <c r="BF28" s="302"/>
      <c r="BG28" s="302"/>
      <c r="BH28" s="302"/>
      <c r="BI28" s="302"/>
      <c r="BJ28" s="302"/>
      <c r="BK28" s="302"/>
      <c r="BL28" s="302"/>
      <c r="BM28" s="302"/>
      <c r="BN28" s="302"/>
      <c r="BO28" s="302"/>
      <c r="BP28" s="302"/>
      <c r="BQ28" s="302"/>
      <c r="BR28" s="302"/>
      <c r="BS28" s="302"/>
      <c r="BT28" s="302"/>
      <c r="BU28" s="302"/>
      <c r="BV28" s="302"/>
      <c r="BW28" s="302"/>
      <c r="BX28" s="302"/>
      <c r="BY28" s="302"/>
      <c r="BZ28" s="302"/>
      <c r="CA28" s="302"/>
      <c r="CB28" s="302"/>
      <c r="CC28" s="302"/>
      <c r="CD28" s="302"/>
      <c r="CE28" s="302"/>
      <c r="CF28" s="302"/>
      <c r="CG28" s="302"/>
      <c r="CH28" s="302"/>
      <c r="CI28" s="302"/>
      <c r="CJ28" s="302"/>
      <c r="CK28" s="302"/>
      <c r="CL28" s="302"/>
      <c r="CM28" s="302"/>
      <c r="CN28" s="302"/>
      <c r="CO28" s="302"/>
      <c r="CP28" s="302"/>
      <c r="CQ28" s="302"/>
      <c r="CR28" s="302"/>
      <c r="CS28" s="302"/>
      <c r="CT28" s="165"/>
      <c r="CU28" s="165"/>
      <c r="CV28" s="165"/>
      <c r="CW28" s="165"/>
      <c r="CX28" s="165"/>
      <c r="CY28" s="165"/>
      <c r="CZ28" s="165"/>
      <c r="DA28" s="165"/>
      <c r="DB28" s="165"/>
      <c r="DC28" s="165"/>
      <c r="DD28" s="165"/>
      <c r="DE28" s="165"/>
      <c r="DF28" s="165"/>
      <c r="DG28" s="165"/>
      <c r="DH28" s="165"/>
      <c r="DI28" s="165"/>
      <c r="DJ28" s="165"/>
      <c r="DK28" s="165"/>
      <c r="DL28" s="165"/>
      <c r="DM28" s="165"/>
      <c r="DN28" s="165"/>
      <c r="DO28" s="165"/>
      <c r="DP28" s="165"/>
      <c r="DQ28" s="165"/>
      <c r="DR28" s="165"/>
      <c r="DS28" s="165"/>
      <c r="DT28" s="165"/>
      <c r="DU28" s="165"/>
      <c r="DV28" s="165"/>
      <c r="DW28" s="165"/>
      <c r="DX28" s="165"/>
      <c r="DY28" s="165"/>
      <c r="DZ28" s="165"/>
      <c r="EA28" s="165"/>
      <c r="EB28" s="165"/>
      <c r="EC28" s="165"/>
      <c r="ED28" s="165"/>
      <c r="EE28" s="165"/>
      <c r="EF28" s="165"/>
      <c r="EG28" s="165"/>
      <c r="EH28" s="165"/>
      <c r="EI28" s="165"/>
      <c r="EJ28" s="165"/>
      <c r="EK28" s="165"/>
      <c r="EL28" s="165"/>
      <c r="EM28" s="165"/>
      <c r="EN28" s="165"/>
      <c r="EO28" s="165"/>
      <c r="EP28" s="165"/>
      <c r="EQ28" s="165"/>
      <c r="ER28" s="165"/>
      <c r="ES28" s="165"/>
      <c r="ET28" s="165"/>
      <c r="EU28" s="165"/>
      <c r="EV28" s="165"/>
      <c r="EW28" s="165"/>
      <c r="EX28" s="165"/>
      <c r="EY28" s="165"/>
      <c r="EZ28" s="165"/>
      <c r="FA28" s="165"/>
      <c r="FB28" s="165"/>
      <c r="FC28" s="165"/>
      <c r="FD28" s="165"/>
      <c r="FE28" s="165"/>
      <c r="FF28" s="165"/>
      <c r="FG28" s="165"/>
      <c r="FH28" s="165"/>
      <c r="FI28" s="165"/>
      <c r="FJ28" s="165"/>
      <c r="FK28" s="165"/>
      <c r="FL28" s="165"/>
      <c r="FM28" s="165"/>
      <c r="FN28" s="165"/>
      <c r="FO28" s="165"/>
      <c r="FP28" s="165"/>
      <c r="FQ28" s="165"/>
      <c r="FR28" s="165"/>
      <c r="FS28" s="165"/>
      <c r="FT28" s="165"/>
      <c r="FU28" s="165"/>
      <c r="FV28" s="165"/>
      <c r="FW28" s="165"/>
      <c r="FX28" s="165"/>
      <c r="FY28" s="165"/>
      <c r="FZ28" s="165"/>
      <c r="GA28" s="165"/>
      <c r="GB28" s="165"/>
      <c r="GC28" s="165"/>
      <c r="GD28" s="165"/>
      <c r="GE28" s="165"/>
      <c r="GF28" s="165"/>
      <c r="GG28" s="165"/>
      <c r="GH28" s="165"/>
      <c r="GI28" s="165"/>
      <c r="GJ28" s="165"/>
      <c r="GK28" s="165"/>
    </row>
    <row r="29" spans="1:193" outlineLevel="1">
      <c r="A29" s="4"/>
      <c r="B29" s="168" t="s">
        <v>40</v>
      </c>
      <c r="C29" s="137"/>
      <c r="D29" s="169"/>
      <c r="E29" s="169"/>
      <c r="F29" s="169"/>
      <c r="G29" s="169"/>
      <c r="H29" s="169"/>
      <c r="I29" s="169"/>
      <c r="J29" s="169"/>
      <c r="K29" s="313" t="s">
        <v>200</v>
      </c>
      <c r="L29" s="168"/>
      <c r="M29" s="170">
        <f>SUM(O29:GK29)</f>
        <v>648266.66631232703</v>
      </c>
      <c r="N29" s="170"/>
      <c r="O29" s="304">
        <f t="shared" ref="O29:Q29" si="12">O25+O27</f>
        <v>997.99999999999966</v>
      </c>
      <c r="P29" s="304">
        <f t="shared" si="12"/>
        <v>1072.3637347929796</v>
      </c>
      <c r="Q29" s="304">
        <f t="shared" si="12"/>
        <v>1125.1692483104518</v>
      </c>
      <c r="R29" s="304">
        <f t="shared" ref="R29:CC29" si="13">R25+R27</f>
        <v>1185.7160277289499</v>
      </c>
      <c r="S29" s="304">
        <f t="shared" si="13"/>
        <v>1249.8315599955708</v>
      </c>
      <c r="T29" s="304">
        <f t="shared" si="13"/>
        <v>1333.049423091471</v>
      </c>
      <c r="U29" s="304">
        <f t="shared" si="13"/>
        <v>1422.1305488668859</v>
      </c>
      <c r="V29" s="304">
        <f t="shared" si="13"/>
        <v>1516.8438982822022</v>
      </c>
      <c r="W29" s="304">
        <f t="shared" si="13"/>
        <v>1617.1825499170975</v>
      </c>
      <c r="X29" s="304">
        <f t="shared" si="13"/>
        <v>1723.8036562369198</v>
      </c>
      <c r="Y29" s="304">
        <f t="shared" si="13"/>
        <v>1826.8985195772145</v>
      </c>
      <c r="Z29" s="304">
        <f t="shared" si="13"/>
        <v>1935.8363014500167</v>
      </c>
      <c r="AA29" s="304">
        <f t="shared" si="13"/>
        <v>2050.9231871498332</v>
      </c>
      <c r="AB29" s="304">
        <f t="shared" si="13"/>
        <v>2172.898446874191</v>
      </c>
      <c r="AC29" s="304">
        <f t="shared" si="13"/>
        <v>2302.0088494128322</v>
      </c>
      <c r="AD29" s="304">
        <f t="shared" si="13"/>
        <v>2405.2134812664312</v>
      </c>
      <c r="AE29" s="304">
        <f t="shared" si="13"/>
        <v>2511.2095914755978</v>
      </c>
      <c r="AF29" s="304">
        <f t="shared" si="13"/>
        <v>2621.8857662528294</v>
      </c>
      <c r="AG29" s="304">
        <f t="shared" si="13"/>
        <v>2737.3460805184586</v>
      </c>
      <c r="AH29" s="304">
        <f t="shared" si="13"/>
        <v>2857.9782330761423</v>
      </c>
      <c r="AI29" s="304">
        <f t="shared" si="13"/>
        <v>2979.1385766655949</v>
      </c>
      <c r="AJ29" s="304">
        <f t="shared" si="13"/>
        <v>3113.0950951787654</v>
      </c>
      <c r="AK29" s="304">
        <f t="shared" si="13"/>
        <v>3250.4938360847918</v>
      </c>
      <c r="AL29" s="304">
        <f t="shared" si="13"/>
        <v>3392.1335976477721</v>
      </c>
      <c r="AM29" s="304">
        <f t="shared" si="13"/>
        <v>3537.8608385204338</v>
      </c>
      <c r="AN29" s="304">
        <f t="shared" si="13"/>
        <v>3670.7447980486545</v>
      </c>
      <c r="AO29" s="304">
        <f t="shared" si="13"/>
        <v>3807.8026346312072</v>
      </c>
      <c r="AP29" s="304">
        <f t="shared" si="13"/>
        <v>3950.1840231892966</v>
      </c>
      <c r="AQ29" s="304">
        <f t="shared" si="13"/>
        <v>4097.3429127219097</v>
      </c>
      <c r="AR29" s="304">
        <f t="shared" si="13"/>
        <v>4250.2088419796737</v>
      </c>
      <c r="AS29" s="304">
        <f t="shared" si="13"/>
        <v>4415.4806689420657</v>
      </c>
      <c r="AT29" s="304">
        <f t="shared" si="13"/>
        <v>4587.2404393035722</v>
      </c>
      <c r="AU29" s="304">
        <f t="shared" si="13"/>
        <v>4764.5809907967123</v>
      </c>
      <c r="AV29" s="304">
        <f t="shared" si="13"/>
        <v>4948.5773883685761</v>
      </c>
      <c r="AW29" s="304">
        <f t="shared" si="13"/>
        <v>5139.2144309886844</v>
      </c>
      <c r="AX29" s="304">
        <f t="shared" si="13"/>
        <v>5303.0824395605978</v>
      </c>
      <c r="AY29" s="304">
        <f t="shared" si="13"/>
        <v>5469.8610817299377</v>
      </c>
      <c r="AZ29" s="304">
        <f t="shared" si="13"/>
        <v>5641.9791667805221</v>
      </c>
      <c r="BA29" s="304">
        <f t="shared" si="13"/>
        <v>5894.7073080261598</v>
      </c>
      <c r="BB29" s="304">
        <f t="shared" si="13"/>
        <v>6108.3034244951641</v>
      </c>
      <c r="BC29" s="304">
        <f t="shared" si="13"/>
        <v>6296.3857353412914</v>
      </c>
      <c r="BD29" s="304">
        <f t="shared" si="13"/>
        <v>6490.6703126211314</v>
      </c>
      <c r="BE29" s="304">
        <f t="shared" si="13"/>
        <v>6691.0023326387609</v>
      </c>
      <c r="BF29" s="304">
        <f t="shared" si="13"/>
        <v>6897.9843266854268</v>
      </c>
      <c r="BG29" s="304">
        <f t="shared" si="13"/>
        <v>7110.5340120619148</v>
      </c>
      <c r="BH29" s="304">
        <f t="shared" si="13"/>
        <v>7329.8914884163742</v>
      </c>
      <c r="BI29" s="304">
        <f t="shared" si="13"/>
        <v>7555.8749451137819</v>
      </c>
      <c r="BJ29" s="304">
        <f t="shared" si="13"/>
        <v>7789.1553546560253</v>
      </c>
      <c r="BK29" s="304">
        <f t="shared" si="13"/>
        <v>8028.5056431140838</v>
      </c>
      <c r="BL29" s="304">
        <f t="shared" si="13"/>
        <v>8275.5343281902115</v>
      </c>
      <c r="BM29" s="304">
        <f t="shared" si="13"/>
        <v>8530.134612306736</v>
      </c>
      <c r="BN29" s="304">
        <f t="shared" si="13"/>
        <v>8793.0646500007006</v>
      </c>
      <c r="BO29" s="304">
        <f t="shared" si="13"/>
        <v>9062.9447161917942</v>
      </c>
      <c r="BP29" s="304">
        <f t="shared" si="13"/>
        <v>9341.5890977519102</v>
      </c>
      <c r="BQ29" s="304">
        <f t="shared" si="13"/>
        <v>9628.7699098053927</v>
      </c>
      <c r="BR29" s="304">
        <f t="shared" si="13"/>
        <v>9925.3412830845755</v>
      </c>
      <c r="BS29" s="304">
        <f t="shared" si="13"/>
        <v>10229.749279701578</v>
      </c>
      <c r="BT29" s="304">
        <f t="shared" si="13"/>
        <v>10544.037646546351</v>
      </c>
      <c r="BU29" s="304">
        <f t="shared" si="13"/>
        <v>10867.9498657575</v>
      </c>
      <c r="BV29" s="304">
        <f t="shared" si="13"/>
        <v>11202.448187083553</v>
      </c>
      <c r="BW29" s="304">
        <f t="shared" si="13"/>
        <v>11545.782455547434</v>
      </c>
      <c r="BX29" s="304">
        <f t="shared" si="13"/>
        <v>11900.254891523617</v>
      </c>
      <c r="BY29" s="304">
        <f t="shared" si="13"/>
        <v>12265.576739271084</v>
      </c>
      <c r="BZ29" s="304">
        <f t="shared" si="13"/>
        <v>12642.832046099311</v>
      </c>
      <c r="CA29" s="304">
        <f t="shared" si="13"/>
        <v>13030.0496557841</v>
      </c>
      <c r="CB29" s="304">
        <f t="shared" si="13"/>
        <v>13429.822943585134</v>
      </c>
      <c r="CC29" s="304">
        <f t="shared" si="13"/>
        <v>13841.826856530208</v>
      </c>
      <c r="CD29" s="304">
        <f t="shared" ref="CD29:CR29" si="14">CD25+CD27</f>
        <v>14267.282647936723</v>
      </c>
      <c r="CE29" s="304">
        <f t="shared" si="14"/>
        <v>14703.970245059654</v>
      </c>
      <c r="CF29" s="304">
        <f t="shared" si="14"/>
        <v>15154.810991036456</v>
      </c>
      <c r="CG29" s="304">
        <f t="shared" si="14"/>
        <v>15619.438964512648</v>
      </c>
      <c r="CH29" s="304">
        <f t="shared" si="14"/>
        <v>16099.229981889301</v>
      </c>
      <c r="CI29" s="304">
        <f t="shared" si="14"/>
        <v>16591.683611888384</v>
      </c>
      <c r="CJ29" s="304">
        <f t="shared" si="14"/>
        <v>17100.090632373242</v>
      </c>
      <c r="CK29" s="304">
        <f t="shared" si="14"/>
        <v>17624.039106075441</v>
      </c>
      <c r="CL29" s="304">
        <f t="shared" si="14"/>
        <v>18165.078964562046</v>
      </c>
      <c r="CM29" s="304">
        <f t="shared" si="14"/>
        <v>18720.394003656555</v>
      </c>
      <c r="CN29" s="304">
        <f t="shared" si="14"/>
        <v>19293.691144929289</v>
      </c>
      <c r="CO29" s="304">
        <f t="shared" si="14"/>
        <v>19884.506638550854</v>
      </c>
      <c r="CP29" s="304">
        <f t="shared" si="14"/>
        <v>20494.5865558677</v>
      </c>
      <c r="CQ29" s="304">
        <f t="shared" si="14"/>
        <v>21120.759031161753</v>
      </c>
      <c r="CR29" s="304">
        <f t="shared" si="14"/>
        <v>19191.068879480837</v>
      </c>
      <c r="CS29" s="304"/>
      <c r="CT29" s="171"/>
      <c r="CU29" s="171"/>
      <c r="CV29" s="171"/>
      <c r="CW29" s="171"/>
      <c r="CX29" s="171"/>
      <c r="CY29" s="171"/>
      <c r="CZ29" s="171"/>
      <c r="DA29" s="171"/>
      <c r="DB29" s="171"/>
      <c r="DC29" s="171"/>
      <c r="DD29" s="171"/>
      <c r="DE29" s="171"/>
      <c r="DF29" s="171"/>
      <c r="DG29" s="171"/>
      <c r="DH29" s="171"/>
      <c r="DI29" s="171"/>
      <c r="DJ29" s="171"/>
      <c r="DK29" s="171"/>
      <c r="DL29" s="171"/>
      <c r="DM29" s="171"/>
      <c r="DN29" s="171"/>
      <c r="DO29" s="171"/>
      <c r="DP29" s="171"/>
      <c r="DQ29" s="171"/>
      <c r="DR29" s="171"/>
      <c r="DS29" s="171"/>
      <c r="DT29" s="171"/>
      <c r="DU29" s="171"/>
      <c r="DV29" s="171"/>
      <c r="DW29" s="171"/>
      <c r="DX29" s="171"/>
      <c r="DY29" s="171"/>
      <c r="DZ29" s="171"/>
      <c r="EA29" s="171"/>
      <c r="EB29" s="171"/>
      <c r="EC29" s="171"/>
      <c r="ED29" s="171"/>
      <c r="EE29" s="171"/>
      <c r="EF29" s="171"/>
      <c r="EG29" s="171"/>
      <c r="EH29" s="171"/>
      <c r="EI29" s="171"/>
      <c r="EJ29" s="171"/>
      <c r="EK29" s="171"/>
      <c r="EL29" s="171"/>
      <c r="EM29" s="171"/>
      <c r="EN29" s="171"/>
      <c r="EO29" s="171"/>
      <c r="EP29" s="171"/>
      <c r="EQ29" s="171"/>
      <c r="ER29" s="171"/>
      <c r="ES29" s="171"/>
      <c r="ET29" s="171"/>
      <c r="EU29" s="171"/>
      <c r="EV29" s="171"/>
      <c r="EW29" s="171"/>
      <c r="EX29" s="171"/>
      <c r="EY29" s="171"/>
      <c r="EZ29" s="171"/>
      <c r="FA29" s="171"/>
      <c r="FB29" s="171"/>
      <c r="FC29" s="171"/>
      <c r="FD29" s="171"/>
      <c r="FE29" s="171"/>
      <c r="FF29" s="171"/>
      <c r="FG29" s="171"/>
      <c r="FH29" s="171"/>
      <c r="FI29" s="171"/>
      <c r="FJ29" s="171"/>
      <c r="FK29" s="171"/>
      <c r="FL29" s="171"/>
      <c r="FM29" s="171"/>
      <c r="FN29" s="171"/>
      <c r="FO29" s="171"/>
      <c r="FP29" s="171"/>
      <c r="FQ29" s="171"/>
      <c r="FR29" s="171"/>
      <c r="FS29" s="171"/>
      <c r="FT29" s="171"/>
      <c r="FU29" s="171"/>
      <c r="FV29" s="171"/>
      <c r="FW29" s="171"/>
      <c r="FX29" s="171"/>
      <c r="FY29" s="171"/>
      <c r="FZ29" s="171"/>
      <c r="GA29" s="171"/>
      <c r="GB29" s="171"/>
      <c r="GC29" s="171"/>
      <c r="GD29" s="171"/>
      <c r="GE29" s="171"/>
      <c r="GF29" s="171"/>
      <c r="GG29" s="171"/>
      <c r="GH29" s="171"/>
      <c r="GI29" s="171"/>
      <c r="GJ29" s="171"/>
      <c r="GK29" s="171"/>
    </row>
    <row r="30" spans="1:193" outlineLevel="1">
      <c r="A30" s="4"/>
      <c r="B30" s="52"/>
      <c r="C30" s="114"/>
      <c r="D30" s="133"/>
      <c r="E30" s="133"/>
      <c r="F30" s="133"/>
      <c r="G30" s="133"/>
      <c r="H30" s="133"/>
      <c r="I30" s="133"/>
      <c r="J30" s="133"/>
      <c r="K30" s="312"/>
      <c r="L30" s="52"/>
      <c r="M30" s="172"/>
      <c r="N30" s="172"/>
      <c r="O30" s="305"/>
      <c r="P30" s="305"/>
      <c r="Q30" s="305"/>
      <c r="R30" s="305"/>
      <c r="S30" s="305"/>
      <c r="T30" s="305"/>
      <c r="U30" s="305"/>
      <c r="V30" s="305"/>
      <c r="W30" s="305"/>
      <c r="X30" s="305"/>
      <c r="Y30" s="305"/>
      <c r="Z30" s="305"/>
      <c r="AA30" s="305"/>
      <c r="AB30" s="305"/>
      <c r="AC30" s="305"/>
      <c r="AD30" s="305"/>
      <c r="AE30" s="305"/>
      <c r="AF30" s="305"/>
      <c r="AG30" s="305"/>
      <c r="AH30" s="305"/>
      <c r="AI30" s="305"/>
      <c r="AJ30" s="305"/>
      <c r="AK30" s="305"/>
      <c r="AL30" s="305"/>
      <c r="AM30" s="305"/>
      <c r="AN30" s="305"/>
      <c r="AO30" s="305"/>
      <c r="AP30" s="305"/>
      <c r="AQ30" s="305"/>
      <c r="AR30" s="305"/>
      <c r="AS30" s="305"/>
      <c r="AT30" s="305"/>
      <c r="AU30" s="305"/>
      <c r="AV30" s="305"/>
      <c r="AW30" s="305"/>
      <c r="AX30" s="305"/>
      <c r="AY30" s="305"/>
      <c r="AZ30" s="305"/>
      <c r="BA30" s="305"/>
      <c r="BB30" s="305"/>
      <c r="BC30" s="305"/>
      <c r="BD30" s="305"/>
      <c r="BE30" s="305"/>
      <c r="BF30" s="305"/>
      <c r="BG30" s="305"/>
      <c r="BH30" s="305"/>
      <c r="BI30" s="305"/>
      <c r="BJ30" s="305"/>
      <c r="BK30" s="305"/>
      <c r="BL30" s="305"/>
      <c r="BM30" s="305"/>
      <c r="BN30" s="305"/>
      <c r="BO30" s="305"/>
      <c r="BP30" s="305"/>
      <c r="BQ30" s="305"/>
      <c r="BR30" s="305"/>
      <c r="BS30" s="305"/>
      <c r="BT30" s="305"/>
      <c r="BU30" s="305"/>
      <c r="BV30" s="305"/>
      <c r="BW30" s="305"/>
      <c r="BX30" s="305"/>
      <c r="BY30" s="305"/>
      <c r="BZ30" s="305"/>
      <c r="CA30" s="305"/>
      <c r="CB30" s="305"/>
      <c r="CC30" s="305"/>
      <c r="CD30" s="305"/>
      <c r="CE30" s="305"/>
      <c r="CF30" s="305"/>
      <c r="CG30" s="305"/>
      <c r="CH30" s="305"/>
      <c r="CI30" s="305"/>
      <c r="CJ30" s="305"/>
      <c r="CK30" s="305"/>
      <c r="CL30" s="305"/>
      <c r="CM30" s="305"/>
      <c r="CN30" s="305"/>
      <c r="CO30" s="305"/>
      <c r="CP30" s="305"/>
      <c r="CQ30" s="305"/>
      <c r="CR30" s="305"/>
      <c r="CS30" s="305"/>
      <c r="CT30" s="173"/>
      <c r="CU30" s="173"/>
      <c r="CV30" s="173"/>
      <c r="CW30" s="173"/>
      <c r="CX30" s="173"/>
      <c r="CY30" s="173"/>
      <c r="CZ30" s="173"/>
      <c r="DA30" s="173"/>
      <c r="DB30" s="173"/>
      <c r="DC30" s="173"/>
      <c r="DD30" s="173"/>
      <c r="DE30" s="173"/>
      <c r="DF30" s="173"/>
      <c r="DG30" s="173"/>
      <c r="DH30" s="173"/>
      <c r="DI30" s="173"/>
      <c r="DJ30" s="173"/>
      <c r="DK30" s="173"/>
      <c r="DL30" s="173"/>
      <c r="DM30" s="173"/>
      <c r="DN30" s="173"/>
      <c r="DO30" s="173"/>
      <c r="DP30" s="173"/>
      <c r="DQ30" s="173"/>
      <c r="DR30" s="173"/>
      <c r="DS30" s="173"/>
      <c r="DT30" s="173"/>
      <c r="DU30" s="173"/>
      <c r="DV30" s="173"/>
      <c r="DW30" s="173"/>
      <c r="DX30" s="173"/>
      <c r="DY30" s="173"/>
      <c r="DZ30" s="173"/>
      <c r="EA30" s="173"/>
      <c r="EB30" s="173"/>
      <c r="EC30" s="173"/>
      <c r="ED30" s="173"/>
      <c r="EE30" s="173"/>
      <c r="EF30" s="173"/>
      <c r="EG30" s="173"/>
      <c r="EH30" s="173"/>
      <c r="EI30" s="173"/>
      <c r="EJ30" s="173"/>
      <c r="EK30" s="173"/>
      <c r="EL30" s="173"/>
      <c r="EM30" s="173"/>
      <c r="EN30" s="173"/>
      <c r="EO30" s="173"/>
      <c r="EP30" s="173"/>
      <c r="EQ30" s="173"/>
      <c r="ER30" s="173"/>
      <c r="ES30" s="173"/>
      <c r="ET30" s="173"/>
      <c r="EU30" s="173"/>
      <c r="EV30" s="173"/>
      <c r="EW30" s="173"/>
      <c r="EX30" s="173"/>
      <c r="EY30" s="173"/>
      <c r="EZ30" s="173"/>
      <c r="FA30" s="173"/>
      <c r="FB30" s="173"/>
      <c r="FC30" s="173"/>
      <c r="FD30" s="173"/>
      <c r="FE30" s="173"/>
      <c r="FF30" s="173"/>
      <c r="FG30" s="173"/>
      <c r="FH30" s="173"/>
      <c r="FI30" s="173"/>
      <c r="FJ30" s="173"/>
      <c r="FK30" s="173"/>
      <c r="FL30" s="173"/>
      <c r="FM30" s="173"/>
      <c r="FN30" s="173"/>
      <c r="FO30" s="173"/>
      <c r="FP30" s="173"/>
      <c r="FQ30" s="173"/>
      <c r="FR30" s="173"/>
      <c r="FS30" s="173"/>
      <c r="FT30" s="173"/>
      <c r="FU30" s="173"/>
      <c r="FV30" s="173"/>
      <c r="FW30" s="173"/>
      <c r="FX30" s="173"/>
      <c r="FY30" s="173"/>
      <c r="FZ30" s="173"/>
      <c r="GA30" s="173"/>
      <c r="GB30" s="173"/>
      <c r="GC30" s="173"/>
      <c r="GD30" s="173"/>
      <c r="GE30" s="173"/>
      <c r="GF30" s="173"/>
      <c r="GG30" s="173"/>
      <c r="GH30" s="173"/>
      <c r="GI30" s="173"/>
      <c r="GJ30" s="173"/>
      <c r="GK30" s="173"/>
    </row>
    <row r="31" spans="1:193" outlineLevel="1">
      <c r="A31" s="126"/>
      <c r="B31" s="127" t="s">
        <v>41</v>
      </c>
      <c r="C31" s="174"/>
      <c r="D31" s="127"/>
      <c r="E31" s="127"/>
      <c r="F31" s="127"/>
      <c r="G31" s="127"/>
      <c r="H31" s="127"/>
      <c r="I31" s="127"/>
      <c r="J31" s="127"/>
      <c r="K31" s="310" t="s">
        <v>200</v>
      </c>
      <c r="L31" s="133"/>
      <c r="M31" s="125">
        <f>SUM(O31:GK31)</f>
        <v>-45054.405856413854</v>
      </c>
      <c r="N31" s="125"/>
      <c r="O31" s="300">
        <f>+Inputs!L218</f>
        <v>-374.82122871568367</v>
      </c>
      <c r="P31" s="300">
        <f>Fin!P92-Fin!P85</f>
        <v>-379.02611213131183</v>
      </c>
      <c r="Q31" s="300">
        <f>Fin!Q92-Fin!Q85</f>
        <v>-401.18220007830558</v>
      </c>
      <c r="R31" s="300">
        <f>Fin!R92-Fin!R85</f>
        <v>-409.37179092854848</v>
      </c>
      <c r="S31" s="300">
        <f>Fin!S92-Fin!S85</f>
        <v>-429.91018103591375</v>
      </c>
      <c r="T31" s="300">
        <f>Fin!T92-Fin!T85</f>
        <v>-447.97882717574407</v>
      </c>
      <c r="U31" s="300">
        <f>Fin!U92-Fin!U85</f>
        <v>-467.63940410169766</v>
      </c>
      <c r="V31" s="300">
        <f>Fin!V92-Fin!V85</f>
        <v>-492.9874681391027</v>
      </c>
      <c r="W31" s="300">
        <f>Fin!W92-Fin!W85</f>
        <v>-518.55886058702879</v>
      </c>
      <c r="X31" s="300">
        <f>Fin!X92-Fin!X85</f>
        <v>-554.50090050642734</v>
      </c>
      <c r="Y31" s="300">
        <f>Fin!Y92-Fin!Y85</f>
        <v>-574.28203188493171</v>
      </c>
      <c r="Z31" s="300">
        <f>Fin!Z92-Fin!Z85</f>
        <v>-601.03337938985896</v>
      </c>
      <c r="AA31" s="300">
        <f>Fin!AA92-Fin!AA85</f>
        <v>-631.43834638739509</v>
      </c>
      <c r="AB31" s="300">
        <f>Fin!AB92-Fin!AB85</f>
        <v>-650.37493728499453</v>
      </c>
      <c r="AC31" s="300">
        <f>Fin!AC92-Fin!AC85</f>
        <v>-674.36328460204686</v>
      </c>
      <c r="AD31" s="300">
        <f>Fin!AD92-Fin!AD85</f>
        <v>-683.99803126149163</v>
      </c>
      <c r="AE31" s="300">
        <f>Fin!AE92-Fin!AE85</f>
        <v>-703.13441583975225</v>
      </c>
      <c r="AF31" s="300">
        <f>Fin!AF92-Fin!AF85</f>
        <v>-722.00289535888396</v>
      </c>
      <c r="AG31" s="300">
        <f>Fin!AG92-Fin!AG85</f>
        <v>-747.84226887356874</v>
      </c>
      <c r="AH31" s="300">
        <f>Fin!AH92-Fin!AH85</f>
        <v>-751.03126929886059</v>
      </c>
      <c r="AI31" s="300">
        <f>Fin!AI92-Fin!AI85</f>
        <v>-763.83944572498126</v>
      </c>
      <c r="AJ31" s="300">
        <f>Fin!AJ92-Fin!AJ85</f>
        <v>-781.19663209943667</v>
      </c>
      <c r="AK31" s="300">
        <f>Fin!AK92-Fin!AK85</f>
        <v>-782.03831781916813</v>
      </c>
      <c r="AL31" s="300">
        <f>Fin!AL92-Fin!AL85</f>
        <v>-741.74350010206319</v>
      </c>
      <c r="AM31" s="300">
        <f>Fin!AM92-Fin!AM85</f>
        <v>-751.03235148971271</v>
      </c>
      <c r="AN31" s="300">
        <f>Fin!AN92-Fin!AN85</f>
        <v>-749.10013382511647</v>
      </c>
      <c r="AO31" s="300">
        <f>Fin!AO92-Fin!AO85</f>
        <v>-750.41427141688212</v>
      </c>
      <c r="AP31" s="300">
        <f>Fin!AP92-Fin!AP85</f>
        <v>-765.04762405408815</v>
      </c>
      <c r="AQ31" s="300">
        <f>Fin!AQ92-Fin!AQ85</f>
        <v>-759.09229306223142</v>
      </c>
      <c r="AR31" s="300">
        <f>Fin!AR92-Fin!AR85</f>
        <v>-763.41890132681931</v>
      </c>
      <c r="AS31" s="300">
        <f>Fin!AS92-Fin!AS85</f>
        <v>-769.81504716803624</v>
      </c>
      <c r="AT31" s="300">
        <f>Fin!AT92-Fin!AT85</f>
        <v>-772.56427141688209</v>
      </c>
      <c r="AU31" s="300">
        <f>Fin!AU92-Fin!AU85</f>
        <v>-792.56427141688209</v>
      </c>
      <c r="AV31" s="300">
        <f>Fin!AV92-Fin!AV85</f>
        <v>-780.56427141688209</v>
      </c>
      <c r="AW31" s="300">
        <f>Fin!AW92-Fin!AW85</f>
        <v>-780.56427141688209</v>
      </c>
      <c r="AX31" s="300">
        <f>Fin!AX92-Fin!AX85</f>
        <v>-791.82788866563476</v>
      </c>
      <c r="AY31" s="300">
        <f>Fin!AY92-Fin!AY85</f>
        <v>-789.81108201843062</v>
      </c>
      <c r="AZ31" s="300">
        <f>Fin!AZ92-Fin!AZ85</f>
        <v>-784.33374363910434</v>
      </c>
      <c r="BA31" s="300">
        <f>Fin!BA92-Fin!BA85</f>
        <v>-784.33374363910434</v>
      </c>
      <c r="BB31" s="300">
        <f>Fin!BB92-Fin!BB85</f>
        <v>-784.33374363910434</v>
      </c>
      <c r="BC31" s="300">
        <f>Fin!BC92-Fin!BC85</f>
        <v>-784.33374363910434</v>
      </c>
      <c r="BD31" s="300">
        <f>Fin!BD92-Fin!BD85</f>
        <v>-784.33374363910434</v>
      </c>
      <c r="BE31" s="300">
        <f>Fin!BE92-Fin!BE85</f>
        <v>-784.33374363910434</v>
      </c>
      <c r="BF31" s="300">
        <f>Fin!BF92-Fin!BF85</f>
        <v>-806.70685452524049</v>
      </c>
      <c r="BG31" s="300">
        <f>Fin!BG92-Fin!BG85</f>
        <v>-797.56794441168154</v>
      </c>
      <c r="BH31" s="300">
        <f>Fin!BH92-Fin!BH85</f>
        <v>-786.53178393234657</v>
      </c>
      <c r="BI31" s="300">
        <f>Fin!BI92-Fin!BI85</f>
        <v>-773.42911047055873</v>
      </c>
      <c r="BJ31" s="300">
        <f>Fin!BJ92-Fin!BJ85</f>
        <v>-758.11121884628801</v>
      </c>
      <c r="BK31" s="300">
        <f>Fin!BK92-Fin!BK85</f>
        <v>-740.45867369496307</v>
      </c>
      <c r="BL31" s="300">
        <f>Fin!BL92-Fin!BL85</f>
        <v>-728.65520749767654</v>
      </c>
      <c r="BM31" s="300">
        <f>Fin!BM92-Fin!BM85</f>
        <v>-723.14187680716384</v>
      </c>
      <c r="BN31" s="300">
        <f>Fin!BN92-Fin!BN85</f>
        <v>-716.07974365953021</v>
      </c>
      <c r="BO31" s="300">
        <f>Fin!BO92-Fin!BO85</f>
        <v>-707.38443854245611</v>
      </c>
      <c r="BP31" s="300">
        <f>Fin!BP92-Fin!BP85</f>
        <v>-696.93712913783088</v>
      </c>
      <c r="BQ31" s="300">
        <f>Fin!BQ92-Fin!BQ85</f>
        <v>-684.58142361507055</v>
      </c>
      <c r="BR31" s="300">
        <f>Fin!BR92-Fin!BR85</f>
        <v>-670.17930981521158</v>
      </c>
      <c r="BS31" s="300">
        <f>Fin!BS92-Fin!BS85</f>
        <v>-653.62102604422944</v>
      </c>
      <c r="BT31" s="300">
        <f>Fin!BT92-Fin!BT85</f>
        <v>-634.75727391027431</v>
      </c>
      <c r="BU31" s="300">
        <f>Fin!BU92-Fin!BU85</f>
        <v>-613.39569252175568</v>
      </c>
      <c r="BV31" s="300">
        <f>Fin!BV92-Fin!BV85</f>
        <v>-589.36383196029271</v>
      </c>
      <c r="BW31" s="300">
        <f>Fin!BW92-Fin!BW85</f>
        <v>-562.52023663005252</v>
      </c>
      <c r="BX31" s="300">
        <f>Fin!BX92-Fin!BX85</f>
        <v>-532.6780487495115</v>
      </c>
      <c r="BY31" s="300">
        <f>Fin!BY92-Fin!BY85</f>
        <v>-499.60099130521252</v>
      </c>
      <c r="BZ31" s="300">
        <f>Fin!BZ92-Fin!BZ85</f>
        <v>-463.0742575583144</v>
      </c>
      <c r="CA31" s="300">
        <f>Fin!CA92-Fin!CA85</f>
        <v>-422.91695286694426</v>
      </c>
      <c r="CB31" s="300">
        <f>Fin!CB92-Fin!CB85</f>
        <v>-378.89599170044346</v>
      </c>
      <c r="CC31" s="300">
        <f>Fin!CC92-Fin!CC85</f>
        <v>-330.72151769363091</v>
      </c>
      <c r="CD31" s="300">
        <f>Fin!CD92-Fin!CD85</f>
        <v>-278.12670086682471</v>
      </c>
      <c r="CE31" s="300">
        <f>Fin!CE92-Fin!CE85</f>
        <v>-220.88170074992729</v>
      </c>
      <c r="CF31" s="300">
        <f>Fin!CF92-Fin!CF85</f>
        <v>-158.69661921944248</v>
      </c>
      <c r="CG31" s="300">
        <f>Fin!CG92-Fin!CG85</f>
        <v>-91.216277848268277</v>
      </c>
      <c r="CH31" s="300">
        <f>Fin!CH92-Fin!CH85</f>
        <v>-28.059151976400326</v>
      </c>
      <c r="CI31" s="300">
        <f>Fin!CI92-Fin!CI85</f>
        <v>-3.1832314562052491E-13</v>
      </c>
      <c r="CJ31" s="300">
        <f>Fin!CJ92-Fin!CJ85</f>
        <v>-3.1832314562052491E-13</v>
      </c>
      <c r="CK31" s="300">
        <f>Fin!CK92-Fin!CK85</f>
        <v>-3.1832314562052491E-13</v>
      </c>
      <c r="CL31" s="300">
        <f>Fin!CL92-Fin!CL85</f>
        <v>-3.1832314562052491E-13</v>
      </c>
      <c r="CM31" s="300">
        <f>Fin!CM92-Fin!CM85</f>
        <v>-3.1832314562052491E-13</v>
      </c>
      <c r="CN31" s="300">
        <f>Fin!CN92-Fin!CN85</f>
        <v>-3.1832314562052491E-13</v>
      </c>
      <c r="CO31" s="300">
        <f>Fin!CO92-Fin!CO85</f>
        <v>-3.1832314562052491E-13</v>
      </c>
      <c r="CP31" s="300">
        <f>Fin!CP92-Fin!CP85</f>
        <v>-3.1832314562052491E-13</v>
      </c>
      <c r="CQ31" s="300">
        <f>Fin!CQ92-Fin!CQ85</f>
        <v>-3.1832314562052491E-13</v>
      </c>
      <c r="CR31" s="300">
        <f>Fin!CR92-Fin!CR85</f>
        <v>-3.1832314562052491E-13</v>
      </c>
      <c r="CS31" s="300"/>
      <c r="CT31" s="134"/>
      <c r="CU31" s="134"/>
      <c r="CV31" s="134"/>
      <c r="CW31" s="134"/>
      <c r="CX31" s="134"/>
      <c r="CY31" s="134"/>
      <c r="CZ31" s="134"/>
      <c r="DA31" s="134"/>
      <c r="DB31" s="134"/>
      <c r="DC31" s="134"/>
      <c r="DD31" s="134"/>
      <c r="DE31" s="134"/>
      <c r="DF31" s="134"/>
      <c r="DG31" s="134"/>
      <c r="DH31" s="134"/>
      <c r="DI31" s="134"/>
      <c r="DJ31" s="134"/>
      <c r="DK31" s="134"/>
      <c r="DL31" s="134"/>
      <c r="DM31" s="134"/>
      <c r="DN31" s="134"/>
      <c r="DO31" s="134"/>
      <c r="DP31" s="134"/>
      <c r="DQ31" s="134"/>
      <c r="DR31" s="134"/>
      <c r="DS31" s="134"/>
      <c r="DT31" s="134"/>
      <c r="DU31" s="134"/>
      <c r="DV31" s="134"/>
      <c r="DW31" s="134"/>
      <c r="DX31" s="134"/>
      <c r="DY31" s="134"/>
      <c r="DZ31" s="134"/>
      <c r="EA31" s="134"/>
      <c r="EB31" s="134"/>
      <c r="EC31" s="134"/>
      <c r="ED31" s="134"/>
      <c r="EE31" s="134"/>
      <c r="EF31" s="134"/>
      <c r="EG31" s="134"/>
      <c r="EH31" s="134"/>
      <c r="EI31" s="134"/>
      <c r="EJ31" s="134"/>
      <c r="EK31" s="134"/>
      <c r="EL31" s="134"/>
      <c r="EM31" s="134"/>
      <c r="EN31" s="134"/>
      <c r="EO31" s="134"/>
      <c r="EP31" s="134"/>
      <c r="EQ31" s="134"/>
      <c r="ER31" s="134"/>
      <c r="ES31" s="134"/>
      <c r="ET31" s="134"/>
      <c r="EU31" s="134"/>
      <c r="EV31" s="134"/>
      <c r="EW31" s="134"/>
      <c r="EX31" s="134"/>
      <c r="EY31" s="134"/>
      <c r="EZ31" s="134"/>
      <c r="FA31" s="134"/>
      <c r="FB31" s="134"/>
      <c r="FC31" s="134"/>
      <c r="FD31" s="134"/>
      <c r="FE31" s="134"/>
      <c r="FF31" s="134"/>
      <c r="FG31" s="134"/>
      <c r="FH31" s="134"/>
      <c r="FI31" s="134"/>
      <c r="FJ31" s="134"/>
      <c r="FK31" s="134"/>
      <c r="FL31" s="134"/>
      <c r="FM31" s="134"/>
      <c r="FN31" s="134"/>
      <c r="FO31" s="134"/>
      <c r="FP31" s="134"/>
      <c r="FQ31" s="134"/>
      <c r="FR31" s="134"/>
      <c r="FS31" s="134"/>
      <c r="FT31" s="134"/>
      <c r="FU31" s="134"/>
      <c r="FV31" s="134"/>
      <c r="FW31" s="134"/>
      <c r="FX31" s="134"/>
      <c r="FY31" s="134"/>
      <c r="FZ31" s="134"/>
      <c r="GA31" s="134"/>
      <c r="GB31" s="134"/>
      <c r="GC31" s="134"/>
      <c r="GD31" s="134"/>
      <c r="GE31" s="134"/>
      <c r="GF31" s="134"/>
      <c r="GG31" s="134"/>
      <c r="GH31" s="134"/>
      <c r="GI31" s="134"/>
      <c r="GJ31" s="134"/>
      <c r="GK31" s="134"/>
    </row>
    <row r="32" spans="1:193" outlineLevel="1">
      <c r="A32" s="126"/>
      <c r="B32" s="127" t="s">
        <v>3</v>
      </c>
      <c r="C32" s="174"/>
      <c r="D32" s="127"/>
      <c r="E32" s="127"/>
      <c r="F32" s="127"/>
      <c r="G32" s="127"/>
      <c r="H32" s="127"/>
      <c r="I32" s="127"/>
      <c r="J32" s="127"/>
      <c r="K32" s="310" t="s">
        <v>200</v>
      </c>
      <c r="L32" s="133"/>
      <c r="M32" s="125">
        <f>SUM(O32:GK32)</f>
        <v>5321.0868179360587</v>
      </c>
      <c r="N32" s="125"/>
      <c r="O32" s="300">
        <f>+Inputs!L219</f>
        <v>15.693</v>
      </c>
      <c r="P32" s="300">
        <f>Fin!P168</f>
        <v>20.25</v>
      </c>
      <c r="Q32" s="300">
        <f>Fin!Q168</f>
        <v>25.370941353084522</v>
      </c>
      <c r="R32" s="300">
        <f>Fin!R168</f>
        <v>22.442320190089209</v>
      </c>
      <c r="S32" s="300">
        <f>Fin!S168</f>
        <v>19.727425363271351</v>
      </c>
      <c r="T32" s="300">
        <f>Fin!T168</f>
        <v>16.843416569761459</v>
      </c>
      <c r="U32" s="300">
        <f>Fin!U168</f>
        <v>17.591360319579724</v>
      </c>
      <c r="V32" s="300">
        <f>Fin!V168</f>
        <v>18.737868229683034</v>
      </c>
      <c r="W32" s="300">
        <f>Fin!W168</f>
        <v>20.260304238681325</v>
      </c>
      <c r="X32" s="300">
        <f>Fin!X168</f>
        <v>22.213849083021479</v>
      </c>
      <c r="Y32" s="300">
        <f>Fin!Y168</f>
        <v>23.844549201239484</v>
      </c>
      <c r="Z32" s="300">
        <f>Fin!Z168</f>
        <v>23.247468511304234</v>
      </c>
      <c r="AA32" s="300">
        <f>Fin!AA168</f>
        <v>23.267376914975042</v>
      </c>
      <c r="AB32" s="300">
        <f>Fin!AB168</f>
        <v>23.920494874886362</v>
      </c>
      <c r="AC32" s="300">
        <f>Fin!AC168</f>
        <v>25.454244778480781</v>
      </c>
      <c r="AD32" s="300">
        <f>Fin!AD168</f>
        <v>27.881340442959413</v>
      </c>
      <c r="AE32" s="300">
        <f>Fin!AE168</f>
        <v>27.87047059746001</v>
      </c>
      <c r="AF32" s="300">
        <f>Fin!AF168</f>
        <v>28.343907872139379</v>
      </c>
      <c r="AG32" s="300">
        <f>Fin!AG168</f>
        <v>29.350218535055735</v>
      </c>
      <c r="AH32" s="300">
        <f>Fin!AH168</f>
        <v>30.83901816940952</v>
      </c>
      <c r="AI32" s="300">
        <f>Fin!AI168</f>
        <v>33.198573775101089</v>
      </c>
      <c r="AJ32" s="300">
        <f>Fin!AJ168</f>
        <v>32.304493997126009</v>
      </c>
      <c r="AK32" s="300">
        <f>Fin!AK168</f>
        <v>32.007546384556598</v>
      </c>
      <c r="AL32" s="300">
        <f>Fin!AL168</f>
        <v>32.619456162411502</v>
      </c>
      <c r="AM32" s="300">
        <f>Fin!AM168</f>
        <v>34.821416921052233</v>
      </c>
      <c r="AN32" s="300">
        <f>Fin!AN168</f>
        <v>37.965331095765976</v>
      </c>
      <c r="AO32" s="300">
        <f>Fin!AO168</f>
        <v>38.802350222882197</v>
      </c>
      <c r="AP32" s="300">
        <f>Fin!AP168</f>
        <v>39.753465291338728</v>
      </c>
      <c r="AQ32" s="300">
        <f>Fin!AQ168</f>
        <v>40.613033893838008</v>
      </c>
      <c r="AR32" s="300">
        <f>Fin!AR168</f>
        <v>41.66475008672802</v>
      </c>
      <c r="AS32" s="300">
        <f>Fin!AS168</f>
        <v>42.747491197870239</v>
      </c>
      <c r="AT32" s="300">
        <f>Fin!AT168</f>
        <v>43.801268983510809</v>
      </c>
      <c r="AU32" s="300">
        <f>Fin!AU168</f>
        <v>44.894703983896925</v>
      </c>
      <c r="AV32" s="300">
        <f>Fin!AV168</f>
        <v>45.756591867537502</v>
      </c>
      <c r="AW32" s="300">
        <f>Fin!AW168</f>
        <v>46.84009045066346</v>
      </c>
      <c r="AX32" s="300">
        <f>Fin!AX168</f>
        <v>47.956645229944918</v>
      </c>
      <c r="AY32" s="300">
        <f>Fin!AY168</f>
        <v>49.094359066807193</v>
      </c>
      <c r="AZ32" s="300">
        <f>Fin!AZ168</f>
        <v>48.537080023649978</v>
      </c>
      <c r="BA32" s="300">
        <f>Fin!BA168</f>
        <v>49.82136258772335</v>
      </c>
      <c r="BB32" s="300">
        <f>Fin!BB168</f>
        <v>50.729878254139152</v>
      </c>
      <c r="BC32" s="300">
        <f>Fin!BC168</f>
        <v>51.48663276548313</v>
      </c>
      <c r="BD32" s="300">
        <f>Fin!BD168</f>
        <v>53.346721147793723</v>
      </c>
      <c r="BE32" s="300">
        <f>Fin!BE168</f>
        <v>56.376304683128858</v>
      </c>
      <c r="BF32" s="300">
        <f>Fin!BF168</f>
        <v>60.644181042266268</v>
      </c>
      <c r="BG32" s="300">
        <f>Fin!BG168</f>
        <v>62.597790245653918</v>
      </c>
      <c r="BH32" s="300">
        <f>Fin!BH168</f>
        <v>65.297910455954892</v>
      </c>
      <c r="BI32" s="300">
        <f>Fin!BI168</f>
        <v>66.849419586471697</v>
      </c>
      <c r="BJ32" s="300">
        <f>Fin!BJ168</f>
        <v>67.159136072401537</v>
      </c>
      <c r="BK32" s="300">
        <f>Fin!BK168</f>
        <v>66.103993860318084</v>
      </c>
      <c r="BL32" s="300">
        <f>Fin!BL168</f>
        <v>63.59598906641348</v>
      </c>
      <c r="BM32" s="300">
        <f>Fin!BM168</f>
        <v>66.020451870912922</v>
      </c>
      <c r="BN32" s="300">
        <f>Fin!BN168</f>
        <v>68.554762217518331</v>
      </c>
      <c r="BO32" s="300">
        <f>Fin!BO168</f>
        <v>71.194901809674846</v>
      </c>
      <c r="BP32" s="300">
        <f>Fin!BP168</f>
        <v>73.967298451600385</v>
      </c>
      <c r="BQ32" s="300">
        <f>Fin!BQ168</f>
        <v>76.841040902903146</v>
      </c>
      <c r="BR32" s="300">
        <f>Fin!BR168</f>
        <v>79.830300023341422</v>
      </c>
      <c r="BS32" s="300">
        <f>Fin!BS168</f>
        <v>82.916995759052412</v>
      </c>
      <c r="BT32" s="300">
        <f>Fin!BT168</f>
        <v>86.128916549291787</v>
      </c>
      <c r="BU32" s="300">
        <f>Fin!BU168</f>
        <v>89.429146553516205</v>
      </c>
      <c r="BV32" s="300">
        <f>Fin!BV168</f>
        <v>92.831426768218677</v>
      </c>
      <c r="BW32" s="300">
        <f>Fin!BW168</f>
        <v>96.327193741614181</v>
      </c>
      <c r="BX32" s="300">
        <f>Fin!BX168</f>
        <v>100.051278079269</v>
      </c>
      <c r="BY32" s="300">
        <f>Fin!BY168</f>
        <v>103.96822535788894</v>
      </c>
      <c r="BZ32" s="300">
        <f>Fin!BZ168</f>
        <v>108.09992522145909</v>
      </c>
      <c r="CA32" s="300">
        <f>Fin!CA168</f>
        <v>112.44343890437946</v>
      </c>
      <c r="CB32" s="300">
        <f>Fin!CB168</f>
        <v>117.03941641253684</v>
      </c>
      <c r="CC32" s="300">
        <f>Fin!CC168</f>
        <v>121.79413244720014</v>
      </c>
      <c r="CD32" s="300">
        <f>Fin!CD168</f>
        <v>126.72704080778789</v>
      </c>
      <c r="CE32" s="300">
        <f>Fin!CE168</f>
        <v>131.82933664729586</v>
      </c>
      <c r="CF32" s="300">
        <f>Fin!CF168</f>
        <v>137.14101193195435</v>
      </c>
      <c r="CG32" s="300">
        <f>Fin!CG168</f>
        <v>142.60950571969516</v>
      </c>
      <c r="CH32" s="300">
        <f>Fin!CH168</f>
        <v>141.96811376487202</v>
      </c>
      <c r="CI32" s="300">
        <f>Fin!CI168</f>
        <v>142.35009694299211</v>
      </c>
      <c r="CJ32" s="300">
        <f>Fin!CJ168</f>
        <v>159.48428261813581</v>
      </c>
      <c r="CK32" s="300">
        <f>Fin!CK168</f>
        <v>170.15083556353915</v>
      </c>
      <c r="CL32" s="300">
        <f>Fin!CL168</f>
        <v>173.60297287934213</v>
      </c>
      <c r="CM32" s="300">
        <f>Fin!CM168</f>
        <v>164.82154210708947</v>
      </c>
      <c r="CN32" s="300">
        <f>Fin!CN168</f>
        <v>142.25424699502065</v>
      </c>
      <c r="CO32" s="300">
        <f>Fin!CO168</f>
        <v>104.23298276964863</v>
      </c>
      <c r="CP32" s="300">
        <f>Fin!CP168</f>
        <v>48.936756584133747</v>
      </c>
      <c r="CQ32" s="300">
        <f>Fin!CQ168</f>
        <v>39.246315823856278</v>
      </c>
      <c r="CR32" s="300">
        <f>Fin!CR168</f>
        <v>37.755382062806902</v>
      </c>
      <c r="CS32" s="300"/>
      <c r="CT32" s="134"/>
      <c r="CU32" s="134"/>
      <c r="CV32" s="134"/>
      <c r="CW32" s="134"/>
      <c r="CX32" s="134"/>
      <c r="CY32" s="134"/>
      <c r="CZ32" s="134"/>
      <c r="DA32" s="134"/>
      <c r="DB32" s="134"/>
      <c r="DC32" s="134"/>
      <c r="DD32" s="134"/>
      <c r="DE32" s="134"/>
      <c r="DF32" s="134"/>
      <c r="DG32" s="134"/>
      <c r="DH32" s="134"/>
      <c r="DI32" s="134"/>
      <c r="DJ32" s="134"/>
      <c r="DK32" s="134"/>
      <c r="DL32" s="134"/>
      <c r="DM32" s="134"/>
      <c r="DN32" s="134"/>
      <c r="DO32" s="134"/>
      <c r="DP32" s="134"/>
      <c r="DQ32" s="134"/>
      <c r="DR32" s="134"/>
      <c r="DS32" s="134"/>
      <c r="DT32" s="134"/>
      <c r="DU32" s="134"/>
      <c r="DV32" s="134"/>
      <c r="DW32" s="134"/>
      <c r="DX32" s="134"/>
      <c r="DY32" s="134"/>
      <c r="DZ32" s="134"/>
      <c r="EA32" s="134"/>
      <c r="EB32" s="134"/>
      <c r="EC32" s="134"/>
      <c r="ED32" s="134"/>
      <c r="EE32" s="134"/>
      <c r="EF32" s="134"/>
      <c r="EG32" s="134"/>
      <c r="EH32" s="134"/>
      <c r="EI32" s="134"/>
      <c r="EJ32" s="134"/>
      <c r="EK32" s="134"/>
      <c r="EL32" s="134"/>
      <c r="EM32" s="134"/>
      <c r="EN32" s="134"/>
      <c r="EO32" s="134"/>
      <c r="EP32" s="134"/>
      <c r="EQ32" s="134"/>
      <c r="ER32" s="134"/>
      <c r="ES32" s="134"/>
      <c r="ET32" s="134"/>
      <c r="EU32" s="134"/>
      <c r="EV32" s="134"/>
      <c r="EW32" s="134"/>
      <c r="EX32" s="134"/>
      <c r="EY32" s="134"/>
      <c r="EZ32" s="134"/>
      <c r="FA32" s="134"/>
      <c r="FB32" s="134"/>
      <c r="FC32" s="134"/>
      <c r="FD32" s="134"/>
      <c r="FE32" s="134"/>
      <c r="FF32" s="134"/>
      <c r="FG32" s="134"/>
      <c r="FH32" s="134"/>
      <c r="FI32" s="134"/>
      <c r="FJ32" s="134"/>
      <c r="FK32" s="134"/>
      <c r="FL32" s="134"/>
      <c r="FM32" s="134"/>
      <c r="FN32" s="134"/>
      <c r="FO32" s="134"/>
      <c r="FP32" s="134"/>
      <c r="FQ32" s="134"/>
      <c r="FR32" s="134"/>
      <c r="FS32" s="134"/>
      <c r="FT32" s="134"/>
      <c r="FU32" s="134"/>
      <c r="FV32" s="134"/>
      <c r="FW32" s="134"/>
      <c r="FX32" s="134"/>
      <c r="FY32" s="134"/>
      <c r="FZ32" s="134"/>
      <c r="GA32" s="134"/>
      <c r="GB32" s="134"/>
      <c r="GC32" s="134"/>
      <c r="GD32" s="134"/>
      <c r="GE32" s="134"/>
      <c r="GF32" s="134"/>
      <c r="GG32" s="134"/>
      <c r="GH32" s="134"/>
      <c r="GI32" s="134"/>
      <c r="GJ32" s="134"/>
      <c r="GK32" s="134"/>
    </row>
    <row r="33" spans="1:193" outlineLevel="1">
      <c r="A33" s="126"/>
      <c r="B33" s="127" t="s">
        <v>42</v>
      </c>
      <c r="C33" s="174"/>
      <c r="D33" s="127"/>
      <c r="E33" s="127"/>
      <c r="F33" s="127"/>
      <c r="G33" s="127"/>
      <c r="H33" s="127"/>
      <c r="I33" s="127"/>
      <c r="J33" s="127"/>
      <c r="K33" s="310" t="s">
        <v>200</v>
      </c>
      <c r="L33" s="133"/>
      <c r="M33" s="125">
        <f>SUM(O33:GK33)</f>
        <v>13.933976219156465</v>
      </c>
      <c r="N33" s="125"/>
      <c r="O33" s="300">
        <f>+Inputs!L220</f>
        <v>0.73256872323756106</v>
      </c>
      <c r="P33" s="299">
        <f>+$O$70/(YEAR(Inputs!$L$16)-$O$8)</f>
        <v>0.16298033945578891</v>
      </c>
      <c r="Q33" s="299">
        <f>+$O$70/(YEAR(Inputs!$L$16)-$O$8)</f>
        <v>0.16298033945578891</v>
      </c>
      <c r="R33" s="299">
        <f>+$O$70/(YEAR(Inputs!$L$16)-$O$8)</f>
        <v>0.16298033945578891</v>
      </c>
      <c r="S33" s="299">
        <f>+$O$70/(YEAR(Inputs!$L$16)-$O$8)</f>
        <v>0.16298033945578891</v>
      </c>
      <c r="T33" s="299">
        <f>+$O$70/(YEAR(Inputs!$L$16)-$O$8)</f>
        <v>0.16298033945578891</v>
      </c>
      <c r="U33" s="299">
        <f>+$O$70/(YEAR(Inputs!$L$16)-$O$8)</f>
        <v>0.16298033945578891</v>
      </c>
      <c r="V33" s="299">
        <f>+$O$70/(YEAR(Inputs!$L$16)-$O$8)</f>
        <v>0.16298033945578891</v>
      </c>
      <c r="W33" s="299">
        <f>+$O$70/(YEAR(Inputs!$L$16)-$O$8)</f>
        <v>0.16298033945578891</v>
      </c>
      <c r="X33" s="299">
        <f>+$O$70/(YEAR(Inputs!$L$16)-$O$8)</f>
        <v>0.16298033945578891</v>
      </c>
      <c r="Y33" s="299">
        <f>+$O$70/(YEAR(Inputs!$L$16)-$O$8)</f>
        <v>0.16298033945578891</v>
      </c>
      <c r="Z33" s="299">
        <f>+$O$70/(YEAR(Inputs!$L$16)-$O$8)</f>
        <v>0.16298033945578891</v>
      </c>
      <c r="AA33" s="299">
        <f>+$O$70/(YEAR(Inputs!$L$16)-$O$8)</f>
        <v>0.16298033945578891</v>
      </c>
      <c r="AB33" s="299">
        <f>+$O$70/(YEAR(Inputs!$L$16)-$O$8)</f>
        <v>0.16298033945578891</v>
      </c>
      <c r="AC33" s="299">
        <f>+$O$70/(YEAR(Inputs!$L$16)-$O$8)</f>
        <v>0.16298033945578891</v>
      </c>
      <c r="AD33" s="299">
        <f>+$O$70/(YEAR(Inputs!$L$16)-$O$8)</f>
        <v>0.16298033945578891</v>
      </c>
      <c r="AE33" s="299">
        <f>+$O$70/(YEAR(Inputs!$L$16)-$O$8)</f>
        <v>0.16298033945578891</v>
      </c>
      <c r="AF33" s="299">
        <f>+$O$70/(YEAR(Inputs!$L$16)-$O$8)</f>
        <v>0.16298033945578891</v>
      </c>
      <c r="AG33" s="299">
        <f>+$O$70/(YEAR(Inputs!$L$16)-$O$8)</f>
        <v>0.16298033945578891</v>
      </c>
      <c r="AH33" s="299">
        <f>+$O$70/(YEAR(Inputs!$L$16)-$O$8)</f>
        <v>0.16298033945578891</v>
      </c>
      <c r="AI33" s="299">
        <f>+$O$70/(YEAR(Inputs!$L$16)-$O$8)</f>
        <v>0.16298033945578891</v>
      </c>
      <c r="AJ33" s="299">
        <f>+$O$70/(YEAR(Inputs!$L$16)-$O$8)</f>
        <v>0.16298033945578891</v>
      </c>
      <c r="AK33" s="299">
        <f>+$O$70/(YEAR(Inputs!$L$16)-$O$8)</f>
        <v>0.16298033945578891</v>
      </c>
      <c r="AL33" s="299">
        <f>+$O$70/(YEAR(Inputs!$L$16)-$O$8)</f>
        <v>0.16298033945578891</v>
      </c>
      <c r="AM33" s="299">
        <f>+$O$70/(YEAR(Inputs!$L$16)-$O$8)</f>
        <v>0.16298033945578891</v>
      </c>
      <c r="AN33" s="299">
        <f>+$O$70/(YEAR(Inputs!$L$16)-$O$8)</f>
        <v>0.16298033945578891</v>
      </c>
      <c r="AO33" s="299">
        <f>+$O$70/(YEAR(Inputs!$L$16)-$O$8)</f>
        <v>0.16298033945578891</v>
      </c>
      <c r="AP33" s="299">
        <f>+$O$70/(YEAR(Inputs!$L$16)-$O$8)</f>
        <v>0.16298033945578891</v>
      </c>
      <c r="AQ33" s="299">
        <f>+$O$70/(YEAR(Inputs!$L$16)-$O$8)</f>
        <v>0.16298033945578891</v>
      </c>
      <c r="AR33" s="299">
        <f>+$O$70/(YEAR(Inputs!$L$16)-$O$8)</f>
        <v>0.16298033945578891</v>
      </c>
      <c r="AS33" s="299">
        <f>+$O$70/(YEAR(Inputs!$L$16)-$O$8)</f>
        <v>0.16298033945578891</v>
      </c>
      <c r="AT33" s="299">
        <f>+$O$70/(YEAR(Inputs!$L$16)-$O$8)</f>
        <v>0.16298033945578891</v>
      </c>
      <c r="AU33" s="299">
        <f>+$O$70/(YEAR(Inputs!$L$16)-$O$8)</f>
        <v>0.16298033945578891</v>
      </c>
      <c r="AV33" s="299">
        <f>+$O$70/(YEAR(Inputs!$L$16)-$O$8)</f>
        <v>0.16298033945578891</v>
      </c>
      <c r="AW33" s="299">
        <f>+$O$70/(YEAR(Inputs!$L$16)-$O$8)</f>
        <v>0.16298033945578891</v>
      </c>
      <c r="AX33" s="299">
        <f>+$O$70/(YEAR(Inputs!$L$16)-$O$8)</f>
        <v>0.16298033945578891</v>
      </c>
      <c r="AY33" s="299">
        <f>+$O$70/(YEAR(Inputs!$L$16)-$O$8)</f>
        <v>0.16298033945578891</v>
      </c>
      <c r="AZ33" s="299">
        <f>+$O$70/(YEAR(Inputs!$L$16)-$O$8)</f>
        <v>0.16298033945578891</v>
      </c>
      <c r="BA33" s="299">
        <f>+$O$70/(YEAR(Inputs!$L$16)-$O$8)</f>
        <v>0.16298033945578891</v>
      </c>
      <c r="BB33" s="299">
        <f>+$O$70/(YEAR(Inputs!$L$16)-$O$8)</f>
        <v>0.16298033945578891</v>
      </c>
      <c r="BC33" s="299">
        <f>+$O$70/(YEAR(Inputs!$L$16)-$O$8)</f>
        <v>0.16298033945578891</v>
      </c>
      <c r="BD33" s="299">
        <f>+$O$70/(YEAR(Inputs!$L$16)-$O$8)</f>
        <v>0.16298033945578891</v>
      </c>
      <c r="BE33" s="299">
        <f>+$O$70/(YEAR(Inputs!$L$16)-$O$8)</f>
        <v>0.16298033945578891</v>
      </c>
      <c r="BF33" s="299">
        <f>+$O$70/(YEAR(Inputs!$L$16)-$O$8)</f>
        <v>0.16298033945578891</v>
      </c>
      <c r="BG33" s="299">
        <f>+$O$70/(YEAR(Inputs!$L$16)-$O$8)</f>
        <v>0.16298033945578891</v>
      </c>
      <c r="BH33" s="299">
        <f>+$O$70/(YEAR(Inputs!$L$16)-$O$8)</f>
        <v>0.16298033945578891</v>
      </c>
      <c r="BI33" s="299">
        <f>+$O$70/(YEAR(Inputs!$L$16)-$O$8)</f>
        <v>0.16298033945578891</v>
      </c>
      <c r="BJ33" s="299">
        <f>+$O$70/(YEAR(Inputs!$L$16)-$O$8)</f>
        <v>0.16298033945578891</v>
      </c>
      <c r="BK33" s="299">
        <f>+$O$70/(YEAR(Inputs!$L$16)-$O$8)</f>
        <v>0.16298033945578891</v>
      </c>
      <c r="BL33" s="299">
        <f>+$O$70/(YEAR(Inputs!$L$16)-$O$8)</f>
        <v>0.16298033945578891</v>
      </c>
      <c r="BM33" s="299">
        <f>+$O$70/(YEAR(Inputs!$L$16)-$O$8)</f>
        <v>0.16298033945578891</v>
      </c>
      <c r="BN33" s="299">
        <f>+$O$70/(YEAR(Inputs!$L$16)-$O$8)</f>
        <v>0.16298033945578891</v>
      </c>
      <c r="BO33" s="299">
        <f>+$O$70/(YEAR(Inputs!$L$16)-$O$8)</f>
        <v>0.16298033945578891</v>
      </c>
      <c r="BP33" s="299">
        <f>+$O$70/(YEAR(Inputs!$L$16)-$O$8)</f>
        <v>0.16298033945578891</v>
      </c>
      <c r="BQ33" s="299">
        <f>+$O$70/(YEAR(Inputs!$L$16)-$O$8)</f>
        <v>0.16298033945578891</v>
      </c>
      <c r="BR33" s="299">
        <f>+$O$70/(YEAR(Inputs!$L$16)-$O$8)</f>
        <v>0.16298033945578891</v>
      </c>
      <c r="BS33" s="299">
        <f>+$O$70/(YEAR(Inputs!$L$16)-$O$8)</f>
        <v>0.16298033945578891</v>
      </c>
      <c r="BT33" s="299">
        <f>+$O$70/(YEAR(Inputs!$L$16)-$O$8)</f>
        <v>0.16298033945578891</v>
      </c>
      <c r="BU33" s="299">
        <f>+$O$70/(YEAR(Inputs!$L$16)-$O$8)</f>
        <v>0.16298033945578891</v>
      </c>
      <c r="BV33" s="299">
        <f>+$O$70/(YEAR(Inputs!$L$16)-$O$8)</f>
        <v>0.16298033945578891</v>
      </c>
      <c r="BW33" s="299">
        <f>+$O$70/(YEAR(Inputs!$L$16)-$O$8)</f>
        <v>0.16298033945578891</v>
      </c>
      <c r="BX33" s="299">
        <f>+$O$70/(YEAR(Inputs!$L$16)-$O$8)</f>
        <v>0.16298033945578891</v>
      </c>
      <c r="BY33" s="299">
        <f>+$O$70/(YEAR(Inputs!$L$16)-$O$8)</f>
        <v>0.16298033945578891</v>
      </c>
      <c r="BZ33" s="299">
        <f>+$O$70/(YEAR(Inputs!$L$16)-$O$8)</f>
        <v>0.16298033945578891</v>
      </c>
      <c r="CA33" s="299">
        <f>+$O$70/(YEAR(Inputs!$L$16)-$O$8)</f>
        <v>0.16298033945578891</v>
      </c>
      <c r="CB33" s="299">
        <f>+$O$70/(YEAR(Inputs!$L$16)-$O$8)</f>
        <v>0.16298033945578891</v>
      </c>
      <c r="CC33" s="299">
        <f>+$O$70/(YEAR(Inputs!$L$16)-$O$8)</f>
        <v>0.16298033945578891</v>
      </c>
      <c r="CD33" s="299">
        <f>+$O$70/(YEAR(Inputs!$L$16)-$O$8)</f>
        <v>0.16298033945578891</v>
      </c>
      <c r="CE33" s="299">
        <f>+$O$70/(YEAR(Inputs!$L$16)-$O$8)</f>
        <v>0.16298033945578891</v>
      </c>
      <c r="CF33" s="299">
        <f>+$O$70/(YEAR(Inputs!$L$16)-$O$8)</f>
        <v>0.16298033945578891</v>
      </c>
      <c r="CG33" s="299">
        <f>+$O$70/(YEAR(Inputs!$L$16)-$O$8)</f>
        <v>0.16298033945578891</v>
      </c>
      <c r="CH33" s="299">
        <f>+$O$70/(YEAR(Inputs!$L$16)-$O$8)</f>
        <v>0.16298033945578891</v>
      </c>
      <c r="CI33" s="299">
        <f>+$O$70/(YEAR(Inputs!$L$16)-$O$8)</f>
        <v>0.16298033945578891</v>
      </c>
      <c r="CJ33" s="299">
        <f>+$O$70/(YEAR(Inputs!$L$16)-$O$8)</f>
        <v>0.16298033945578891</v>
      </c>
      <c r="CK33" s="299">
        <f>+$O$70/(YEAR(Inputs!$L$16)-$O$8)</f>
        <v>0.16298033945578891</v>
      </c>
      <c r="CL33" s="299">
        <f>+$O$70/(YEAR(Inputs!$L$16)-$O$8)</f>
        <v>0.16298033945578891</v>
      </c>
      <c r="CM33" s="299">
        <f>+$O$70/(YEAR(Inputs!$L$16)-$O$8)</f>
        <v>0.16298033945578891</v>
      </c>
      <c r="CN33" s="299">
        <f>+$O$70/(YEAR(Inputs!$L$16)-$O$8)</f>
        <v>0.16298033945578891</v>
      </c>
      <c r="CO33" s="299">
        <f>+$O$70/(YEAR(Inputs!$L$16)-$O$8)</f>
        <v>0.16298033945578891</v>
      </c>
      <c r="CP33" s="299">
        <f>+$O$70/(YEAR(Inputs!$L$16)-$O$8)</f>
        <v>0.16298033945578891</v>
      </c>
      <c r="CQ33" s="299">
        <f>+$O$70/(YEAR(Inputs!$L$16)-$O$8)</f>
        <v>0.16298033945578891</v>
      </c>
      <c r="CR33" s="299">
        <f>+$O$70/(YEAR(Inputs!$L$16)-$O$8)</f>
        <v>0.16298033945578891</v>
      </c>
      <c r="CS33" s="299"/>
      <c r="CT33" s="251"/>
      <c r="CU33" s="251"/>
      <c r="CV33" s="251"/>
      <c r="CW33" s="251"/>
      <c r="CX33" s="251"/>
      <c r="CY33" s="251"/>
      <c r="CZ33" s="251"/>
      <c r="DA33" s="251"/>
      <c r="DB33" s="251"/>
      <c r="DC33" s="251"/>
      <c r="DD33" s="251"/>
      <c r="DE33" s="251"/>
      <c r="DF33" s="251"/>
      <c r="DG33" s="251"/>
      <c r="DH33" s="251"/>
      <c r="DI33" s="251"/>
      <c r="DJ33" s="251"/>
      <c r="DK33" s="251"/>
      <c r="DL33" s="251"/>
      <c r="DM33" s="251"/>
      <c r="DN33" s="251"/>
      <c r="DO33" s="251"/>
      <c r="DP33" s="251"/>
      <c r="DQ33" s="251"/>
      <c r="DR33" s="251"/>
      <c r="DS33" s="251"/>
      <c r="DT33" s="251"/>
      <c r="DU33" s="251"/>
      <c r="DV33" s="251"/>
      <c r="DW33" s="251"/>
      <c r="DX33" s="251"/>
      <c r="DY33" s="251"/>
      <c r="DZ33" s="251"/>
      <c r="EA33" s="251"/>
      <c r="EB33" s="251"/>
      <c r="EC33" s="251"/>
      <c r="ED33" s="251"/>
      <c r="EE33" s="251"/>
      <c r="EF33" s="251"/>
      <c r="EG33" s="251"/>
      <c r="EH33" s="251"/>
      <c r="EI33" s="251"/>
      <c r="EJ33" s="251"/>
      <c r="EK33" s="251"/>
      <c r="EL33" s="251"/>
      <c r="EM33" s="251"/>
      <c r="EN33" s="251"/>
      <c r="EO33" s="251"/>
      <c r="EP33" s="251"/>
      <c r="EQ33" s="251"/>
      <c r="ER33" s="251"/>
      <c r="ES33" s="251"/>
      <c r="ET33" s="251"/>
      <c r="EU33" s="251"/>
      <c r="EV33" s="251"/>
      <c r="EW33" s="251"/>
      <c r="EX33" s="251"/>
      <c r="EY33" s="251"/>
      <c r="EZ33" s="251"/>
      <c r="FA33" s="251"/>
      <c r="FB33" s="251"/>
      <c r="FC33" s="251"/>
      <c r="FD33" s="251"/>
      <c r="FE33" s="251"/>
      <c r="FF33" s="251"/>
      <c r="FG33" s="251"/>
      <c r="FH33" s="251"/>
      <c r="FI33" s="251"/>
      <c r="FJ33" s="251"/>
      <c r="FK33" s="251"/>
      <c r="FL33" s="251"/>
      <c r="FM33" s="251"/>
      <c r="FN33" s="251"/>
      <c r="FO33" s="251"/>
      <c r="FP33" s="251"/>
      <c r="FQ33" s="251"/>
      <c r="FR33" s="251"/>
      <c r="FS33" s="251"/>
      <c r="FT33" s="251"/>
      <c r="FU33" s="251"/>
      <c r="FV33" s="251"/>
      <c r="FW33" s="251"/>
      <c r="FX33" s="251"/>
      <c r="FY33" s="251"/>
      <c r="FZ33" s="251"/>
      <c r="GA33" s="251"/>
      <c r="GB33" s="251"/>
      <c r="GC33" s="251"/>
      <c r="GD33" s="251"/>
      <c r="GE33" s="251"/>
      <c r="GF33" s="251"/>
      <c r="GG33" s="251"/>
      <c r="GH33" s="251"/>
      <c r="GI33" s="251"/>
      <c r="GJ33" s="251"/>
      <c r="GK33" s="251"/>
    </row>
    <row r="34" spans="1:193" outlineLevel="1">
      <c r="A34" s="126"/>
      <c r="B34" s="127"/>
      <c r="C34" s="174"/>
      <c r="D34" s="127"/>
      <c r="E34" s="127"/>
      <c r="F34" s="127"/>
      <c r="G34" s="127"/>
      <c r="H34" s="127"/>
      <c r="I34" s="127"/>
      <c r="J34" s="127"/>
      <c r="K34" s="310"/>
      <c r="L34" s="127"/>
      <c r="M34" s="176"/>
      <c r="N34" s="17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6"/>
      <c r="AL34" s="306"/>
      <c r="AM34" s="306"/>
      <c r="AN34" s="306"/>
      <c r="AO34" s="306"/>
      <c r="AP34" s="306"/>
      <c r="AQ34" s="306"/>
      <c r="AR34" s="306"/>
      <c r="AS34" s="306"/>
      <c r="AT34" s="306"/>
      <c r="AU34" s="306"/>
      <c r="AV34" s="306"/>
      <c r="AW34" s="306"/>
      <c r="AX34" s="306"/>
      <c r="AY34" s="306"/>
      <c r="AZ34" s="306"/>
      <c r="BA34" s="306"/>
      <c r="BB34" s="306"/>
      <c r="BC34" s="306"/>
      <c r="BD34" s="306"/>
      <c r="BE34" s="306"/>
      <c r="BF34" s="306"/>
      <c r="BG34" s="306"/>
      <c r="BH34" s="306"/>
      <c r="BI34" s="306"/>
      <c r="BJ34" s="306"/>
      <c r="BK34" s="306"/>
      <c r="BL34" s="306"/>
      <c r="BM34" s="306"/>
      <c r="BN34" s="306"/>
      <c r="BO34" s="306"/>
      <c r="BP34" s="306"/>
      <c r="BQ34" s="306"/>
      <c r="BR34" s="306"/>
      <c r="BS34" s="306"/>
      <c r="BT34" s="306"/>
      <c r="BU34" s="306"/>
      <c r="BV34" s="306"/>
      <c r="BW34" s="306"/>
      <c r="BX34" s="306"/>
      <c r="BY34" s="306"/>
      <c r="BZ34" s="306"/>
      <c r="CA34" s="306"/>
      <c r="CB34" s="306"/>
      <c r="CC34" s="306"/>
      <c r="CD34" s="306"/>
      <c r="CE34" s="306"/>
      <c r="CF34" s="306"/>
      <c r="CG34" s="306"/>
      <c r="CH34" s="306"/>
      <c r="CI34" s="306"/>
      <c r="CJ34" s="306"/>
      <c r="CK34" s="306"/>
      <c r="CL34" s="306"/>
      <c r="CM34" s="306"/>
      <c r="CN34" s="306"/>
      <c r="CO34" s="306"/>
      <c r="CP34" s="306"/>
      <c r="CQ34" s="306"/>
      <c r="CR34" s="306"/>
      <c r="CS34" s="306"/>
      <c r="CT34" s="175"/>
      <c r="CU34" s="175"/>
      <c r="CV34" s="175"/>
      <c r="CW34" s="175"/>
      <c r="CX34" s="175"/>
      <c r="CY34" s="175"/>
      <c r="CZ34" s="175"/>
      <c r="DA34" s="175"/>
      <c r="DB34" s="175"/>
      <c r="DC34" s="175"/>
      <c r="DD34" s="175"/>
      <c r="DE34" s="175"/>
      <c r="DF34" s="175"/>
      <c r="DG34" s="175"/>
      <c r="DH34" s="175"/>
      <c r="DI34" s="175"/>
      <c r="DJ34" s="175"/>
      <c r="DK34" s="175"/>
      <c r="DL34" s="175"/>
      <c r="DM34" s="175"/>
      <c r="DN34" s="175"/>
      <c r="DO34" s="175"/>
      <c r="DP34" s="175"/>
      <c r="DQ34" s="175"/>
      <c r="DR34" s="175"/>
      <c r="DS34" s="175"/>
      <c r="DT34" s="175"/>
      <c r="DU34" s="175"/>
      <c r="DV34" s="175"/>
      <c r="DW34" s="175"/>
      <c r="DX34" s="175"/>
      <c r="DY34" s="175"/>
      <c r="DZ34" s="175"/>
      <c r="EA34" s="175"/>
      <c r="EB34" s="175"/>
      <c r="EC34" s="175"/>
      <c r="ED34" s="175"/>
      <c r="EE34" s="175"/>
      <c r="EF34" s="175"/>
      <c r="EG34" s="175"/>
      <c r="EH34" s="175"/>
      <c r="EI34" s="175"/>
      <c r="EJ34" s="175"/>
      <c r="EK34" s="175"/>
      <c r="EL34" s="175"/>
      <c r="EM34" s="175"/>
      <c r="EN34" s="175"/>
      <c r="EO34" s="175"/>
      <c r="EP34" s="175"/>
      <c r="EQ34" s="175"/>
      <c r="ER34" s="175"/>
      <c r="ES34" s="175"/>
      <c r="ET34" s="175"/>
      <c r="EU34" s="175"/>
      <c r="EV34" s="175"/>
      <c r="EW34" s="175"/>
      <c r="EX34" s="175"/>
      <c r="EY34" s="175"/>
      <c r="EZ34" s="175"/>
      <c r="FA34" s="175"/>
      <c r="FB34" s="175"/>
      <c r="FC34" s="175"/>
      <c r="FD34" s="175"/>
      <c r="FE34" s="175"/>
      <c r="FF34" s="175"/>
      <c r="FG34" s="175"/>
      <c r="FH34" s="175"/>
      <c r="FI34" s="175"/>
      <c r="FJ34" s="175"/>
      <c r="FK34" s="175"/>
      <c r="FL34" s="175"/>
      <c r="FM34" s="175"/>
      <c r="FN34" s="175"/>
      <c r="FO34" s="175"/>
      <c r="FP34" s="175"/>
      <c r="FQ34" s="175"/>
      <c r="FR34" s="175"/>
      <c r="FS34" s="175"/>
      <c r="FT34" s="175"/>
      <c r="FU34" s="175"/>
      <c r="FV34" s="175"/>
      <c r="FW34" s="175"/>
      <c r="FX34" s="175"/>
      <c r="FY34" s="175"/>
      <c r="FZ34" s="175"/>
      <c r="GA34" s="175"/>
      <c r="GB34" s="175"/>
      <c r="GC34" s="175"/>
      <c r="GD34" s="175"/>
      <c r="GE34" s="175"/>
      <c r="GF34" s="175"/>
      <c r="GG34" s="175"/>
      <c r="GH34" s="175"/>
      <c r="GI34" s="175"/>
      <c r="GJ34" s="175"/>
      <c r="GK34" s="175"/>
    </row>
    <row r="35" spans="1:193" outlineLevel="1">
      <c r="A35" s="4"/>
      <c r="B35" s="168" t="s">
        <v>30</v>
      </c>
      <c r="C35" s="137"/>
      <c r="D35" s="169"/>
      <c r="E35" s="169"/>
      <c r="F35" s="169"/>
      <c r="G35" s="169"/>
      <c r="H35" s="169"/>
      <c r="I35" s="169"/>
      <c r="J35" s="169"/>
      <c r="K35" s="313" t="s">
        <v>200</v>
      </c>
      <c r="L35" s="168"/>
      <c r="M35" s="170">
        <f>SUM(O35:GK35)</f>
        <v>608547.28125006834</v>
      </c>
      <c r="N35" s="170"/>
      <c r="O35" s="304">
        <f t="shared" ref="O35:Q35" si="15">O29+O31+O32+O33</f>
        <v>639.60434000755356</v>
      </c>
      <c r="P35" s="304">
        <f t="shared" si="15"/>
        <v>713.75060300112352</v>
      </c>
      <c r="Q35" s="304">
        <f t="shared" si="15"/>
        <v>749.52096992468648</v>
      </c>
      <c r="R35" s="304">
        <f t="shared" ref="R35:CC35" si="16">R29+R31+R32+R33</f>
        <v>798.94953732994634</v>
      </c>
      <c r="S35" s="304">
        <f t="shared" si="16"/>
        <v>839.81178466238418</v>
      </c>
      <c r="T35" s="304">
        <f t="shared" si="16"/>
        <v>902.07699282494411</v>
      </c>
      <c r="U35" s="304">
        <f t="shared" si="16"/>
        <v>972.24548542422372</v>
      </c>
      <c r="V35" s="304">
        <f t="shared" si="16"/>
        <v>1042.7572787122383</v>
      </c>
      <c r="W35" s="304">
        <f t="shared" si="16"/>
        <v>1119.0469739082059</v>
      </c>
      <c r="X35" s="304">
        <f t="shared" si="16"/>
        <v>1191.6795851529696</v>
      </c>
      <c r="Y35" s="304">
        <f t="shared" si="16"/>
        <v>1276.6240172329781</v>
      </c>
      <c r="Z35" s="304">
        <f t="shared" si="16"/>
        <v>1358.2133709109178</v>
      </c>
      <c r="AA35" s="304">
        <f t="shared" si="16"/>
        <v>1442.915198016869</v>
      </c>
      <c r="AB35" s="304">
        <f t="shared" si="16"/>
        <v>1546.6069848035386</v>
      </c>
      <c r="AC35" s="304">
        <f t="shared" si="16"/>
        <v>1653.262789928722</v>
      </c>
      <c r="AD35" s="304">
        <f t="shared" si="16"/>
        <v>1749.2597707873547</v>
      </c>
      <c r="AE35" s="304">
        <f t="shared" si="16"/>
        <v>1836.1086265727613</v>
      </c>
      <c r="AF35" s="304">
        <f t="shared" si="16"/>
        <v>1928.3897591055406</v>
      </c>
      <c r="AG35" s="304">
        <f t="shared" si="16"/>
        <v>2019.0170105194015</v>
      </c>
      <c r="AH35" s="304">
        <f t="shared" si="16"/>
        <v>2137.948962286147</v>
      </c>
      <c r="AI35" s="304">
        <f t="shared" si="16"/>
        <v>2248.6606850551702</v>
      </c>
      <c r="AJ35" s="304">
        <f t="shared" si="16"/>
        <v>2364.3659374159106</v>
      </c>
      <c r="AK35" s="304">
        <f t="shared" si="16"/>
        <v>2500.6260449896358</v>
      </c>
      <c r="AL35" s="304">
        <f t="shared" si="16"/>
        <v>2683.1725340475764</v>
      </c>
      <c r="AM35" s="304">
        <f t="shared" si="16"/>
        <v>2821.8128842912292</v>
      </c>
      <c r="AN35" s="304">
        <f t="shared" si="16"/>
        <v>2959.7729756587596</v>
      </c>
      <c r="AO35" s="304">
        <f t="shared" si="16"/>
        <v>3096.353693776663</v>
      </c>
      <c r="AP35" s="304">
        <f t="shared" si="16"/>
        <v>3225.0528447660026</v>
      </c>
      <c r="AQ35" s="304">
        <f t="shared" si="16"/>
        <v>3379.0266338929719</v>
      </c>
      <c r="AR35" s="304">
        <f t="shared" si="16"/>
        <v>3528.6176710790382</v>
      </c>
      <c r="AS35" s="304">
        <f t="shared" si="16"/>
        <v>3688.5760933113552</v>
      </c>
      <c r="AT35" s="304">
        <f t="shared" si="16"/>
        <v>3858.6404172096568</v>
      </c>
      <c r="AU35" s="304">
        <f t="shared" si="16"/>
        <v>4017.0744037031827</v>
      </c>
      <c r="AV35" s="304">
        <f t="shared" si="16"/>
        <v>4213.932689158687</v>
      </c>
      <c r="AW35" s="304">
        <f t="shared" si="16"/>
        <v>4405.6532303619215</v>
      </c>
      <c r="AX35" s="304">
        <f t="shared" si="16"/>
        <v>4559.3741764643646</v>
      </c>
      <c r="AY35" s="304">
        <f t="shared" si="16"/>
        <v>4729.3073391177713</v>
      </c>
      <c r="AZ35" s="304">
        <f t="shared" si="16"/>
        <v>4906.3454835045231</v>
      </c>
      <c r="BA35" s="304">
        <f t="shared" si="16"/>
        <v>5160.3579073142346</v>
      </c>
      <c r="BB35" s="304">
        <f t="shared" si="16"/>
        <v>5374.8625394496557</v>
      </c>
      <c r="BC35" s="304">
        <f t="shared" si="16"/>
        <v>5563.7016048071255</v>
      </c>
      <c r="BD35" s="304">
        <f t="shared" si="16"/>
        <v>5759.8462704692774</v>
      </c>
      <c r="BE35" s="304">
        <f t="shared" si="16"/>
        <v>5963.2078740222423</v>
      </c>
      <c r="BF35" s="304">
        <f t="shared" si="16"/>
        <v>6152.0846335419092</v>
      </c>
      <c r="BG35" s="304">
        <f t="shared" si="16"/>
        <v>6375.7268382353441</v>
      </c>
      <c r="BH35" s="304">
        <f t="shared" si="16"/>
        <v>6608.8205952794387</v>
      </c>
      <c r="BI35" s="304">
        <f t="shared" si="16"/>
        <v>6849.4582345691506</v>
      </c>
      <c r="BJ35" s="304">
        <f t="shared" si="16"/>
        <v>7098.3662522215955</v>
      </c>
      <c r="BK35" s="304">
        <f t="shared" si="16"/>
        <v>7354.3139436188949</v>
      </c>
      <c r="BL35" s="304">
        <f t="shared" si="16"/>
        <v>7610.638090098405</v>
      </c>
      <c r="BM35" s="304">
        <f t="shared" si="16"/>
        <v>7873.1761677099421</v>
      </c>
      <c r="BN35" s="304">
        <f t="shared" si="16"/>
        <v>8145.7026488981446</v>
      </c>
      <c r="BO35" s="304">
        <f t="shared" si="16"/>
        <v>8426.918159798468</v>
      </c>
      <c r="BP35" s="304">
        <f t="shared" si="16"/>
        <v>8718.7822474051354</v>
      </c>
      <c r="BQ35" s="304">
        <f t="shared" si="16"/>
        <v>9021.1925074326809</v>
      </c>
      <c r="BR35" s="304">
        <f t="shared" si="16"/>
        <v>9335.1552536321597</v>
      </c>
      <c r="BS35" s="304">
        <f t="shared" si="16"/>
        <v>9659.2082297558572</v>
      </c>
      <c r="BT35" s="304">
        <f t="shared" si="16"/>
        <v>9995.5722695248242</v>
      </c>
      <c r="BU35" s="304">
        <f t="shared" si="16"/>
        <v>10344.146300128717</v>
      </c>
      <c r="BV35" s="304">
        <f t="shared" si="16"/>
        <v>10706.078762230934</v>
      </c>
      <c r="BW35" s="304">
        <f t="shared" si="16"/>
        <v>11079.752392998451</v>
      </c>
      <c r="BX35" s="304">
        <f t="shared" si="16"/>
        <v>11467.79110119283</v>
      </c>
      <c r="BY35" s="304">
        <f t="shared" si="16"/>
        <v>11870.106953663215</v>
      </c>
      <c r="BZ35" s="304">
        <f t="shared" si="16"/>
        <v>12288.020694101911</v>
      </c>
      <c r="CA35" s="304">
        <f t="shared" si="16"/>
        <v>12719.739122160991</v>
      </c>
      <c r="CB35" s="304">
        <f t="shared" si="16"/>
        <v>13168.129348636683</v>
      </c>
      <c r="CC35" s="304">
        <f t="shared" si="16"/>
        <v>13633.062451623231</v>
      </c>
      <c r="CD35" s="304">
        <f t="shared" ref="CD35:CR35" si="17">CD29+CD31+CD32+CD33</f>
        <v>14116.04596821714</v>
      </c>
      <c r="CE35" s="304">
        <f t="shared" si="17"/>
        <v>14615.080861296477</v>
      </c>
      <c r="CF35" s="304">
        <f t="shared" si="17"/>
        <v>15133.418364088422</v>
      </c>
      <c r="CG35" s="304">
        <f t="shared" si="17"/>
        <v>15670.995172723529</v>
      </c>
      <c r="CH35" s="304">
        <f t="shared" si="17"/>
        <v>16213.301924017227</v>
      </c>
      <c r="CI35" s="304">
        <f t="shared" si="17"/>
        <v>16734.196689170833</v>
      </c>
      <c r="CJ35" s="304">
        <f t="shared" si="17"/>
        <v>17259.737895330836</v>
      </c>
      <c r="CK35" s="304">
        <f t="shared" si="17"/>
        <v>17794.352921978436</v>
      </c>
      <c r="CL35" s="304">
        <f t="shared" si="17"/>
        <v>18338.844917780847</v>
      </c>
      <c r="CM35" s="304">
        <f t="shared" si="17"/>
        <v>18885.378526103101</v>
      </c>
      <c r="CN35" s="304">
        <f t="shared" si="17"/>
        <v>19436.108372263767</v>
      </c>
      <c r="CO35" s="304">
        <f t="shared" si="17"/>
        <v>19988.90260165996</v>
      </c>
      <c r="CP35" s="304">
        <f t="shared" si="17"/>
        <v>20543.686292791292</v>
      </c>
      <c r="CQ35" s="304">
        <f t="shared" si="17"/>
        <v>21160.168327325067</v>
      </c>
      <c r="CR35" s="304">
        <f t="shared" si="17"/>
        <v>19228.9872418831</v>
      </c>
      <c r="CS35" s="304"/>
      <c r="CT35" s="171"/>
      <c r="CU35" s="171"/>
      <c r="CV35" s="171"/>
      <c r="CW35" s="171"/>
      <c r="CX35" s="171"/>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c r="EB35" s="171"/>
      <c r="EC35" s="171"/>
      <c r="ED35" s="171"/>
      <c r="EE35" s="171"/>
      <c r="EF35" s="171"/>
      <c r="EG35" s="171"/>
      <c r="EH35" s="171"/>
      <c r="EI35" s="171"/>
      <c r="EJ35" s="171"/>
      <c r="EK35" s="171"/>
      <c r="EL35" s="171"/>
      <c r="EM35" s="171"/>
      <c r="EN35" s="171"/>
      <c r="EO35" s="171"/>
      <c r="EP35" s="171"/>
      <c r="EQ35" s="171"/>
      <c r="ER35" s="171"/>
      <c r="ES35" s="171"/>
      <c r="ET35" s="171"/>
      <c r="EU35" s="171"/>
      <c r="EV35" s="171"/>
      <c r="EW35" s="171"/>
      <c r="EX35" s="171"/>
      <c r="EY35" s="171"/>
      <c r="EZ35" s="171"/>
      <c r="FA35" s="171"/>
      <c r="FB35" s="171"/>
      <c r="FC35" s="171"/>
      <c r="FD35" s="171"/>
      <c r="FE35" s="171"/>
      <c r="FF35" s="171"/>
      <c r="FG35" s="171"/>
      <c r="FH35" s="171"/>
      <c r="FI35" s="171"/>
      <c r="FJ35" s="171"/>
      <c r="FK35" s="171"/>
      <c r="FL35" s="171"/>
      <c r="FM35" s="171"/>
      <c r="FN35" s="171"/>
      <c r="FO35" s="171"/>
      <c r="FP35" s="171"/>
      <c r="FQ35" s="171"/>
      <c r="FR35" s="171"/>
      <c r="FS35" s="171"/>
      <c r="FT35" s="171"/>
      <c r="FU35" s="171"/>
      <c r="FV35" s="171"/>
      <c r="FW35" s="171"/>
      <c r="FX35" s="171"/>
      <c r="FY35" s="171"/>
      <c r="FZ35" s="171"/>
      <c r="GA35" s="171"/>
      <c r="GB35" s="171"/>
      <c r="GC35" s="171"/>
      <c r="GD35" s="171"/>
      <c r="GE35" s="171"/>
      <c r="GF35" s="171"/>
      <c r="GG35" s="171"/>
      <c r="GH35" s="171"/>
      <c r="GI35" s="171"/>
      <c r="GJ35" s="171"/>
      <c r="GK35" s="171"/>
    </row>
    <row r="36" spans="1:193" outlineLevel="1">
      <c r="A36" s="4"/>
      <c r="B36" s="52"/>
      <c r="C36" s="114"/>
      <c r="D36" s="133"/>
      <c r="E36" s="133"/>
      <c r="F36" s="133"/>
      <c r="G36" s="133"/>
      <c r="H36" s="51" t="s">
        <v>195</v>
      </c>
      <c r="I36" s="133"/>
      <c r="J36" s="133"/>
      <c r="K36" s="312"/>
      <c r="L36" s="52"/>
      <c r="M36" s="172"/>
      <c r="N36" s="172"/>
      <c r="O36" s="305"/>
      <c r="P36" s="305"/>
      <c r="Q36" s="305"/>
      <c r="R36" s="305"/>
      <c r="S36" s="305"/>
      <c r="T36" s="305"/>
      <c r="U36" s="305"/>
      <c r="V36" s="305"/>
      <c r="W36" s="305"/>
      <c r="X36" s="305"/>
      <c r="Y36" s="305"/>
      <c r="Z36" s="305"/>
      <c r="AA36" s="305"/>
      <c r="AB36" s="305"/>
      <c r="AC36" s="305"/>
      <c r="AD36" s="305"/>
      <c r="AE36" s="305"/>
      <c r="AF36" s="305"/>
      <c r="AG36" s="305"/>
      <c r="AH36" s="305"/>
      <c r="AI36" s="305"/>
      <c r="AJ36" s="305"/>
      <c r="AK36" s="305"/>
      <c r="AL36" s="305"/>
      <c r="AM36" s="305"/>
      <c r="AN36" s="305"/>
      <c r="AO36" s="305"/>
      <c r="AP36" s="305"/>
      <c r="AQ36" s="305"/>
      <c r="AR36" s="305"/>
      <c r="AS36" s="305"/>
      <c r="AT36" s="305"/>
      <c r="AU36" s="305"/>
      <c r="AV36" s="305"/>
      <c r="AW36" s="305"/>
      <c r="AX36" s="305"/>
      <c r="AY36" s="305"/>
      <c r="AZ36" s="305"/>
      <c r="BA36" s="305"/>
      <c r="BB36" s="305"/>
      <c r="BC36" s="305"/>
      <c r="BD36" s="305"/>
      <c r="BE36" s="305"/>
      <c r="BF36" s="305"/>
      <c r="BG36" s="305"/>
      <c r="BH36" s="305"/>
      <c r="BI36" s="305"/>
      <c r="BJ36" s="305"/>
      <c r="BK36" s="305"/>
      <c r="BL36" s="305"/>
      <c r="BM36" s="305"/>
      <c r="BN36" s="305"/>
      <c r="BO36" s="305"/>
      <c r="BP36" s="305"/>
      <c r="BQ36" s="305"/>
      <c r="BR36" s="305"/>
      <c r="BS36" s="305"/>
      <c r="BT36" s="305"/>
      <c r="BU36" s="305"/>
      <c r="BV36" s="305"/>
      <c r="BW36" s="305"/>
      <c r="BX36" s="305"/>
      <c r="BY36" s="305"/>
      <c r="BZ36" s="305"/>
      <c r="CA36" s="305"/>
      <c r="CB36" s="305"/>
      <c r="CC36" s="305"/>
      <c r="CD36" s="305"/>
      <c r="CE36" s="305"/>
      <c r="CF36" s="305"/>
      <c r="CG36" s="305"/>
      <c r="CH36" s="305"/>
      <c r="CI36" s="305"/>
      <c r="CJ36" s="305"/>
      <c r="CK36" s="305"/>
      <c r="CL36" s="305"/>
      <c r="CM36" s="305"/>
      <c r="CN36" s="305"/>
      <c r="CO36" s="305"/>
      <c r="CP36" s="305"/>
      <c r="CQ36" s="305"/>
      <c r="CR36" s="305"/>
      <c r="CS36" s="305"/>
      <c r="CT36" s="173"/>
      <c r="CU36" s="173"/>
      <c r="CV36" s="173"/>
      <c r="CW36" s="173"/>
      <c r="CX36" s="173"/>
      <c r="CY36" s="173"/>
      <c r="CZ36" s="173"/>
      <c r="DA36" s="173"/>
      <c r="DB36" s="173"/>
      <c r="DC36" s="173"/>
      <c r="DD36" s="173"/>
      <c r="DE36" s="173"/>
      <c r="DF36" s="173"/>
      <c r="DG36" s="173"/>
      <c r="DH36" s="173"/>
      <c r="DI36" s="173"/>
      <c r="DJ36" s="173"/>
      <c r="DK36" s="173"/>
      <c r="DL36" s="173"/>
      <c r="DM36" s="173"/>
      <c r="DN36" s="173"/>
      <c r="DO36" s="173"/>
      <c r="DP36" s="173"/>
      <c r="DQ36" s="173"/>
      <c r="DR36" s="173"/>
      <c r="DS36" s="173"/>
      <c r="DT36" s="173"/>
      <c r="DU36" s="173"/>
      <c r="DV36" s="173"/>
      <c r="DW36" s="173"/>
      <c r="DX36" s="173"/>
      <c r="DY36" s="173"/>
      <c r="DZ36" s="173"/>
      <c r="EA36" s="173"/>
      <c r="EB36" s="173"/>
      <c r="EC36" s="173"/>
      <c r="ED36" s="173"/>
      <c r="EE36" s="173"/>
      <c r="EF36" s="173"/>
      <c r="EG36" s="173"/>
      <c r="EH36" s="173"/>
      <c r="EI36" s="173"/>
      <c r="EJ36" s="173"/>
      <c r="EK36" s="173"/>
      <c r="EL36" s="173"/>
      <c r="EM36" s="173"/>
      <c r="EN36" s="173"/>
      <c r="EO36" s="173"/>
      <c r="EP36" s="173"/>
      <c r="EQ36" s="173"/>
      <c r="ER36" s="173"/>
      <c r="ES36" s="173"/>
      <c r="ET36" s="173"/>
      <c r="EU36" s="173"/>
      <c r="EV36" s="173"/>
      <c r="EW36" s="173"/>
      <c r="EX36" s="173"/>
      <c r="EY36" s="173"/>
      <c r="EZ36" s="173"/>
      <c r="FA36" s="173"/>
      <c r="FB36" s="173"/>
      <c r="FC36" s="173"/>
      <c r="FD36" s="173"/>
      <c r="FE36" s="173"/>
      <c r="FF36" s="173"/>
      <c r="FG36" s="173"/>
      <c r="FH36" s="173"/>
      <c r="FI36" s="173"/>
      <c r="FJ36" s="173"/>
      <c r="FK36" s="173"/>
      <c r="FL36" s="173"/>
      <c r="FM36" s="173"/>
      <c r="FN36" s="173"/>
      <c r="FO36" s="173"/>
      <c r="FP36" s="173"/>
      <c r="FQ36" s="173"/>
      <c r="FR36" s="173"/>
      <c r="FS36" s="173"/>
      <c r="FT36" s="173"/>
      <c r="FU36" s="173"/>
      <c r="FV36" s="173"/>
      <c r="FW36" s="173"/>
      <c r="FX36" s="173"/>
      <c r="FY36" s="173"/>
      <c r="FZ36" s="173"/>
      <c r="GA36" s="173"/>
      <c r="GB36" s="173"/>
      <c r="GC36" s="173"/>
      <c r="GD36" s="173"/>
      <c r="GE36" s="173"/>
      <c r="GF36" s="173"/>
      <c r="GG36" s="173"/>
      <c r="GH36" s="173"/>
      <c r="GI36" s="173"/>
      <c r="GJ36" s="173"/>
      <c r="GK36" s="173"/>
    </row>
    <row r="37" spans="1:193" outlineLevel="1">
      <c r="A37" s="4"/>
      <c r="B37" s="127" t="s">
        <v>196</v>
      </c>
      <c r="C37" s="174"/>
      <c r="D37" s="127"/>
      <c r="E37" s="127"/>
      <c r="F37" s="127"/>
      <c r="G37" s="127"/>
      <c r="H37" s="523">
        <f>+Inputs!L142</f>
        <v>0.26500000000000001</v>
      </c>
      <c r="I37" s="127"/>
      <c r="J37" s="127"/>
      <c r="K37" s="310" t="s">
        <v>200</v>
      </c>
      <c r="L37" s="133"/>
      <c r="M37" s="125">
        <f>SUM(O37:GK37)</f>
        <v>-161265.03438116613</v>
      </c>
      <c r="N37" s="125"/>
      <c r="O37" s="300">
        <f>+Inputs!L224</f>
        <v>-169.49999999999997</v>
      </c>
      <c r="P37" s="300">
        <f t="shared" ref="P37:Q37" si="18">-P35*$H$37</f>
        <v>-189.14390979529773</v>
      </c>
      <c r="Q37" s="300">
        <f t="shared" si="18"/>
        <v>-198.62305703004193</v>
      </c>
      <c r="R37" s="300">
        <f t="shared" ref="R37:CC37" si="19">-R35*$H$37</f>
        <v>-211.72162739243578</v>
      </c>
      <c r="S37" s="300">
        <f t="shared" si="19"/>
        <v>-222.55012293553182</v>
      </c>
      <c r="T37" s="300">
        <f t="shared" si="19"/>
        <v>-239.05040309861019</v>
      </c>
      <c r="U37" s="300">
        <f t="shared" si="19"/>
        <v>-257.64505363741932</v>
      </c>
      <c r="V37" s="300">
        <f t="shared" si="19"/>
        <v>-276.33067885874317</v>
      </c>
      <c r="W37" s="300">
        <f t="shared" si="19"/>
        <v>-296.5474480856746</v>
      </c>
      <c r="X37" s="300">
        <f t="shared" si="19"/>
        <v>-315.79509006553695</v>
      </c>
      <c r="Y37" s="300">
        <f t="shared" si="19"/>
        <v>-338.30536456673923</v>
      </c>
      <c r="Z37" s="300">
        <f t="shared" si="19"/>
        <v>-359.92654329139322</v>
      </c>
      <c r="AA37" s="300">
        <f t="shared" si="19"/>
        <v>-382.3725274744703</v>
      </c>
      <c r="AB37" s="300">
        <f t="shared" si="19"/>
        <v>-409.85085097293774</v>
      </c>
      <c r="AC37" s="300">
        <f t="shared" si="19"/>
        <v>-438.11463933111133</v>
      </c>
      <c r="AD37" s="300">
        <f t="shared" si="19"/>
        <v>-463.55383925864902</v>
      </c>
      <c r="AE37" s="300">
        <f t="shared" si="19"/>
        <v>-486.56878604178178</v>
      </c>
      <c r="AF37" s="300">
        <f t="shared" si="19"/>
        <v>-511.0232861629683</v>
      </c>
      <c r="AG37" s="300">
        <f t="shared" si="19"/>
        <v>-535.03950778764147</v>
      </c>
      <c r="AH37" s="300">
        <f t="shared" si="19"/>
        <v>-566.55647500582893</v>
      </c>
      <c r="AI37" s="300">
        <f t="shared" si="19"/>
        <v>-595.89508153962015</v>
      </c>
      <c r="AJ37" s="300">
        <f t="shared" si="19"/>
        <v>-626.55697341521636</v>
      </c>
      <c r="AK37" s="300">
        <f t="shared" si="19"/>
        <v>-662.66590192225351</v>
      </c>
      <c r="AL37" s="300">
        <f t="shared" si="19"/>
        <v>-711.04072152260778</v>
      </c>
      <c r="AM37" s="300">
        <f t="shared" si="19"/>
        <v>-747.78041433717578</v>
      </c>
      <c r="AN37" s="300">
        <f t="shared" si="19"/>
        <v>-784.33983854957137</v>
      </c>
      <c r="AO37" s="300">
        <f t="shared" si="19"/>
        <v>-820.53372885081569</v>
      </c>
      <c r="AP37" s="300">
        <f t="shared" si="19"/>
        <v>-854.63900386299076</v>
      </c>
      <c r="AQ37" s="300">
        <f t="shared" si="19"/>
        <v>-895.44205798163762</v>
      </c>
      <c r="AR37" s="300">
        <f t="shared" si="19"/>
        <v>-935.08368283594518</v>
      </c>
      <c r="AS37" s="300">
        <f t="shared" si="19"/>
        <v>-977.47266472750914</v>
      </c>
      <c r="AT37" s="300">
        <f t="shared" si="19"/>
        <v>-1022.5397105605591</v>
      </c>
      <c r="AU37" s="300">
        <f t="shared" si="19"/>
        <v>-1064.5247169813435</v>
      </c>
      <c r="AV37" s="300">
        <f t="shared" si="19"/>
        <v>-1116.6921626270521</v>
      </c>
      <c r="AW37" s="300">
        <f t="shared" si="19"/>
        <v>-1167.4981060459093</v>
      </c>
      <c r="AX37" s="300">
        <f t="shared" si="19"/>
        <v>-1208.2341567630567</v>
      </c>
      <c r="AY37" s="300">
        <f t="shared" si="19"/>
        <v>-1253.2664448662094</v>
      </c>
      <c r="AZ37" s="300">
        <f t="shared" si="19"/>
        <v>-1300.1815531286986</v>
      </c>
      <c r="BA37" s="300">
        <f t="shared" si="19"/>
        <v>-1367.4948454382723</v>
      </c>
      <c r="BB37" s="300">
        <f t="shared" si="19"/>
        <v>-1424.3385729541587</v>
      </c>
      <c r="BC37" s="300">
        <f t="shared" si="19"/>
        <v>-1474.3809252738884</v>
      </c>
      <c r="BD37" s="300">
        <f t="shared" si="19"/>
        <v>-1526.3592616743585</v>
      </c>
      <c r="BE37" s="300">
        <f t="shared" si="19"/>
        <v>-1580.2500866158944</v>
      </c>
      <c r="BF37" s="300">
        <f t="shared" si="19"/>
        <v>-1630.302427888606</v>
      </c>
      <c r="BG37" s="300">
        <f t="shared" si="19"/>
        <v>-1689.5676121323663</v>
      </c>
      <c r="BH37" s="300">
        <f t="shared" si="19"/>
        <v>-1751.3374577490513</v>
      </c>
      <c r="BI37" s="300">
        <f t="shared" si="19"/>
        <v>-1815.1064321608251</v>
      </c>
      <c r="BJ37" s="300">
        <f t="shared" si="19"/>
        <v>-1881.0670568387229</v>
      </c>
      <c r="BK37" s="300">
        <f t="shared" si="19"/>
        <v>-1948.8931950590072</v>
      </c>
      <c r="BL37" s="300">
        <f t="shared" si="19"/>
        <v>-2016.8190938760774</v>
      </c>
      <c r="BM37" s="300">
        <f t="shared" si="19"/>
        <v>-2086.3916844431346</v>
      </c>
      <c r="BN37" s="300">
        <f t="shared" si="19"/>
        <v>-2158.6112019580082</v>
      </c>
      <c r="BO37" s="300">
        <f t="shared" si="19"/>
        <v>-2233.1333123465943</v>
      </c>
      <c r="BP37" s="300">
        <f t="shared" si="19"/>
        <v>-2310.4772955623612</v>
      </c>
      <c r="BQ37" s="300">
        <f t="shared" si="19"/>
        <v>-2390.6160144696605</v>
      </c>
      <c r="BR37" s="300">
        <f t="shared" si="19"/>
        <v>-2473.8161422125222</v>
      </c>
      <c r="BS37" s="300">
        <f t="shared" si="19"/>
        <v>-2559.6901808853022</v>
      </c>
      <c r="BT37" s="300">
        <f t="shared" si="19"/>
        <v>-2648.8266514240786</v>
      </c>
      <c r="BU37" s="300">
        <f t="shared" si="19"/>
        <v>-2741.1987695341104</v>
      </c>
      <c r="BV37" s="300">
        <f t="shared" si="19"/>
        <v>-2837.1108719911977</v>
      </c>
      <c r="BW37" s="300">
        <f t="shared" si="19"/>
        <v>-2936.1343841445896</v>
      </c>
      <c r="BX37" s="300">
        <f t="shared" si="19"/>
        <v>-3038.9646418161001</v>
      </c>
      <c r="BY37" s="300">
        <f t="shared" si="19"/>
        <v>-3145.5783427207521</v>
      </c>
      <c r="BZ37" s="300">
        <f t="shared" si="19"/>
        <v>-3256.3254839370065</v>
      </c>
      <c r="CA37" s="300">
        <f t="shared" si="19"/>
        <v>-3370.7308673726625</v>
      </c>
      <c r="CB37" s="300">
        <f t="shared" si="19"/>
        <v>-3489.5542773887214</v>
      </c>
      <c r="CC37" s="300">
        <f t="shared" si="19"/>
        <v>-3612.7615496801563</v>
      </c>
      <c r="CD37" s="300">
        <f t="shared" ref="CD37:CR37" si="20">-CD35*$H$37</f>
        <v>-3740.7521815775426</v>
      </c>
      <c r="CE37" s="300">
        <f t="shared" si="20"/>
        <v>-3872.9964282435667</v>
      </c>
      <c r="CF37" s="300">
        <f t="shared" si="20"/>
        <v>-4010.3558664834322</v>
      </c>
      <c r="CG37" s="300">
        <f t="shared" si="20"/>
        <v>-4152.8137207717355</v>
      </c>
      <c r="CH37" s="300">
        <f t="shared" si="20"/>
        <v>-4296.5250098645656</v>
      </c>
      <c r="CI37" s="300">
        <f t="shared" si="20"/>
        <v>-4434.562122630271</v>
      </c>
      <c r="CJ37" s="300">
        <f t="shared" si="20"/>
        <v>-4573.8305422626718</v>
      </c>
      <c r="CK37" s="300">
        <f t="shared" si="20"/>
        <v>-4715.5035243242855</v>
      </c>
      <c r="CL37" s="300">
        <f t="shared" si="20"/>
        <v>-4859.7939032119248</v>
      </c>
      <c r="CM37" s="300">
        <f t="shared" si="20"/>
        <v>-5004.6253094173217</v>
      </c>
      <c r="CN37" s="300">
        <f t="shared" si="20"/>
        <v>-5150.5687186498981</v>
      </c>
      <c r="CO37" s="300">
        <f t="shared" si="20"/>
        <v>-5297.0591894398895</v>
      </c>
      <c r="CP37" s="300">
        <f t="shared" si="20"/>
        <v>-5444.0768675896925</v>
      </c>
      <c r="CQ37" s="300">
        <f t="shared" si="20"/>
        <v>-5607.4446067411427</v>
      </c>
      <c r="CR37" s="300">
        <f t="shared" si="20"/>
        <v>-5095.6816190990221</v>
      </c>
      <c r="CS37" s="300"/>
      <c r="CT37" s="134"/>
      <c r="CU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134"/>
      <c r="DT37" s="134"/>
      <c r="DU37" s="134"/>
      <c r="DV37" s="134"/>
      <c r="DW37" s="134"/>
      <c r="DX37" s="134"/>
      <c r="DY37" s="134"/>
      <c r="DZ37" s="134"/>
      <c r="EA37" s="134"/>
      <c r="EB37" s="134"/>
      <c r="EC37" s="134"/>
      <c r="ED37" s="134"/>
      <c r="EE37" s="134"/>
      <c r="EF37" s="134"/>
      <c r="EG37" s="134"/>
      <c r="EH37" s="134"/>
      <c r="EI37" s="134"/>
      <c r="EJ37" s="134"/>
      <c r="EK37" s="134"/>
      <c r="EL37" s="134"/>
      <c r="EM37" s="134"/>
      <c r="EN37" s="134"/>
      <c r="EO37" s="134"/>
      <c r="EP37" s="134"/>
      <c r="EQ37" s="134"/>
      <c r="ER37" s="134"/>
      <c r="ES37" s="134"/>
      <c r="ET37" s="134"/>
      <c r="EU37" s="134"/>
      <c r="EV37" s="134"/>
      <c r="EW37" s="134"/>
      <c r="EX37" s="134"/>
      <c r="EY37" s="134"/>
      <c r="EZ37" s="134"/>
      <c r="FA37" s="134"/>
      <c r="FB37" s="134"/>
      <c r="FC37" s="134"/>
      <c r="FD37" s="134"/>
      <c r="FE37" s="134"/>
      <c r="FF37" s="134"/>
      <c r="FG37" s="134"/>
      <c r="FH37" s="134"/>
      <c r="FI37" s="134"/>
      <c r="FJ37" s="134"/>
      <c r="FK37" s="134"/>
      <c r="FL37" s="134"/>
      <c r="FM37" s="134"/>
      <c r="FN37" s="134"/>
      <c r="FO37" s="134"/>
      <c r="FP37" s="134"/>
      <c r="FQ37" s="134"/>
      <c r="FR37" s="134"/>
      <c r="FS37" s="134"/>
      <c r="FT37" s="134"/>
      <c r="FU37" s="134"/>
      <c r="FV37" s="134"/>
      <c r="FW37" s="134"/>
      <c r="FX37" s="134"/>
      <c r="FY37" s="134"/>
      <c r="FZ37" s="134"/>
      <c r="GA37" s="134"/>
      <c r="GB37" s="134"/>
      <c r="GC37" s="134"/>
      <c r="GD37" s="134"/>
      <c r="GE37" s="134"/>
      <c r="GF37" s="134"/>
      <c r="GG37" s="134"/>
      <c r="GH37" s="134"/>
      <c r="GI37" s="134"/>
      <c r="GJ37" s="134"/>
      <c r="GK37" s="134"/>
    </row>
    <row r="38" spans="1:193" outlineLevel="1">
      <c r="A38" s="4"/>
      <c r="B38" s="57"/>
      <c r="C38" s="47"/>
      <c r="D38" s="50"/>
      <c r="E38" s="50"/>
      <c r="F38" s="50"/>
      <c r="G38" s="50"/>
      <c r="H38" s="50"/>
      <c r="I38" s="50"/>
      <c r="J38" s="50"/>
      <c r="K38" s="314"/>
      <c r="L38" s="50"/>
      <c r="M38" s="50"/>
      <c r="N38" s="50"/>
      <c r="O38" s="227"/>
      <c r="P38" s="227"/>
      <c r="Q38" s="227"/>
      <c r="R38" s="227"/>
      <c r="S38" s="227"/>
      <c r="T38" s="227"/>
      <c r="U38" s="227"/>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c r="EK38" s="57"/>
      <c r="EL38" s="5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row>
    <row r="39" spans="1:193" outlineLevel="1">
      <c r="A39" s="4"/>
      <c r="B39" s="168" t="s">
        <v>43</v>
      </c>
      <c r="C39" s="137"/>
      <c r="D39" s="169"/>
      <c r="E39" s="169"/>
      <c r="F39" s="169"/>
      <c r="G39" s="169"/>
      <c r="H39" s="169"/>
      <c r="I39" s="169"/>
      <c r="J39" s="169"/>
      <c r="K39" s="313" t="s">
        <v>200</v>
      </c>
      <c r="L39" s="168"/>
      <c r="M39" s="170">
        <f>SUM(O39:GK39)</f>
        <v>447282.24686890229</v>
      </c>
      <c r="N39" s="170"/>
      <c r="O39" s="304">
        <f t="shared" ref="O39:Q39" si="21">O35+O37</f>
        <v>470.10434000755356</v>
      </c>
      <c r="P39" s="304">
        <f t="shared" si="21"/>
        <v>524.60669320582576</v>
      </c>
      <c r="Q39" s="304">
        <f t="shared" si="21"/>
        <v>550.89791289464461</v>
      </c>
      <c r="R39" s="304">
        <f t="shared" ref="R39:CC39" si="22">R35+R37</f>
        <v>587.2279099375105</v>
      </c>
      <c r="S39" s="304">
        <f t="shared" si="22"/>
        <v>617.26166172685237</v>
      </c>
      <c r="T39" s="304">
        <f t="shared" si="22"/>
        <v>663.0265897263339</v>
      </c>
      <c r="U39" s="304">
        <f t="shared" si="22"/>
        <v>714.60043178680439</v>
      </c>
      <c r="V39" s="304">
        <f t="shared" si="22"/>
        <v>766.42659985349519</v>
      </c>
      <c r="W39" s="304">
        <f t="shared" si="22"/>
        <v>822.49952582253127</v>
      </c>
      <c r="X39" s="304">
        <f t="shared" si="22"/>
        <v>875.8844950874327</v>
      </c>
      <c r="Y39" s="304">
        <f t="shared" si="22"/>
        <v>938.3186526662389</v>
      </c>
      <c r="Z39" s="304">
        <f t="shared" si="22"/>
        <v>998.2868276195245</v>
      </c>
      <c r="AA39" s="304">
        <f t="shared" si="22"/>
        <v>1060.5426705423988</v>
      </c>
      <c r="AB39" s="304">
        <f t="shared" si="22"/>
        <v>1136.7561338306009</v>
      </c>
      <c r="AC39" s="304">
        <f t="shared" si="22"/>
        <v>1215.1481505976108</v>
      </c>
      <c r="AD39" s="304">
        <f t="shared" si="22"/>
        <v>1285.7059315287056</v>
      </c>
      <c r="AE39" s="304">
        <f t="shared" si="22"/>
        <v>1349.5398405309795</v>
      </c>
      <c r="AF39" s="304">
        <f t="shared" si="22"/>
        <v>1417.3664729425723</v>
      </c>
      <c r="AG39" s="304">
        <f t="shared" si="22"/>
        <v>1483.9775027317601</v>
      </c>
      <c r="AH39" s="304">
        <f t="shared" si="22"/>
        <v>1571.3924872803182</v>
      </c>
      <c r="AI39" s="304">
        <f t="shared" si="22"/>
        <v>1652.7656035155501</v>
      </c>
      <c r="AJ39" s="304">
        <f t="shared" si="22"/>
        <v>1737.8089640006942</v>
      </c>
      <c r="AK39" s="304">
        <f t="shared" si="22"/>
        <v>1837.9601430673824</v>
      </c>
      <c r="AL39" s="304">
        <f t="shared" si="22"/>
        <v>1972.1318125249686</v>
      </c>
      <c r="AM39" s="304">
        <f t="shared" si="22"/>
        <v>2074.0324699540533</v>
      </c>
      <c r="AN39" s="304">
        <f t="shared" si="22"/>
        <v>2175.4331371091885</v>
      </c>
      <c r="AO39" s="304">
        <f t="shared" si="22"/>
        <v>2275.8199649258472</v>
      </c>
      <c r="AP39" s="304">
        <f t="shared" si="22"/>
        <v>2370.413840903012</v>
      </c>
      <c r="AQ39" s="304">
        <f t="shared" si="22"/>
        <v>2483.5845759113345</v>
      </c>
      <c r="AR39" s="304">
        <f t="shared" si="22"/>
        <v>2593.5339882430931</v>
      </c>
      <c r="AS39" s="304">
        <f t="shared" si="22"/>
        <v>2711.1034285838459</v>
      </c>
      <c r="AT39" s="304">
        <f t="shared" si="22"/>
        <v>2836.1007066490974</v>
      </c>
      <c r="AU39" s="304">
        <f t="shared" si="22"/>
        <v>2952.549686721839</v>
      </c>
      <c r="AV39" s="304">
        <f t="shared" si="22"/>
        <v>3097.2405265316347</v>
      </c>
      <c r="AW39" s="304">
        <f t="shared" si="22"/>
        <v>3238.155124316012</v>
      </c>
      <c r="AX39" s="304">
        <f t="shared" si="22"/>
        <v>3351.1400197013081</v>
      </c>
      <c r="AY39" s="304">
        <f t="shared" si="22"/>
        <v>3476.0408942515619</v>
      </c>
      <c r="AZ39" s="304">
        <f t="shared" si="22"/>
        <v>3606.1639303758247</v>
      </c>
      <c r="BA39" s="304">
        <f t="shared" si="22"/>
        <v>3792.8630618759626</v>
      </c>
      <c r="BB39" s="304">
        <f t="shared" si="22"/>
        <v>3950.523966495497</v>
      </c>
      <c r="BC39" s="304">
        <f t="shared" si="22"/>
        <v>4089.3206795332371</v>
      </c>
      <c r="BD39" s="304">
        <f t="shared" si="22"/>
        <v>4233.4870087949184</v>
      </c>
      <c r="BE39" s="304">
        <f t="shared" si="22"/>
        <v>4382.957787406348</v>
      </c>
      <c r="BF39" s="304">
        <f t="shared" si="22"/>
        <v>4521.7822056533032</v>
      </c>
      <c r="BG39" s="304">
        <f t="shared" si="22"/>
        <v>4686.1592261029782</v>
      </c>
      <c r="BH39" s="304">
        <f t="shared" si="22"/>
        <v>4857.4831375303875</v>
      </c>
      <c r="BI39" s="304">
        <f t="shared" si="22"/>
        <v>5034.351802408326</v>
      </c>
      <c r="BJ39" s="304">
        <f t="shared" si="22"/>
        <v>5217.2991953828723</v>
      </c>
      <c r="BK39" s="304">
        <f t="shared" si="22"/>
        <v>5405.4207485598872</v>
      </c>
      <c r="BL39" s="304">
        <f t="shared" si="22"/>
        <v>5593.8189962223278</v>
      </c>
      <c r="BM39" s="304">
        <f t="shared" si="22"/>
        <v>5786.784483266807</v>
      </c>
      <c r="BN39" s="304">
        <f t="shared" si="22"/>
        <v>5987.0914469401359</v>
      </c>
      <c r="BO39" s="304">
        <f t="shared" si="22"/>
        <v>6193.7848474518742</v>
      </c>
      <c r="BP39" s="304">
        <f t="shared" si="22"/>
        <v>6408.3049518427742</v>
      </c>
      <c r="BQ39" s="304">
        <f t="shared" si="22"/>
        <v>6630.5764929630204</v>
      </c>
      <c r="BR39" s="304">
        <f t="shared" si="22"/>
        <v>6861.3391114196374</v>
      </c>
      <c r="BS39" s="304">
        <f t="shared" si="22"/>
        <v>7099.5180488705555</v>
      </c>
      <c r="BT39" s="304">
        <f t="shared" si="22"/>
        <v>7346.7456181007456</v>
      </c>
      <c r="BU39" s="304">
        <f t="shared" si="22"/>
        <v>7602.9475305946071</v>
      </c>
      <c r="BV39" s="304">
        <f t="shared" si="22"/>
        <v>7868.9678902397372</v>
      </c>
      <c r="BW39" s="304">
        <f t="shared" si="22"/>
        <v>8143.6180088538613</v>
      </c>
      <c r="BX39" s="304">
        <f t="shared" si="22"/>
        <v>8428.8264593767308</v>
      </c>
      <c r="BY39" s="304">
        <f t="shared" si="22"/>
        <v>8724.5286109424633</v>
      </c>
      <c r="BZ39" s="304">
        <f t="shared" si="22"/>
        <v>9031.695210164904</v>
      </c>
      <c r="CA39" s="304">
        <f t="shared" si="22"/>
        <v>9349.0082547883285</v>
      </c>
      <c r="CB39" s="304">
        <f t="shared" si="22"/>
        <v>9678.5750712479621</v>
      </c>
      <c r="CC39" s="304">
        <f t="shared" si="22"/>
        <v>10020.300901943076</v>
      </c>
      <c r="CD39" s="304">
        <f t="shared" ref="CD39:CR39" si="23">CD35+CD37</f>
        <v>10375.293786639599</v>
      </c>
      <c r="CE39" s="304">
        <f t="shared" si="23"/>
        <v>10742.084433052911</v>
      </c>
      <c r="CF39" s="304">
        <f t="shared" si="23"/>
        <v>11123.062497604989</v>
      </c>
      <c r="CG39" s="304">
        <f t="shared" si="23"/>
        <v>11518.181451951794</v>
      </c>
      <c r="CH39" s="304">
        <f t="shared" si="23"/>
        <v>11916.776914152662</v>
      </c>
      <c r="CI39" s="304">
        <f t="shared" si="23"/>
        <v>12299.634566540561</v>
      </c>
      <c r="CJ39" s="304">
        <f t="shared" si="23"/>
        <v>12685.907353068164</v>
      </c>
      <c r="CK39" s="304">
        <f t="shared" si="23"/>
        <v>13078.84939765415</v>
      </c>
      <c r="CL39" s="304">
        <f t="shared" si="23"/>
        <v>13479.051014568922</v>
      </c>
      <c r="CM39" s="304">
        <f t="shared" si="23"/>
        <v>13880.753216685778</v>
      </c>
      <c r="CN39" s="304">
        <f t="shared" si="23"/>
        <v>14285.539653613869</v>
      </c>
      <c r="CO39" s="304">
        <f t="shared" si="23"/>
        <v>14691.843412220071</v>
      </c>
      <c r="CP39" s="304">
        <f t="shared" si="23"/>
        <v>15099.609425201599</v>
      </c>
      <c r="CQ39" s="304">
        <f t="shared" si="23"/>
        <v>15552.723720583925</v>
      </c>
      <c r="CR39" s="304">
        <f t="shared" si="23"/>
        <v>14133.305622784079</v>
      </c>
      <c r="CS39" s="304"/>
      <c r="CT39" s="171"/>
      <c r="CU39" s="171"/>
      <c r="CV39" s="171"/>
      <c r="CW39" s="171"/>
      <c r="CX39" s="171"/>
      <c r="CY39" s="171"/>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c r="EB39" s="171"/>
      <c r="EC39" s="171"/>
      <c r="ED39" s="171"/>
      <c r="EE39" s="171"/>
      <c r="EF39" s="171"/>
      <c r="EG39" s="171"/>
      <c r="EH39" s="171"/>
      <c r="EI39" s="171"/>
      <c r="EJ39" s="171"/>
      <c r="EK39" s="171"/>
      <c r="EL39" s="171"/>
      <c r="EM39" s="171"/>
      <c r="EN39" s="171"/>
      <c r="EO39" s="171"/>
      <c r="EP39" s="171"/>
      <c r="EQ39" s="171"/>
      <c r="ER39" s="171"/>
      <c r="ES39" s="171"/>
      <c r="ET39" s="171"/>
      <c r="EU39" s="171"/>
      <c r="EV39" s="171"/>
      <c r="EW39" s="171"/>
      <c r="EX39" s="171"/>
      <c r="EY39" s="171"/>
      <c r="EZ39" s="171"/>
      <c r="FA39" s="171"/>
      <c r="FB39" s="171"/>
      <c r="FC39" s="171"/>
      <c r="FD39" s="171"/>
      <c r="FE39" s="171"/>
      <c r="FF39" s="171"/>
      <c r="FG39" s="171"/>
      <c r="FH39" s="171"/>
      <c r="FI39" s="171"/>
      <c r="FJ39" s="171"/>
      <c r="FK39" s="171"/>
      <c r="FL39" s="171"/>
      <c r="FM39" s="171"/>
      <c r="FN39" s="171"/>
      <c r="FO39" s="171"/>
      <c r="FP39" s="171"/>
      <c r="FQ39" s="171"/>
      <c r="FR39" s="171"/>
      <c r="FS39" s="171"/>
      <c r="FT39" s="171"/>
      <c r="FU39" s="171"/>
      <c r="FV39" s="171"/>
      <c r="FW39" s="171"/>
      <c r="FX39" s="171"/>
      <c r="FY39" s="171"/>
      <c r="FZ39" s="171"/>
      <c r="GA39" s="171"/>
      <c r="GB39" s="171"/>
      <c r="GC39" s="171"/>
      <c r="GD39" s="171"/>
      <c r="GE39" s="171"/>
      <c r="GF39" s="171"/>
      <c r="GG39" s="171"/>
      <c r="GH39" s="171"/>
      <c r="GI39" s="171"/>
      <c r="GJ39" s="171"/>
      <c r="GK39" s="171"/>
    </row>
    <row r="40" spans="1:193" outlineLevel="1">
      <c r="A40" s="4"/>
      <c r="B40" s="57"/>
      <c r="C40" s="47"/>
      <c r="D40" s="50"/>
      <c r="E40" s="50"/>
      <c r="F40" s="50"/>
      <c r="G40" s="50"/>
      <c r="H40" s="50"/>
      <c r="I40" s="50"/>
      <c r="J40" s="50"/>
      <c r="K40" s="50"/>
      <c r="L40" s="50"/>
      <c r="M40" s="50"/>
      <c r="N40" s="50"/>
      <c r="O40" s="129"/>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4"/>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c r="EK40" s="57"/>
      <c r="EL40" s="5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row>
    <row r="41" spans="1:193">
      <c r="A41" s="4"/>
      <c r="B41" s="57"/>
      <c r="C41" s="47"/>
      <c r="D41" s="50"/>
      <c r="E41" s="50"/>
      <c r="F41" s="50"/>
      <c r="G41" s="50"/>
      <c r="H41" s="50"/>
      <c r="I41" s="50"/>
      <c r="J41" s="50"/>
      <c r="K41" s="50"/>
      <c r="L41" s="50"/>
      <c r="M41" s="50"/>
      <c r="N41" s="50"/>
      <c r="O41" s="129"/>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4"/>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c r="EK41" s="57"/>
      <c r="EL41" s="57"/>
      <c r="EM41" s="57"/>
      <c r="EN41" s="57"/>
      <c r="EO41" s="57"/>
      <c r="EP41" s="57"/>
      <c r="EQ41" s="57"/>
      <c r="ER41" s="57"/>
      <c r="ES41" s="57"/>
      <c r="ET41" s="57"/>
      <c r="EU41" s="57"/>
      <c r="EV41" s="57"/>
      <c r="EW41" s="57"/>
      <c r="EX41" s="57"/>
      <c r="EY41" s="57"/>
      <c r="EZ41" s="57"/>
      <c r="FA41" s="57"/>
      <c r="FB41" s="57"/>
      <c r="FC41" s="57"/>
      <c r="FD41" s="57"/>
      <c r="FE41" s="57"/>
      <c r="FF41" s="57"/>
      <c r="FG41" s="57"/>
      <c r="FH41" s="57"/>
      <c r="FI41" s="57"/>
      <c r="FJ41" s="57"/>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row>
    <row r="42" spans="1:193" s="57" customFormat="1">
      <c r="A42" s="235"/>
      <c r="B42" s="298" t="s">
        <v>98</v>
      </c>
      <c r="C42" s="237"/>
      <c r="D42" s="238"/>
      <c r="E42" s="238"/>
      <c r="F42" s="238"/>
      <c r="G42" s="238"/>
      <c r="H42" s="238"/>
      <c r="I42" s="238"/>
      <c r="J42" s="238"/>
      <c r="K42" s="238"/>
      <c r="L42" s="239"/>
      <c r="M42" s="238"/>
      <c r="N42" s="238"/>
      <c r="O42" s="297"/>
      <c r="P42" s="297"/>
      <c r="Q42" s="297"/>
      <c r="R42" s="297"/>
      <c r="S42" s="297"/>
      <c r="T42" s="297"/>
      <c r="U42" s="297"/>
      <c r="V42" s="297"/>
      <c r="W42" s="297"/>
      <c r="X42" s="297"/>
      <c r="Y42" s="297"/>
      <c r="Z42" s="297"/>
      <c r="AA42" s="297"/>
      <c r="AB42" s="297"/>
      <c r="AC42" s="297"/>
      <c r="AD42" s="297"/>
      <c r="AE42" s="297"/>
      <c r="AF42" s="297"/>
      <c r="AG42" s="297"/>
      <c r="AH42" s="297"/>
      <c r="AI42" s="297"/>
      <c r="AJ42" s="297"/>
      <c r="AK42" s="297"/>
      <c r="AL42" s="297"/>
      <c r="AM42" s="297"/>
      <c r="AN42" s="297"/>
      <c r="AO42" s="297"/>
      <c r="AP42" s="297"/>
      <c r="AQ42" s="297"/>
      <c r="AR42" s="297"/>
      <c r="AS42" s="297"/>
      <c r="AT42" s="297"/>
      <c r="AU42" s="297"/>
      <c r="AV42" s="297"/>
      <c r="AW42" s="297"/>
      <c r="AX42" s="297"/>
      <c r="AY42" s="297"/>
      <c r="AZ42" s="297"/>
      <c r="BA42" s="297"/>
      <c r="BB42" s="297"/>
      <c r="BC42" s="297"/>
      <c r="BD42" s="297"/>
      <c r="BE42" s="297"/>
      <c r="BF42" s="297"/>
      <c r="BG42" s="297"/>
      <c r="BH42" s="297"/>
      <c r="BI42" s="297"/>
      <c r="BJ42" s="297"/>
      <c r="BK42" s="297"/>
      <c r="BL42" s="297"/>
      <c r="BM42" s="297"/>
      <c r="BN42" s="297"/>
      <c r="BO42" s="297"/>
      <c r="BP42" s="297"/>
      <c r="BQ42" s="297"/>
      <c r="BR42" s="297"/>
      <c r="BS42" s="297"/>
      <c r="BT42" s="297"/>
      <c r="BU42" s="297"/>
      <c r="BV42" s="297"/>
      <c r="BW42" s="297"/>
      <c r="BX42" s="297"/>
      <c r="BY42" s="297"/>
      <c r="BZ42" s="297"/>
      <c r="CA42" s="297"/>
      <c r="CB42" s="297"/>
      <c r="CC42" s="297"/>
      <c r="CD42" s="297"/>
      <c r="CE42" s="297"/>
      <c r="CF42" s="297"/>
      <c r="CG42" s="297"/>
      <c r="CH42" s="297"/>
      <c r="CI42" s="297"/>
      <c r="CJ42" s="297"/>
      <c r="CK42" s="297"/>
      <c r="CL42" s="297"/>
      <c r="CM42" s="297"/>
      <c r="CN42" s="297"/>
      <c r="CO42" s="297"/>
      <c r="CP42" s="297"/>
      <c r="CQ42" s="297"/>
      <c r="CR42" s="297"/>
      <c r="CS42" s="297"/>
    </row>
    <row r="43" spans="1:193" outlineLevel="1">
      <c r="A43" s="79"/>
      <c r="B43" s="78"/>
      <c r="C43" s="139"/>
      <c r="D43" s="163"/>
      <c r="E43" s="163"/>
      <c r="F43" s="163"/>
      <c r="G43" s="163"/>
      <c r="H43" s="163"/>
      <c r="I43" s="163"/>
      <c r="J43" s="163"/>
      <c r="K43" s="163"/>
      <c r="L43" s="164"/>
      <c r="M43" s="163"/>
      <c r="N43" s="163"/>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4"/>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row>
    <row r="44" spans="1:193" outlineLevel="1">
      <c r="A44" s="79"/>
      <c r="B44" s="123" t="s">
        <v>140</v>
      </c>
      <c r="C44" s="139"/>
      <c r="D44" s="163"/>
      <c r="E44" s="163"/>
      <c r="F44" s="163"/>
      <c r="G44" s="163"/>
      <c r="H44" s="163"/>
      <c r="I44" s="163"/>
      <c r="J44" s="163"/>
      <c r="K44" s="312" t="s">
        <v>200</v>
      </c>
      <c r="L44" s="164"/>
      <c r="M44" s="163"/>
      <c r="N44" s="163"/>
      <c r="O44" s="233">
        <f t="shared" ref="O44:Q44" si="24">SUM(O45:O51)</f>
        <v>1653.9651456031215</v>
      </c>
      <c r="P44" s="233">
        <f t="shared" si="24"/>
        <v>1506.0370676542261</v>
      </c>
      <c r="Q44" s="233">
        <f t="shared" si="24"/>
        <v>1371.8988928355529</v>
      </c>
      <c r="R44" s="233">
        <f t="shared" ref="R44:CC44" si="25">SUM(R45:R51)</f>
        <v>1247.2369363617499</v>
      </c>
      <c r="S44" s="233">
        <f t="shared" si="25"/>
        <v>1114.5422779009591</v>
      </c>
      <c r="T44" s="233">
        <f t="shared" si="25"/>
        <v>1166.9772300482512</v>
      </c>
      <c r="U44" s="233">
        <f t="shared" si="25"/>
        <v>1240.3634184400594</v>
      </c>
      <c r="V44" s="233">
        <f t="shared" si="25"/>
        <v>1333.5320389456447</v>
      </c>
      <c r="W44" s="233">
        <f t="shared" si="25"/>
        <v>1449.2427700658357</v>
      </c>
      <c r="X44" s="233">
        <f t="shared" si="25"/>
        <v>1549.9099598640321</v>
      </c>
      <c r="Y44" s="233">
        <f t="shared" si="25"/>
        <v>1538.6183819996309</v>
      </c>
      <c r="Z44" s="233">
        <f t="shared" si="25"/>
        <v>1559.1443837715219</v>
      </c>
      <c r="AA44" s="233">
        <f t="shared" si="25"/>
        <v>1612.351120693688</v>
      </c>
      <c r="AB44" s="233">
        <f t="shared" si="25"/>
        <v>1710.7344187065892</v>
      </c>
      <c r="AC44" s="233">
        <f t="shared" si="25"/>
        <v>1854.9721192453619</v>
      </c>
      <c r="AD44" s="233">
        <f t="shared" si="25"/>
        <v>1872.9861514167956</v>
      </c>
      <c r="AE44" s="233">
        <f t="shared" si="25"/>
        <v>1915.7042757164743</v>
      </c>
      <c r="AF44" s="233">
        <f t="shared" si="25"/>
        <v>1985.8716999136298</v>
      </c>
      <c r="AG44" s="233">
        <f t="shared" si="25"/>
        <v>2080.9870152511194</v>
      </c>
      <c r="AH44" s="233">
        <f t="shared" si="25"/>
        <v>2220.5289266086074</v>
      </c>
      <c r="AI44" s="233">
        <f t="shared" si="25"/>
        <v>2197.5341974908797</v>
      </c>
      <c r="AJ44" s="233">
        <f t="shared" si="25"/>
        <v>2205.2695968666558</v>
      </c>
      <c r="AK44" s="233">
        <f t="shared" si="25"/>
        <v>2259.3540943960779</v>
      </c>
      <c r="AL44" s="233">
        <f t="shared" si="25"/>
        <v>2393.9209613453622</v>
      </c>
      <c r="AM44" s="233">
        <f t="shared" si="25"/>
        <v>2576.4927362155213</v>
      </c>
      <c r="AN44" s="233">
        <f t="shared" si="25"/>
        <v>2641.564318419375</v>
      </c>
      <c r="AO44" s="233">
        <f t="shared" si="25"/>
        <v>2713.0245332198651</v>
      </c>
      <c r="AP44" s="233">
        <f t="shared" si="25"/>
        <v>2780.7826588603089</v>
      </c>
      <c r="AQ44" s="233">
        <f t="shared" si="25"/>
        <v>2858.9305153995156</v>
      </c>
      <c r="AR44" s="233">
        <f t="shared" si="25"/>
        <v>2939.566322236853</v>
      </c>
      <c r="AS44" s="233">
        <f t="shared" si="25"/>
        <v>3020.8334283053873</v>
      </c>
      <c r="AT44" s="233">
        <f t="shared" si="25"/>
        <v>3105.2255983896889</v>
      </c>
      <c r="AU44" s="233">
        <f t="shared" si="25"/>
        <v>3179.0306395232883</v>
      </c>
      <c r="AV44" s="233">
        <f t="shared" si="25"/>
        <v>3265.0867224839621</v>
      </c>
      <c r="AW44" s="233">
        <f t="shared" si="25"/>
        <v>3353.9637001983983</v>
      </c>
      <c r="AX44" s="233">
        <f t="shared" si="25"/>
        <v>3439.4386563849985</v>
      </c>
      <c r="AY44" s="233">
        <f t="shared" si="25"/>
        <v>3440.6789791297447</v>
      </c>
      <c r="AZ44" s="233">
        <f t="shared" si="25"/>
        <v>3534.9200740409465</v>
      </c>
      <c r="BA44" s="233">
        <f t="shared" si="25"/>
        <v>3611.2815049024962</v>
      </c>
      <c r="BB44" s="233">
        <f t="shared" si="25"/>
        <v>3681.0532945517389</v>
      </c>
      <c r="BC44" s="233">
        <f t="shared" si="25"/>
        <v>3806.828828178418</v>
      </c>
      <c r="BD44" s="233">
        <f t="shared" si="25"/>
        <v>3992.1293884912011</v>
      </c>
      <c r="BE44" s="233">
        <f t="shared" si="25"/>
        <v>4240.3685806979393</v>
      </c>
      <c r="BF44" s="233">
        <f t="shared" si="25"/>
        <v>4374.0190347438984</v>
      </c>
      <c r="BG44" s="233">
        <f t="shared" si="25"/>
        <v>4545.9378795667117</v>
      </c>
      <c r="BH44" s="233">
        <f t="shared" si="25"/>
        <v>4661.6091758813727</v>
      </c>
      <c r="BI44" s="233">
        <f t="shared" si="25"/>
        <v>4716.3442459410544</v>
      </c>
      <c r="BJ44" s="233">
        <f t="shared" si="25"/>
        <v>4704.1031338056564</v>
      </c>
      <c r="BK44" s="233">
        <f t="shared" si="25"/>
        <v>4620.2808922442437</v>
      </c>
      <c r="BL44" s="233">
        <f t="shared" si="25"/>
        <v>4784.414548156421</v>
      </c>
      <c r="BM44" s="233">
        <f t="shared" si="25"/>
        <v>4955.3397583386441</v>
      </c>
      <c r="BN44" s="233">
        <f t="shared" si="25"/>
        <v>5132.9832798219786</v>
      </c>
      <c r="BO44" s="233">
        <f t="shared" si="25"/>
        <v>5318.4358724225185</v>
      </c>
      <c r="BP44" s="233">
        <f t="shared" si="25"/>
        <v>5510.4566809375301</v>
      </c>
      <c r="BQ44" s="233">
        <f t="shared" si="25"/>
        <v>5709.716694299269</v>
      </c>
      <c r="BR44" s="233">
        <f t="shared" si="25"/>
        <v>5915.4557172568038</v>
      </c>
      <c r="BS44" s="233">
        <f t="shared" si="25"/>
        <v>6128.8033935594394</v>
      </c>
      <c r="BT44" s="233">
        <f t="shared" si="25"/>
        <v>6348.2571478327027</v>
      </c>
      <c r="BU44" s="233">
        <f t="shared" si="25"/>
        <v>6574.4617296411252</v>
      </c>
      <c r="BV44" s="233">
        <f t="shared" si="25"/>
        <v>6807.1509486878549</v>
      </c>
      <c r="BW44" s="233">
        <f t="shared" si="25"/>
        <v>7052.773725422403</v>
      </c>
      <c r="BX44" s="233">
        <f t="shared" si="25"/>
        <v>7309.9439321658228</v>
      </c>
      <c r="BY44" s="233">
        <f t="shared" si="25"/>
        <v>7579.7084048111046</v>
      </c>
      <c r="BZ44" s="233">
        <f t="shared" si="25"/>
        <v>7862.1026592163071</v>
      </c>
      <c r="CA44" s="233">
        <f t="shared" si="25"/>
        <v>8158.8296048642424</v>
      </c>
      <c r="CB44" s="233">
        <f t="shared" si="25"/>
        <v>8465.6384292407129</v>
      </c>
      <c r="CC44" s="233">
        <f t="shared" si="25"/>
        <v>8783.4481543119073</v>
      </c>
      <c r="CD44" s="233">
        <f t="shared" ref="CD44:CR44" si="26">SUM(CD45:CD51)</f>
        <v>9112.0240510077601</v>
      </c>
      <c r="CE44" s="233">
        <f t="shared" si="26"/>
        <v>9452.994472066739</v>
      </c>
      <c r="CF44" s="233">
        <f t="shared" si="26"/>
        <v>9804.2218566929805</v>
      </c>
      <c r="CG44" s="233">
        <f t="shared" si="26"/>
        <v>9852.3105418564228</v>
      </c>
      <c r="CH44" s="233">
        <f t="shared" si="26"/>
        <v>9954.1550580407984</v>
      </c>
      <c r="CI44" s="233">
        <f t="shared" si="26"/>
        <v>10895.778608648121</v>
      </c>
      <c r="CJ44" s="233">
        <f t="shared" si="26"/>
        <v>11516.741907890106</v>
      </c>
      <c r="CK44" s="233">
        <f t="shared" si="26"/>
        <v>11779.637720053575</v>
      </c>
      <c r="CL44" s="233">
        <f t="shared" si="26"/>
        <v>11433.769164953681</v>
      </c>
      <c r="CM44" s="233">
        <f t="shared" si="26"/>
        <v>10401.050416161574</v>
      </c>
      <c r="CN44" s="233">
        <f t="shared" si="26"/>
        <v>8598.698534190853</v>
      </c>
      <c r="CO44" s="233">
        <f t="shared" si="26"/>
        <v>5935.5871804357366</v>
      </c>
      <c r="CP44" s="233">
        <f t="shared" si="26"/>
        <v>5556.0474373342468</v>
      </c>
      <c r="CQ44" s="233">
        <f t="shared" si="26"/>
        <v>5589.2348108095575</v>
      </c>
      <c r="CR44" s="233">
        <f t="shared" si="26"/>
        <v>0</v>
      </c>
      <c r="CS44" s="233"/>
      <c r="CT44" s="233"/>
      <c r="CU44" s="233"/>
      <c r="CV44" s="233"/>
      <c r="CW44" s="233"/>
      <c r="CX44" s="233"/>
      <c r="CY44" s="233"/>
      <c r="CZ44" s="233"/>
      <c r="DA44" s="233"/>
      <c r="DB44" s="233"/>
      <c r="DC44" s="233"/>
      <c r="DD44" s="233"/>
      <c r="DE44" s="233"/>
      <c r="DF44" s="233"/>
      <c r="DG44" s="233"/>
      <c r="DH44" s="233"/>
      <c r="DI44" s="233"/>
      <c r="DJ44" s="233"/>
      <c r="DK44" s="233"/>
      <c r="DL44" s="233"/>
      <c r="DM44" s="233"/>
      <c r="DN44" s="233"/>
      <c r="DO44" s="233"/>
      <c r="DP44" s="233"/>
      <c r="DQ44" s="233"/>
      <c r="DR44" s="233"/>
      <c r="DS44" s="233"/>
      <c r="DT44" s="233"/>
      <c r="DU44" s="233"/>
      <c r="DV44" s="233"/>
      <c r="DW44" s="233"/>
      <c r="DX44" s="233"/>
      <c r="DY44" s="233"/>
      <c r="DZ44" s="233"/>
      <c r="EA44" s="233"/>
      <c r="EB44" s="233"/>
      <c r="EC44" s="233"/>
      <c r="ED44" s="233"/>
      <c r="EE44" s="233"/>
      <c r="EF44" s="233"/>
      <c r="EG44" s="233"/>
      <c r="EH44" s="233"/>
      <c r="EI44" s="233"/>
      <c r="EJ44" s="233"/>
      <c r="EK44" s="233"/>
      <c r="EL44" s="233"/>
      <c r="EM44" s="233"/>
      <c r="EN44" s="233"/>
      <c r="EO44" s="233"/>
      <c r="EP44" s="233"/>
      <c r="EQ44" s="233"/>
      <c r="ER44" s="233"/>
      <c r="ES44" s="233"/>
      <c r="ET44" s="233"/>
      <c r="EU44" s="233"/>
      <c r="EV44" s="233"/>
      <c r="EW44" s="233"/>
      <c r="EX44" s="233"/>
      <c r="EY44" s="233"/>
      <c r="EZ44" s="233"/>
      <c r="FA44" s="233"/>
      <c r="FB44" s="233"/>
      <c r="FC44" s="233"/>
      <c r="FD44" s="233"/>
      <c r="FE44" s="233"/>
      <c r="FF44" s="233"/>
      <c r="FG44" s="233"/>
      <c r="FH44" s="233"/>
      <c r="FI44" s="233"/>
      <c r="FJ44" s="233"/>
      <c r="FK44" s="233"/>
      <c r="FL44" s="233"/>
      <c r="FM44" s="233"/>
      <c r="FN44" s="233"/>
      <c r="FO44" s="233"/>
      <c r="FP44" s="233"/>
      <c r="FQ44" s="233"/>
      <c r="FR44" s="233"/>
      <c r="FS44" s="233"/>
      <c r="FT44" s="233"/>
      <c r="FU44" s="233"/>
      <c r="FV44" s="233"/>
      <c r="FW44" s="233"/>
      <c r="FX44" s="233"/>
      <c r="FY44" s="233"/>
      <c r="FZ44" s="233"/>
      <c r="GA44" s="233"/>
      <c r="GB44" s="233"/>
      <c r="GC44" s="233"/>
      <c r="GD44" s="233"/>
      <c r="GE44" s="233"/>
      <c r="GF44" s="233"/>
      <c r="GG44" s="233"/>
      <c r="GH44" s="233"/>
      <c r="GI44" s="233"/>
      <c r="GJ44" s="233"/>
      <c r="GK44" s="233"/>
    </row>
    <row r="45" spans="1:193" outlineLevel="1">
      <c r="A45" s="4"/>
      <c r="B45" s="4" t="s">
        <v>125</v>
      </c>
      <c r="C45" s="47"/>
      <c r="D45" s="50"/>
      <c r="E45" s="50"/>
      <c r="F45" s="50"/>
      <c r="G45" s="50"/>
      <c r="H45" s="50"/>
      <c r="I45" s="50"/>
      <c r="J45" s="50"/>
      <c r="K45" s="310" t="s">
        <v>200</v>
      </c>
      <c r="L45" s="50"/>
      <c r="M45" s="50"/>
      <c r="N45" s="50"/>
      <c r="O45" s="227">
        <f>+Inputs!L232</f>
        <v>764.10191108409549</v>
      </c>
      <c r="P45" s="227">
        <f>+CF!P55</f>
        <v>549.08508781390992</v>
      </c>
      <c r="Q45" s="227">
        <f>+CF!Q55</f>
        <v>372.26775175643263</v>
      </c>
      <c r="R45" s="227">
        <f>+CF!R55</f>
        <v>220.05237990912553</v>
      </c>
      <c r="S45" s="227">
        <f>+CF!S55</f>
        <v>61.061368476758048</v>
      </c>
      <c r="T45" s="227">
        <f>+CF!T55</f>
        <v>60.000000000000114</v>
      </c>
      <c r="U45" s="227">
        <f>+CF!U55</f>
        <v>80.565228962768856</v>
      </c>
      <c r="V45" s="227">
        <f>+CF!V55</f>
        <v>133.3983589599128</v>
      </c>
      <c r="W45" s="227">
        <f>+CF!W55</f>
        <v>190.72766476336653</v>
      </c>
      <c r="X45" s="227">
        <f>+CF!X55</f>
        <v>236.46473624421185</v>
      </c>
      <c r="Y45" s="227">
        <f>+CF!Y55</f>
        <v>188.29989472052864</v>
      </c>
      <c r="Z45" s="227">
        <f>+CF!Z55</f>
        <v>151.33286671909366</v>
      </c>
      <c r="AA45" s="227">
        <f>+CF!AA55</f>
        <v>174.20158324972238</v>
      </c>
      <c r="AB45" s="227">
        <f>+CF!AB55</f>
        <v>208.26805880320592</v>
      </c>
      <c r="AC45" s="227">
        <f>+CF!AC55</f>
        <v>301.49282595217585</v>
      </c>
      <c r="AD45" s="227">
        <f>+CF!AD55</f>
        <v>269.37523822599962</v>
      </c>
      <c r="AE45" s="227">
        <f>+CF!AE55</f>
        <v>273.50934270067398</v>
      </c>
      <c r="AF45" s="227">
        <f>+CF!AF55</f>
        <v>287.68261633933218</v>
      </c>
      <c r="AG45" s="227">
        <f>+CF!AG55</f>
        <v>335.494796369548</v>
      </c>
      <c r="AH45" s="227">
        <f>+CF!AH55</f>
        <v>415.38118289849865</v>
      </c>
      <c r="AI45" s="227">
        <f>+CF!AI55</f>
        <v>349.11585264750681</v>
      </c>
      <c r="AJ45" s="227">
        <f>+CF!AJ55</f>
        <v>312.02371955708088</v>
      </c>
      <c r="AK45" s="227">
        <f>+CF!AK55</f>
        <v>363.68559760574419</v>
      </c>
      <c r="AL45" s="227">
        <f>+CF!AL55</f>
        <v>455.0667334033634</v>
      </c>
      <c r="AM45" s="227">
        <f>+CF!AM55</f>
        <v>599.91921806701305</v>
      </c>
      <c r="AN45" s="227">
        <f>+CF!AN55</f>
        <v>643.73304722435216</v>
      </c>
      <c r="AO45" s="227">
        <f>+CF!AO55</f>
        <v>667.17221595465946</v>
      </c>
      <c r="AP45" s="227">
        <f>+CF!AP55</f>
        <v>707.60698120639074</v>
      </c>
      <c r="AQ45" s="227">
        <f>+CF!AQ55</f>
        <v>746.70818927930816</v>
      </c>
      <c r="AR45" s="227">
        <f>+CF!AR55</f>
        <v>788.63281422020339</v>
      </c>
      <c r="AS45" s="227">
        <f>+CF!AS55</f>
        <v>840.02752809826063</v>
      </c>
      <c r="AT45" s="227">
        <f>+CF!AT55</f>
        <v>859.16900412315829</v>
      </c>
      <c r="AU45" s="227">
        <f>+CF!AU55</f>
        <v>910.08991605306085</v>
      </c>
      <c r="AV45" s="227">
        <f>+CF!AV55</f>
        <v>946.27531424564415</v>
      </c>
      <c r="AW45" s="227">
        <f>+CF!AW55</f>
        <v>976.76147805257654</v>
      </c>
      <c r="AX45" s="227">
        <f>+CF!AX55</f>
        <v>1025.089003312416</v>
      </c>
      <c r="AY45" s="227">
        <f>+CF!AY55</f>
        <v>987.58730456105013</v>
      </c>
      <c r="AZ45" s="227">
        <f>+CF!AZ55</f>
        <v>1029.4723453779843</v>
      </c>
      <c r="BA45" s="227">
        <f>+CF!BA55</f>
        <v>1055.0589004828298</v>
      </c>
      <c r="BB45" s="227">
        <f>+CF!BB55</f>
        <v>1074.6360244074181</v>
      </c>
      <c r="BC45" s="227">
        <f>+CF!BC55</f>
        <v>1148.7626302532508</v>
      </c>
      <c r="BD45" s="227">
        <f>+CF!BD55</f>
        <v>1280.7521730199733</v>
      </c>
      <c r="BE45" s="227">
        <f>+CF!BE55</f>
        <v>1288.1561656608437</v>
      </c>
      <c r="BF45" s="227">
        <f>+CF!BF55</f>
        <v>1338.205652224553</v>
      </c>
      <c r="BG45" s="227">
        <f>+CF!BG55</f>
        <v>1422.1417170958284</v>
      </c>
      <c r="BH45" s="227">
        <f>+CF!BH55</f>
        <v>1447.8603889070455</v>
      </c>
      <c r="BI45" s="227">
        <f>+CF!BI55</f>
        <v>1409.2614042597197</v>
      </c>
      <c r="BJ45" s="227">
        <f>+CF!BJ55</f>
        <v>1303.1054185522717</v>
      </c>
      <c r="BK45" s="227">
        <f>+CF!BK55</f>
        <v>1446.6567782439342</v>
      </c>
      <c r="BL45" s="227">
        <f>+CF!BL55</f>
        <v>1519.2254557144861</v>
      </c>
      <c r="BM45" s="227">
        <f>+CF!BM55</f>
        <v>1595.189929873216</v>
      </c>
      <c r="BN45" s="227">
        <f>+CF!BN55</f>
        <v>1676.7825316300587</v>
      </c>
      <c r="BO45" s="227">
        <f>+CF!BO55</f>
        <v>1761.6647668438227</v>
      </c>
      <c r="BP45" s="227">
        <f>+CF!BP55</f>
        <v>1850.5841834331586</v>
      </c>
      <c r="BQ45" s="227">
        <f>+CF!BQ55</f>
        <v>1942.9166765009668</v>
      </c>
      <c r="BR45" s="227">
        <f>+CF!BR55</f>
        <v>2040.4998100140647</v>
      </c>
      <c r="BS45" s="227">
        <f>+CF!BS55</f>
        <v>2140.6004079460927</v>
      </c>
      <c r="BT45" s="227">
        <f>+CF!BT55</f>
        <v>2243.9555104382207</v>
      </c>
      <c r="BU45" s="227">
        <f>+CF!BU55</f>
        <v>2349.7509744577992</v>
      </c>
      <c r="BV45" s="227">
        <f>+CF!BV55</f>
        <v>2460.6457892782246</v>
      </c>
      <c r="BW45" s="227">
        <f>+CF!BW55</f>
        <v>2578.7306322755594</v>
      </c>
      <c r="BX45" s="227">
        <f>+CF!BX55</f>
        <v>2705.1413669815865</v>
      </c>
      <c r="BY45" s="227">
        <f>+CF!BY55</f>
        <v>2839.2808043149271</v>
      </c>
      <c r="BZ45" s="227">
        <f>+CF!BZ55</f>
        <v>2984.4787602469714</v>
      </c>
      <c r="CA45" s="227">
        <f>+CF!CA55</f>
        <v>3137.5360010367785</v>
      </c>
      <c r="CB45" s="227">
        <f>+CF!CB55</f>
        <v>3297.0456865046053</v>
      </c>
      <c r="CC45" s="227">
        <f>+CF!CC55</f>
        <v>3462.0749772976433</v>
      </c>
      <c r="CD45" s="227">
        <f>+CF!CD55</f>
        <v>3636.1000005623628</v>
      </c>
      <c r="CE45" s="227">
        <f>+CF!CE55</f>
        <v>3815.2272281078203</v>
      </c>
      <c r="CF45" s="227">
        <f>+CF!CF55</f>
        <v>4000.5187195371327</v>
      </c>
      <c r="CG45" s="227">
        <f>+CF!CG55</f>
        <v>4265.5835963784011</v>
      </c>
      <c r="CH45" s="227">
        <f>+CF!CH55</f>
        <v>5457.6443358134238</v>
      </c>
      <c r="CI45" s="227">
        <f>+CF!CI55</f>
        <v>6267.3468564452633</v>
      </c>
      <c r="CJ45" s="227">
        <f>+CF!CJ55</f>
        <v>6752.7812604387182</v>
      </c>
      <c r="CK45" s="227">
        <f>+CF!CK55</f>
        <v>6876.5399066961454</v>
      </c>
      <c r="CL45" s="227">
        <f>+CF!CL55</f>
        <v>6388.2026698741993</v>
      </c>
      <c r="CM45" s="227">
        <f>+CF!CM55</f>
        <v>5209.9798947249019</v>
      </c>
      <c r="CN45" s="227">
        <f>+CF!CN55</f>
        <v>3258.6076579238961</v>
      </c>
      <c r="CO45" s="227">
        <f>+CF!CO55</f>
        <v>520.58257854514159</v>
      </c>
      <c r="CP45" s="227">
        <f>+CF!CP55</f>
        <v>60</v>
      </c>
      <c r="CQ45" s="227">
        <f>+CF!CQ55</f>
        <v>60</v>
      </c>
      <c r="CR45" s="227">
        <f>+CF!CR55</f>
        <v>0</v>
      </c>
      <c r="CS45" s="227"/>
      <c r="CT45" s="227"/>
      <c r="CU45" s="227"/>
      <c r="CV45" s="227"/>
      <c r="CW45" s="227"/>
      <c r="CX45" s="227"/>
      <c r="CY45" s="227"/>
      <c r="CZ45" s="227"/>
      <c r="DA45" s="227"/>
      <c r="DB45" s="227"/>
      <c r="DC45" s="227"/>
      <c r="DD45" s="227"/>
      <c r="DE45" s="227"/>
      <c r="DF45" s="227"/>
      <c r="DG45" s="227"/>
      <c r="DH45" s="227"/>
      <c r="DI45" s="227"/>
      <c r="DJ45" s="227"/>
      <c r="DK45" s="227"/>
      <c r="DL45" s="227"/>
      <c r="DM45" s="227"/>
      <c r="DN45" s="227"/>
      <c r="DO45" s="227"/>
      <c r="DP45" s="227"/>
      <c r="DQ45" s="227"/>
      <c r="DR45" s="227"/>
      <c r="DS45" s="227"/>
      <c r="DT45" s="227"/>
      <c r="DU45" s="227"/>
      <c r="DV45" s="227"/>
      <c r="DW45" s="227"/>
      <c r="DX45" s="227"/>
      <c r="DY45" s="227"/>
      <c r="DZ45" s="227"/>
      <c r="EA45" s="227"/>
      <c r="EB45" s="227"/>
      <c r="EC45" s="227"/>
      <c r="ED45" s="227"/>
      <c r="EE45" s="227"/>
      <c r="EF45" s="227"/>
      <c r="EG45" s="227"/>
      <c r="EH45" s="227"/>
      <c r="EI45" s="227"/>
      <c r="EJ45" s="227"/>
      <c r="EK45" s="227"/>
      <c r="EL45" s="227"/>
      <c r="EM45" s="227"/>
      <c r="EN45" s="227"/>
      <c r="EO45" s="227"/>
      <c r="EP45" s="227"/>
      <c r="EQ45" s="227"/>
      <c r="ER45" s="227"/>
      <c r="ES45" s="227"/>
      <c r="ET45" s="227"/>
      <c r="EU45" s="227"/>
      <c r="EV45" s="227"/>
      <c r="EW45" s="227"/>
      <c r="EX45" s="227"/>
      <c r="EY45" s="227"/>
      <c r="EZ45" s="227"/>
      <c r="FA45" s="227"/>
      <c r="FB45" s="227"/>
      <c r="FC45" s="227"/>
      <c r="FD45" s="227"/>
      <c r="FE45" s="227"/>
      <c r="FF45" s="227"/>
      <c r="FG45" s="227"/>
      <c r="FH45" s="227"/>
      <c r="FI45" s="227"/>
      <c r="FJ45" s="227"/>
      <c r="FK45" s="227"/>
      <c r="FL45" s="227"/>
      <c r="FM45" s="227"/>
      <c r="FN45" s="227"/>
      <c r="FO45" s="227"/>
      <c r="FP45" s="227"/>
      <c r="FQ45" s="227"/>
      <c r="FR45" s="227"/>
      <c r="FS45" s="227"/>
      <c r="FT45" s="227"/>
      <c r="FU45" s="227"/>
      <c r="FV45" s="227"/>
      <c r="FW45" s="227"/>
      <c r="FX45" s="227"/>
      <c r="FY45" s="227"/>
      <c r="FZ45" s="227"/>
      <c r="GA45" s="227"/>
      <c r="GB45" s="227"/>
      <c r="GC45" s="227"/>
      <c r="GD45" s="227"/>
      <c r="GE45" s="227"/>
      <c r="GF45" s="227"/>
      <c r="GG45" s="227"/>
      <c r="GH45" s="227"/>
      <c r="GI45" s="227"/>
      <c r="GJ45" s="227"/>
      <c r="GK45" s="227"/>
    </row>
    <row r="46" spans="1:193" outlineLevel="1">
      <c r="A46" s="4"/>
      <c r="B46" s="57" t="s">
        <v>26</v>
      </c>
      <c r="C46" s="47"/>
      <c r="D46" s="50"/>
      <c r="E46" s="50"/>
      <c r="F46" s="50"/>
      <c r="G46" s="50"/>
      <c r="H46" s="50"/>
      <c r="I46" s="50"/>
      <c r="J46" s="50"/>
      <c r="K46" s="310" t="s">
        <v>200</v>
      </c>
      <c r="L46" s="50"/>
      <c r="M46" s="50"/>
      <c r="N46" s="50"/>
      <c r="O46" s="227">
        <f>+Inputs!L233</f>
        <v>10</v>
      </c>
      <c r="P46" s="227">
        <f>+Fin!P150</f>
        <v>10</v>
      </c>
      <c r="Q46" s="227">
        <f>+Fin!Q150</f>
        <v>10</v>
      </c>
      <c r="R46" s="227">
        <f>+Fin!R150</f>
        <v>10</v>
      </c>
      <c r="S46" s="227">
        <f>+Fin!S150</f>
        <v>10</v>
      </c>
      <c r="T46" s="227">
        <f>+Fin!T150</f>
        <v>10</v>
      </c>
      <c r="U46" s="227">
        <f>+Fin!U150</f>
        <v>10</v>
      </c>
      <c r="V46" s="227">
        <f>+Fin!V150</f>
        <v>10</v>
      </c>
      <c r="W46" s="227">
        <f>+Fin!W150</f>
        <v>10</v>
      </c>
      <c r="X46" s="227">
        <f>+Fin!X150</f>
        <v>10</v>
      </c>
      <c r="Y46" s="227">
        <f>+Fin!Y150</f>
        <v>10</v>
      </c>
      <c r="Z46" s="227">
        <f>+Fin!Z150</f>
        <v>10</v>
      </c>
      <c r="AA46" s="227">
        <f>+Fin!AA150</f>
        <v>10</v>
      </c>
      <c r="AB46" s="227">
        <f>+Fin!AB150</f>
        <v>10</v>
      </c>
      <c r="AC46" s="227">
        <f>+Fin!AC150</f>
        <v>10</v>
      </c>
      <c r="AD46" s="227">
        <f>+Fin!AD150</f>
        <v>10</v>
      </c>
      <c r="AE46" s="227">
        <f>+Fin!AE150</f>
        <v>10</v>
      </c>
      <c r="AF46" s="227">
        <f>+Fin!AF150</f>
        <v>10</v>
      </c>
      <c r="AG46" s="227">
        <f>+Fin!AG150</f>
        <v>10</v>
      </c>
      <c r="AH46" s="227">
        <f>+Fin!AH150</f>
        <v>10</v>
      </c>
      <c r="AI46" s="227">
        <f>+Fin!AI150</f>
        <v>10</v>
      </c>
      <c r="AJ46" s="227">
        <f>+Fin!AJ150</f>
        <v>10</v>
      </c>
      <c r="AK46" s="227">
        <f>+Fin!AK150</f>
        <v>10</v>
      </c>
      <c r="AL46" s="227">
        <f>+Fin!AL150</f>
        <v>10</v>
      </c>
      <c r="AM46" s="227">
        <f>+Fin!AM150</f>
        <v>10</v>
      </c>
      <c r="AN46" s="227">
        <f>+Fin!AN150</f>
        <v>10</v>
      </c>
      <c r="AO46" s="227">
        <f>+Fin!AO150</f>
        <v>10</v>
      </c>
      <c r="AP46" s="227">
        <f>+Fin!AP150</f>
        <v>10</v>
      </c>
      <c r="AQ46" s="227">
        <f>+Fin!AQ150</f>
        <v>10</v>
      </c>
      <c r="AR46" s="227">
        <f>+Fin!AR150</f>
        <v>10</v>
      </c>
      <c r="AS46" s="227">
        <f>+Fin!AS150</f>
        <v>10</v>
      </c>
      <c r="AT46" s="227">
        <f>+Fin!AT150</f>
        <v>10</v>
      </c>
      <c r="AU46" s="227">
        <f>+Fin!AU150</f>
        <v>10</v>
      </c>
      <c r="AV46" s="227">
        <f>+Fin!AV150</f>
        <v>10</v>
      </c>
      <c r="AW46" s="227">
        <f>+Fin!AW150</f>
        <v>10</v>
      </c>
      <c r="AX46" s="227">
        <f>+Fin!AX150</f>
        <v>10</v>
      </c>
      <c r="AY46" s="227">
        <f>+Fin!AY150</f>
        <v>10</v>
      </c>
      <c r="AZ46" s="227">
        <f>+Fin!AZ150</f>
        <v>10</v>
      </c>
      <c r="BA46" s="227">
        <f>+Fin!BA150</f>
        <v>10</v>
      </c>
      <c r="BB46" s="227">
        <f>+Fin!BB150</f>
        <v>10</v>
      </c>
      <c r="BC46" s="227">
        <f>+Fin!BC150</f>
        <v>10</v>
      </c>
      <c r="BD46" s="227">
        <f>+Fin!BD150</f>
        <v>10</v>
      </c>
      <c r="BE46" s="227">
        <f>+Fin!BE150</f>
        <v>10</v>
      </c>
      <c r="BF46" s="227">
        <f>+Fin!BF150</f>
        <v>10</v>
      </c>
      <c r="BG46" s="227">
        <f>+Fin!BG150</f>
        <v>10</v>
      </c>
      <c r="BH46" s="227">
        <f>+Fin!BH150</f>
        <v>10</v>
      </c>
      <c r="BI46" s="227">
        <f>+Fin!BI150</f>
        <v>10</v>
      </c>
      <c r="BJ46" s="227">
        <f>+Fin!BJ150</f>
        <v>10</v>
      </c>
      <c r="BK46" s="227">
        <f>+Fin!BK150</f>
        <v>10</v>
      </c>
      <c r="BL46" s="227">
        <f>+Fin!BL150</f>
        <v>10</v>
      </c>
      <c r="BM46" s="227">
        <f>+Fin!BM150</f>
        <v>10</v>
      </c>
      <c r="BN46" s="227">
        <f>+Fin!BN150</f>
        <v>10</v>
      </c>
      <c r="BO46" s="227">
        <f>+Fin!BO150</f>
        <v>10</v>
      </c>
      <c r="BP46" s="227">
        <f>+Fin!BP150</f>
        <v>10</v>
      </c>
      <c r="BQ46" s="227">
        <f>+Fin!BQ150</f>
        <v>10</v>
      </c>
      <c r="BR46" s="227">
        <f>+Fin!BR150</f>
        <v>10</v>
      </c>
      <c r="BS46" s="227">
        <f>+Fin!BS150</f>
        <v>10</v>
      </c>
      <c r="BT46" s="227">
        <f>+Fin!BT150</f>
        <v>10</v>
      </c>
      <c r="BU46" s="227">
        <f>+Fin!BU150</f>
        <v>10</v>
      </c>
      <c r="BV46" s="227">
        <f>+Fin!BV150</f>
        <v>10</v>
      </c>
      <c r="BW46" s="227">
        <f>+Fin!BW150</f>
        <v>10</v>
      </c>
      <c r="BX46" s="227">
        <f>+Fin!BX150</f>
        <v>10</v>
      </c>
      <c r="BY46" s="227">
        <f>+Fin!BY150</f>
        <v>10</v>
      </c>
      <c r="BZ46" s="227">
        <f>+Fin!BZ150</f>
        <v>10</v>
      </c>
      <c r="CA46" s="227">
        <f>+Fin!CA150</f>
        <v>10</v>
      </c>
      <c r="CB46" s="227">
        <f>+Fin!CB150</f>
        <v>10</v>
      </c>
      <c r="CC46" s="227">
        <f>+Fin!CC150</f>
        <v>10</v>
      </c>
      <c r="CD46" s="227">
        <f>+Fin!CD150</f>
        <v>10</v>
      </c>
      <c r="CE46" s="227">
        <f>+Fin!CE150</f>
        <v>10</v>
      </c>
      <c r="CF46" s="227">
        <f>+Fin!CF150</f>
        <v>10</v>
      </c>
      <c r="CG46" s="227">
        <f>+Fin!CG150</f>
        <v>10</v>
      </c>
      <c r="CH46" s="227">
        <f>+Fin!CH150</f>
        <v>10</v>
      </c>
      <c r="CI46" s="227">
        <f>+Fin!CI150</f>
        <v>10</v>
      </c>
      <c r="CJ46" s="227">
        <f>+Fin!CJ150</f>
        <v>10</v>
      </c>
      <c r="CK46" s="227">
        <f>+Fin!CK150</f>
        <v>10</v>
      </c>
      <c r="CL46" s="227">
        <f>+Fin!CL150</f>
        <v>10</v>
      </c>
      <c r="CM46" s="227">
        <f>+Fin!CM150</f>
        <v>10</v>
      </c>
      <c r="CN46" s="227">
        <f>+Fin!CN150</f>
        <v>10</v>
      </c>
      <c r="CO46" s="227">
        <f>+Fin!CO150</f>
        <v>10</v>
      </c>
      <c r="CP46" s="227">
        <f>+Fin!CP150</f>
        <v>10</v>
      </c>
      <c r="CQ46" s="227">
        <f>+Fin!CQ150</f>
        <v>10</v>
      </c>
      <c r="CR46" s="227">
        <f>+Fin!CR150</f>
        <v>0</v>
      </c>
      <c r="CS46" s="227"/>
      <c r="CT46" s="227"/>
      <c r="CU46" s="227"/>
      <c r="CV46" s="227"/>
      <c r="CW46" s="227"/>
      <c r="CX46" s="227"/>
      <c r="CY46" s="227"/>
      <c r="CZ46" s="227"/>
      <c r="DA46" s="227"/>
      <c r="DB46" s="227"/>
      <c r="DC46" s="227"/>
      <c r="DD46" s="227"/>
      <c r="DE46" s="227"/>
      <c r="DF46" s="227"/>
      <c r="DG46" s="227"/>
      <c r="DH46" s="227"/>
      <c r="DI46" s="227"/>
      <c r="DJ46" s="227"/>
      <c r="DK46" s="227"/>
      <c r="DL46" s="227"/>
      <c r="DM46" s="227"/>
      <c r="DN46" s="227"/>
      <c r="DO46" s="227"/>
      <c r="DP46" s="227"/>
      <c r="DQ46" s="227"/>
      <c r="DR46" s="227"/>
      <c r="DS46" s="227"/>
      <c r="DT46" s="227"/>
      <c r="DU46" s="227"/>
      <c r="DV46" s="227"/>
      <c r="DW46" s="227"/>
      <c r="DX46" s="227"/>
      <c r="DY46" s="227"/>
      <c r="DZ46" s="227"/>
      <c r="EA46" s="227"/>
      <c r="EB46" s="227"/>
      <c r="EC46" s="227"/>
      <c r="ED46" s="227"/>
      <c r="EE46" s="227"/>
      <c r="EF46" s="227"/>
      <c r="EG46" s="227"/>
      <c r="EH46" s="227"/>
      <c r="EI46" s="227"/>
      <c r="EJ46" s="227"/>
      <c r="EK46" s="227"/>
      <c r="EL46" s="227"/>
      <c r="EM46" s="227"/>
      <c r="EN46" s="227"/>
      <c r="EO46" s="227"/>
      <c r="EP46" s="227"/>
      <c r="EQ46" s="227"/>
      <c r="ER46" s="227"/>
      <c r="ES46" s="227"/>
      <c r="ET46" s="227"/>
      <c r="EU46" s="227"/>
      <c r="EV46" s="227"/>
      <c r="EW46" s="227"/>
      <c r="EX46" s="227"/>
      <c r="EY46" s="227"/>
      <c r="EZ46" s="227"/>
      <c r="FA46" s="227"/>
      <c r="FB46" s="227"/>
      <c r="FC46" s="227"/>
      <c r="FD46" s="227"/>
      <c r="FE46" s="227"/>
      <c r="FF46" s="227"/>
      <c r="FG46" s="227"/>
      <c r="FH46" s="227"/>
      <c r="FI46" s="227"/>
      <c r="FJ46" s="227"/>
      <c r="FK46" s="227"/>
      <c r="FL46" s="227"/>
      <c r="FM46" s="227"/>
      <c r="FN46" s="227"/>
      <c r="FO46" s="227"/>
      <c r="FP46" s="227"/>
      <c r="FQ46" s="227"/>
      <c r="FR46" s="227"/>
      <c r="FS46" s="227"/>
      <c r="FT46" s="227"/>
      <c r="FU46" s="227"/>
      <c r="FV46" s="227"/>
      <c r="FW46" s="227"/>
      <c r="FX46" s="227"/>
      <c r="FY46" s="227"/>
      <c r="FZ46" s="227"/>
      <c r="GA46" s="227"/>
      <c r="GB46" s="227"/>
      <c r="GC46" s="227"/>
      <c r="GD46" s="227"/>
      <c r="GE46" s="227"/>
      <c r="GF46" s="227"/>
      <c r="GG46" s="227"/>
      <c r="GH46" s="227"/>
      <c r="GI46" s="227"/>
      <c r="GJ46" s="227"/>
      <c r="GK46" s="227"/>
    </row>
    <row r="47" spans="1:193" outlineLevel="1">
      <c r="A47" s="4"/>
      <c r="B47" s="4" t="s">
        <v>126</v>
      </c>
      <c r="C47" s="47"/>
      <c r="D47" s="50"/>
      <c r="E47" s="50"/>
      <c r="F47" s="50"/>
      <c r="G47" s="50"/>
      <c r="H47" s="50"/>
      <c r="I47" s="50"/>
      <c r="J47" s="50"/>
      <c r="K47" s="310" t="s">
        <v>200</v>
      </c>
      <c r="L47" s="50"/>
      <c r="M47" s="50"/>
      <c r="N47" s="50"/>
      <c r="O47" s="227">
        <f>+Inputs!L234</f>
        <v>159.69999999999999</v>
      </c>
      <c r="P47" s="227">
        <f>+Fin!P111+Fin!P127</f>
        <v>158</v>
      </c>
      <c r="Q47" s="227">
        <f>+Fin!Q111+Fin!Q127</f>
        <v>184.11772981745128</v>
      </c>
      <c r="R47" s="227">
        <f>+Fin!R111+Fin!R127</f>
        <v>185.20597013465482</v>
      </c>
      <c r="S47" s="227">
        <f>+Fin!S111+Fin!S127</f>
        <v>194.83181717354245</v>
      </c>
      <c r="T47" s="227">
        <f>+Fin!T111+Fin!T127</f>
        <v>205.24415914527395</v>
      </c>
      <c r="U47" s="227">
        <f>+Fin!U111+Fin!U127</f>
        <v>214.10110172657198</v>
      </c>
      <c r="V47" s="227">
        <f>+Fin!V111+Fin!V127</f>
        <v>221.73303082041591</v>
      </c>
      <c r="W47" s="227">
        <f>+Fin!W111+Fin!W127</f>
        <v>227.48746737404474</v>
      </c>
      <c r="X47" s="227">
        <f>+Fin!X111+Fin!X127</f>
        <v>232.27514409828507</v>
      </c>
      <c r="Y47" s="227">
        <f>+Fin!Y111+Fin!Y127</f>
        <v>236.97311903607769</v>
      </c>
      <c r="Z47" s="227">
        <f>+Fin!Z111+Fin!Z127</f>
        <v>242.86579253282298</v>
      </c>
      <c r="AA47" s="227">
        <f>+Fin!AA111+Fin!AA127</f>
        <v>250.99707698968211</v>
      </c>
      <c r="AB47" s="227">
        <f>+Fin!AB111+Fin!AB127</f>
        <v>260.29402463209919</v>
      </c>
      <c r="AC47" s="227">
        <f>+Fin!AC111+Fin!AC127</f>
        <v>269.58090521870628</v>
      </c>
      <c r="AD47" s="227">
        <f>+Fin!AD111+Fin!AD127</f>
        <v>278.31869449137383</v>
      </c>
      <c r="AE47" s="227">
        <f>+Fin!AE111+Fin!AE127</f>
        <v>288.04430817700052</v>
      </c>
      <c r="AF47" s="227">
        <f>+Fin!AF111+Fin!AF127</f>
        <v>298.31845302285711</v>
      </c>
      <c r="AG47" s="227">
        <f>+Fin!AG111+Fin!AG127</f>
        <v>311.15945475888071</v>
      </c>
      <c r="AH47" s="227">
        <f>+Fin!AH111+Fin!AH127</f>
        <v>324.16832411688625</v>
      </c>
      <c r="AI47" s="227">
        <f>+Fin!AI111+Fin!AI127</f>
        <v>337.70914018405716</v>
      </c>
      <c r="AJ47" s="227">
        <f>+Fin!AJ111+Fin!AJ127</f>
        <v>351.84350418867541</v>
      </c>
      <c r="AK47" s="227">
        <f>+Fin!AK111+Fin!AK127</f>
        <v>368.24613687962994</v>
      </c>
      <c r="AL47" s="227">
        <f>+Fin!AL111+Fin!AL127</f>
        <v>380.90375570905042</v>
      </c>
      <c r="AM47" s="227">
        <f>+Fin!AM111+Fin!AM127</f>
        <v>392.52084776089066</v>
      </c>
      <c r="AN47" s="227">
        <f>+Fin!AN111+Fin!AN127</f>
        <v>404.10397495936388</v>
      </c>
      <c r="AO47" s="227">
        <f>+Fin!AO111+Fin!AO127</f>
        <v>415.72055965188247</v>
      </c>
      <c r="AP47" s="227">
        <f>+Fin!AP111+Fin!AP127</f>
        <v>429.57422452511582</v>
      </c>
      <c r="AQ47" s="227">
        <f>+Fin!AQ111+Fin!AQ127</f>
        <v>443.71882609669967</v>
      </c>
      <c r="AR47" s="227">
        <f>+Fin!AR111+Fin!AR127</f>
        <v>459.11125671291666</v>
      </c>
      <c r="AS47" s="227">
        <f>+Fin!AS111+Fin!AS127</f>
        <v>475.29543211688997</v>
      </c>
      <c r="AT47" s="227">
        <f>+Fin!AT111+Fin!AT127</f>
        <v>490.82570611130075</v>
      </c>
      <c r="AU47" s="227">
        <f>+Fin!AU111+Fin!AU127</f>
        <v>509.02793368471959</v>
      </c>
      <c r="AV47" s="227">
        <f>+Fin!AV111+Fin!AV127</f>
        <v>527.01746464843552</v>
      </c>
      <c r="AW47" s="227">
        <f>+Fin!AW111+Fin!AW127</f>
        <v>542.359039805576</v>
      </c>
      <c r="AX47" s="227">
        <f>+Fin!AX111+Fin!AX127</f>
        <v>558.87520638884803</v>
      </c>
      <c r="AY47" s="227">
        <f>+Fin!AY111+Fin!AY127</f>
        <v>575.98295298234439</v>
      </c>
      <c r="AZ47" s="227">
        <f>+Fin!AZ111+Fin!AZ127</f>
        <v>598.31204036906104</v>
      </c>
      <c r="BA47" s="227">
        <f>+Fin!BA111+Fin!BA127</f>
        <v>618.1512685849674</v>
      </c>
      <c r="BB47" s="227">
        <f>+Fin!BB111+Fin!BB127</f>
        <v>636.41187022750887</v>
      </c>
      <c r="BC47" s="227">
        <f>+Fin!BC111+Fin!BC127</f>
        <v>655.28968349708884</v>
      </c>
      <c r="BD47" s="227">
        <f>+Fin!BD111+Fin!BD127</f>
        <v>674.77931749693403</v>
      </c>
      <c r="BE47" s="227">
        <f>+Fin!BE111+Fin!BE127</f>
        <v>693.44940063906927</v>
      </c>
      <c r="BF47" s="227">
        <f>+Fin!BF111+Fin!BF127</f>
        <v>714.55614239036265</v>
      </c>
      <c r="BG47" s="227">
        <f>+Fin!BG111+Fin!BG127</f>
        <v>736.43537584925161</v>
      </c>
      <c r="BH47" s="227">
        <f>+Fin!BH111+Fin!BH127</f>
        <v>758.96118739012741</v>
      </c>
      <c r="BI47" s="227">
        <f>+Fin!BI111+Fin!BI127</f>
        <v>782.18880809205803</v>
      </c>
      <c r="BJ47" s="227">
        <f>+Fin!BJ111+Fin!BJ127</f>
        <v>806.02916712726847</v>
      </c>
      <c r="BK47" s="227">
        <f>+Fin!BK111+Fin!BK127</f>
        <v>830.05525331384194</v>
      </c>
      <c r="BL47" s="227">
        <f>+Fin!BL111+Fin!BL127</f>
        <v>854.65424764698241</v>
      </c>
      <c r="BM47" s="227">
        <f>+Fin!BM111+Fin!BM127</f>
        <v>880.08412478411424</v>
      </c>
      <c r="BN47" s="227">
        <f>+Fin!BN111+Fin!BN127</f>
        <v>906.25022814440365</v>
      </c>
      <c r="BO47" s="227">
        <f>+Fin!BO111+Fin!BO127</f>
        <v>933.29854252091491</v>
      </c>
      <c r="BP47" s="227">
        <f>+Fin!BP111+Fin!BP127</f>
        <v>961.22270118296308</v>
      </c>
      <c r="BQ47" s="227">
        <f>+Fin!BQ111+Fin!BQ127</f>
        <v>990.09819966083796</v>
      </c>
      <c r="BR47" s="227">
        <f>+Fin!BR111+Fin!BR127</f>
        <v>1019.8184160979552</v>
      </c>
      <c r="BS47" s="227">
        <f>+Fin!BS111+Fin!BS127</f>
        <v>1050.5485958505742</v>
      </c>
      <c r="BT47" s="227">
        <f>+Fin!BT111+Fin!BT127</f>
        <v>1082.2824186741605</v>
      </c>
      <c r="BU47" s="227">
        <f>+Fin!BU111+Fin!BU127</f>
        <v>1115.1058152370097</v>
      </c>
      <c r="BV47" s="227">
        <f>+Fin!BV111+Fin!BV127</f>
        <v>1148.9005642772722</v>
      </c>
      <c r="BW47" s="227">
        <f>+Fin!BW111+Fin!BW127</f>
        <v>1183.860804040889</v>
      </c>
      <c r="BX47" s="227">
        <f>+Fin!BX111+Fin!BX127</f>
        <v>1219.9810299989724</v>
      </c>
      <c r="BY47" s="227">
        <f>+Fin!BY111+Fin!BY127</f>
        <v>1257.3597279938663</v>
      </c>
      <c r="BZ47" s="227">
        <f>+Fin!BZ111+Fin!BZ127</f>
        <v>1295.8655144627883</v>
      </c>
      <c r="CA47" s="227">
        <f>+Fin!CA111+Fin!CA127</f>
        <v>1335.7110973626388</v>
      </c>
      <c r="CB47" s="227">
        <f>+Fin!CB111+Fin!CB127</f>
        <v>1376.8881865169926</v>
      </c>
      <c r="CC47" s="227">
        <f>+Fin!CC111+Fin!CC127</f>
        <v>1419.5089184187104</v>
      </c>
      <c r="CD47" s="227">
        <f>+Fin!CD111+Fin!CD127</f>
        <v>1463.4265672170757</v>
      </c>
      <c r="CE47" s="227">
        <f>+Fin!CE111+Fin!CE127</f>
        <v>1508.8820482049771</v>
      </c>
      <c r="CF47" s="227">
        <f>+Fin!CF111+Fin!CF127</f>
        <v>1555.8713302668962</v>
      </c>
      <c r="CG47" s="227">
        <f>+Fin!CG111+Fin!CG127</f>
        <v>1603.446857743282</v>
      </c>
      <c r="CH47" s="227">
        <f>+Fin!CH111+Fin!CH127</f>
        <v>1649.860507553354</v>
      </c>
      <c r="CI47" s="227">
        <f>+Fin!CI111+Fin!CI127</f>
        <v>1696.8672698466412</v>
      </c>
      <c r="CJ47" s="227">
        <f>+Fin!CJ111+Fin!CJ127</f>
        <v>1744.7605121279842</v>
      </c>
      <c r="CK47" s="227">
        <f>+Fin!CK111+Fin!CK127</f>
        <v>1793.6087304736552</v>
      </c>
      <c r="CL47" s="227">
        <f>+Fin!CL111+Fin!CL127</f>
        <v>1842.874427271536</v>
      </c>
      <c r="CM47" s="227">
        <f>+Fin!CM111+Fin!CM127</f>
        <v>1892.7324451440006</v>
      </c>
      <c r="CN47" s="227">
        <f>+Fin!CN111+Fin!CN127</f>
        <v>1943.0414686979561</v>
      </c>
      <c r="CO47" s="227">
        <f>+Fin!CO111+Fin!CO127</f>
        <v>1916.2552364681446</v>
      </c>
      <c r="CP47" s="227">
        <f>+Fin!CP111+Fin!CP127</f>
        <v>1892.3157911928138</v>
      </c>
      <c r="CQ47" s="227">
        <f>+Fin!CQ111+Fin!CQ127</f>
        <v>1817.7691031403449</v>
      </c>
      <c r="CR47" s="227">
        <f>+Fin!CR111+Fin!CR127</f>
        <v>0</v>
      </c>
      <c r="CS47" s="227"/>
      <c r="CT47" s="227"/>
      <c r="CU47" s="227"/>
      <c r="CV47" s="227"/>
      <c r="CW47" s="227"/>
      <c r="CX47" s="227"/>
      <c r="CY47" s="227"/>
      <c r="CZ47" s="227"/>
      <c r="DA47" s="227"/>
      <c r="DB47" s="227"/>
      <c r="DC47" s="227"/>
      <c r="DD47" s="227"/>
      <c r="DE47" s="227"/>
      <c r="DF47" s="227"/>
      <c r="DG47" s="227"/>
      <c r="DH47" s="227"/>
      <c r="DI47" s="227"/>
      <c r="DJ47" s="227"/>
      <c r="DK47" s="227"/>
      <c r="DL47" s="227"/>
      <c r="DM47" s="227"/>
      <c r="DN47" s="227"/>
      <c r="DO47" s="227"/>
      <c r="DP47" s="227"/>
      <c r="DQ47" s="227"/>
      <c r="DR47" s="227"/>
      <c r="DS47" s="227"/>
      <c r="DT47" s="227"/>
      <c r="DU47" s="227"/>
      <c r="DV47" s="227"/>
      <c r="DW47" s="227"/>
      <c r="DX47" s="227"/>
      <c r="DY47" s="227"/>
      <c r="DZ47" s="227"/>
      <c r="EA47" s="227"/>
      <c r="EB47" s="227"/>
      <c r="EC47" s="227"/>
      <c r="ED47" s="227"/>
      <c r="EE47" s="227"/>
      <c r="EF47" s="227"/>
      <c r="EG47" s="227"/>
      <c r="EH47" s="227"/>
      <c r="EI47" s="227"/>
      <c r="EJ47" s="227"/>
      <c r="EK47" s="227"/>
      <c r="EL47" s="227"/>
      <c r="EM47" s="227"/>
      <c r="EN47" s="227"/>
      <c r="EO47" s="227"/>
      <c r="EP47" s="227"/>
      <c r="EQ47" s="227"/>
      <c r="ER47" s="227"/>
      <c r="ES47" s="227"/>
      <c r="ET47" s="227"/>
      <c r="EU47" s="227"/>
      <c r="EV47" s="227"/>
      <c r="EW47" s="227"/>
      <c r="EX47" s="227"/>
      <c r="EY47" s="227"/>
      <c r="EZ47" s="227"/>
      <c r="FA47" s="227"/>
      <c r="FB47" s="227"/>
      <c r="FC47" s="227"/>
      <c r="FD47" s="227"/>
      <c r="FE47" s="227"/>
      <c r="FF47" s="227"/>
      <c r="FG47" s="227"/>
      <c r="FH47" s="227"/>
      <c r="FI47" s="227"/>
      <c r="FJ47" s="227"/>
      <c r="FK47" s="227"/>
      <c r="FL47" s="227"/>
      <c r="FM47" s="227"/>
      <c r="FN47" s="227"/>
      <c r="FO47" s="227"/>
      <c r="FP47" s="227"/>
      <c r="FQ47" s="227"/>
      <c r="FR47" s="227"/>
      <c r="FS47" s="227"/>
      <c r="FT47" s="227"/>
      <c r="FU47" s="227"/>
      <c r="FV47" s="227"/>
      <c r="FW47" s="227"/>
      <c r="FX47" s="227"/>
      <c r="FY47" s="227"/>
      <c r="FZ47" s="227"/>
      <c r="GA47" s="227"/>
      <c r="GB47" s="227"/>
      <c r="GC47" s="227"/>
      <c r="GD47" s="227"/>
      <c r="GE47" s="227"/>
      <c r="GF47" s="227"/>
      <c r="GG47" s="227"/>
      <c r="GH47" s="227"/>
      <c r="GI47" s="227"/>
      <c r="GJ47" s="227"/>
      <c r="GK47" s="227"/>
    </row>
    <row r="48" spans="1:193" outlineLevel="1">
      <c r="A48" s="4"/>
      <c r="B48" s="4" t="s">
        <v>24</v>
      </c>
      <c r="C48" s="47"/>
      <c r="D48" s="50"/>
      <c r="E48" s="50"/>
      <c r="F48" s="50"/>
      <c r="G48" s="50"/>
      <c r="H48" s="50"/>
      <c r="I48" s="50"/>
      <c r="J48" s="50"/>
      <c r="K48" s="310" t="s">
        <v>200</v>
      </c>
      <c r="L48" s="50"/>
      <c r="M48" s="172"/>
      <c r="N48" s="172"/>
      <c r="O48" s="227">
        <f>+Inputs!L235</f>
        <v>74.900000000000006</v>
      </c>
      <c r="P48" s="227">
        <f>+Fin!P146</f>
        <v>84.3</v>
      </c>
      <c r="Q48" s="227">
        <f>+Fin!Q146</f>
        <v>68.95</v>
      </c>
      <c r="R48" s="227">
        <f>+Fin!R146</f>
        <v>68.95</v>
      </c>
      <c r="S48" s="227">
        <f>+Fin!S146</f>
        <v>68.95</v>
      </c>
      <c r="T48" s="227">
        <f>+Fin!T146</f>
        <v>68.95</v>
      </c>
      <c r="U48" s="227">
        <f>+Fin!U146</f>
        <v>68.95</v>
      </c>
      <c r="V48" s="227">
        <f>+Fin!V146</f>
        <v>68.95</v>
      </c>
      <c r="W48" s="227">
        <f>+Fin!W146</f>
        <v>68.95</v>
      </c>
      <c r="X48" s="227">
        <f>+Fin!X146</f>
        <v>68.95</v>
      </c>
      <c r="Y48" s="227">
        <f>+Fin!Y146</f>
        <v>68.95</v>
      </c>
      <c r="Z48" s="227">
        <f>+Fin!Z146</f>
        <v>68.95</v>
      </c>
      <c r="AA48" s="227">
        <f>+Fin!AA146</f>
        <v>68.95</v>
      </c>
      <c r="AB48" s="227">
        <f>+Fin!AB146</f>
        <v>68.95</v>
      </c>
      <c r="AC48" s="227">
        <f>+Fin!AC146</f>
        <v>68.95</v>
      </c>
      <c r="AD48" s="227">
        <f>+Fin!AD146</f>
        <v>68.95</v>
      </c>
      <c r="AE48" s="227">
        <f>+Fin!AE146</f>
        <v>68.95</v>
      </c>
      <c r="AF48" s="227">
        <f>+Fin!AF146</f>
        <v>68.95</v>
      </c>
      <c r="AG48" s="227">
        <f>+Fin!AG146</f>
        <v>68.95</v>
      </c>
      <c r="AH48" s="227">
        <f>+Fin!AH146</f>
        <v>68.95</v>
      </c>
      <c r="AI48" s="227">
        <f>+Fin!AI146</f>
        <v>68.95</v>
      </c>
      <c r="AJ48" s="227">
        <f>+Fin!AJ146</f>
        <v>68.95</v>
      </c>
      <c r="AK48" s="227">
        <f>+Fin!AK146</f>
        <v>68.95</v>
      </c>
      <c r="AL48" s="227">
        <f>+Fin!AL146</f>
        <v>68.95</v>
      </c>
      <c r="AM48" s="227">
        <f>+Fin!AM146</f>
        <v>68.95</v>
      </c>
      <c r="AN48" s="227">
        <f>+Fin!AN146</f>
        <v>68.95</v>
      </c>
      <c r="AO48" s="227">
        <f>+Fin!AO146</f>
        <v>68.95</v>
      </c>
      <c r="AP48" s="227">
        <f>+Fin!AP146</f>
        <v>68.95</v>
      </c>
      <c r="AQ48" s="227">
        <f>+Fin!AQ146</f>
        <v>68.95</v>
      </c>
      <c r="AR48" s="227">
        <f>+Fin!AR146</f>
        <v>68.95</v>
      </c>
      <c r="AS48" s="227">
        <f>+Fin!AS146</f>
        <v>68.95</v>
      </c>
      <c r="AT48" s="227">
        <f>+Fin!AT146</f>
        <v>68.95</v>
      </c>
      <c r="AU48" s="227">
        <f>+Fin!AU146</f>
        <v>68.95</v>
      </c>
      <c r="AV48" s="227">
        <f>+Fin!AV146</f>
        <v>68.95</v>
      </c>
      <c r="AW48" s="227">
        <f>+Fin!AW146</f>
        <v>68.95</v>
      </c>
      <c r="AX48" s="227">
        <f>+Fin!AX146</f>
        <v>68.95</v>
      </c>
      <c r="AY48" s="227">
        <f>+Fin!AY146</f>
        <v>68.95</v>
      </c>
      <c r="AZ48" s="227">
        <f>+Fin!AZ146</f>
        <v>68.95</v>
      </c>
      <c r="BA48" s="227">
        <f>+Fin!BA146</f>
        <v>68.95</v>
      </c>
      <c r="BB48" s="227">
        <f>+Fin!BB146</f>
        <v>68.95</v>
      </c>
      <c r="BC48" s="227">
        <f>+Fin!BC146</f>
        <v>68.95</v>
      </c>
      <c r="BD48" s="227">
        <f>+Fin!BD146</f>
        <v>68.95</v>
      </c>
      <c r="BE48" s="227">
        <f>+Fin!BE146</f>
        <v>68.95</v>
      </c>
      <c r="BF48" s="227">
        <f>+Fin!BF146</f>
        <v>68.95</v>
      </c>
      <c r="BG48" s="227">
        <f>+Fin!BG146</f>
        <v>68.95</v>
      </c>
      <c r="BH48" s="227">
        <f>+Fin!BH146</f>
        <v>68.95</v>
      </c>
      <c r="BI48" s="227">
        <f>+Fin!BI146</f>
        <v>68.95</v>
      </c>
      <c r="BJ48" s="227">
        <f>+Fin!BJ146</f>
        <v>68.95</v>
      </c>
      <c r="BK48" s="227">
        <f>+Fin!BK146</f>
        <v>68.95</v>
      </c>
      <c r="BL48" s="227">
        <f>+Fin!BL146</f>
        <v>68.95</v>
      </c>
      <c r="BM48" s="227">
        <f>+Fin!BM146</f>
        <v>68.95</v>
      </c>
      <c r="BN48" s="227">
        <f>+Fin!BN146</f>
        <v>68.95</v>
      </c>
      <c r="BO48" s="227">
        <f>+Fin!BO146</f>
        <v>68.95</v>
      </c>
      <c r="BP48" s="227">
        <f>+Fin!BP146</f>
        <v>68.95</v>
      </c>
      <c r="BQ48" s="227">
        <f>+Fin!BQ146</f>
        <v>68.95</v>
      </c>
      <c r="BR48" s="227">
        <f>+Fin!BR146</f>
        <v>68.95</v>
      </c>
      <c r="BS48" s="227">
        <f>+Fin!BS146</f>
        <v>68.95</v>
      </c>
      <c r="BT48" s="227">
        <f>+Fin!BT146</f>
        <v>68.95</v>
      </c>
      <c r="BU48" s="227">
        <f>+Fin!BU146</f>
        <v>68.95</v>
      </c>
      <c r="BV48" s="227">
        <f>+Fin!BV146</f>
        <v>68.95</v>
      </c>
      <c r="BW48" s="227">
        <f>+Fin!BW146</f>
        <v>68.95</v>
      </c>
      <c r="BX48" s="227">
        <f>+Fin!BX146</f>
        <v>68.95</v>
      </c>
      <c r="BY48" s="227">
        <f>+Fin!BY146</f>
        <v>68.95</v>
      </c>
      <c r="BZ48" s="227">
        <f>+Fin!BZ146</f>
        <v>68.95</v>
      </c>
      <c r="CA48" s="227">
        <f>+Fin!CA146</f>
        <v>68.95</v>
      </c>
      <c r="CB48" s="227">
        <f>+Fin!CB146</f>
        <v>68.95</v>
      </c>
      <c r="CC48" s="227">
        <f>+Fin!CC146</f>
        <v>68.95</v>
      </c>
      <c r="CD48" s="227">
        <f>+Fin!CD146</f>
        <v>68.95</v>
      </c>
      <c r="CE48" s="227">
        <f>+Fin!CE146</f>
        <v>68.95</v>
      </c>
      <c r="CF48" s="227">
        <f>+Fin!CF146</f>
        <v>68.95</v>
      </c>
      <c r="CG48" s="227">
        <f>+Fin!CG146</f>
        <v>68.95</v>
      </c>
      <c r="CH48" s="227">
        <f>+Fin!CH146</f>
        <v>0</v>
      </c>
      <c r="CI48" s="227">
        <f>+Fin!CI146</f>
        <v>0</v>
      </c>
      <c r="CJ48" s="227">
        <f>+Fin!CJ146</f>
        <v>0</v>
      </c>
      <c r="CK48" s="227">
        <f>+Fin!CK146</f>
        <v>0</v>
      </c>
      <c r="CL48" s="227">
        <f>+Fin!CL146</f>
        <v>0</v>
      </c>
      <c r="CM48" s="227">
        <f>+Fin!CM146</f>
        <v>0</v>
      </c>
      <c r="CN48" s="227">
        <f>+Fin!CN146</f>
        <v>0</v>
      </c>
      <c r="CO48" s="227">
        <f>+Fin!CO146</f>
        <v>0</v>
      </c>
      <c r="CP48" s="227">
        <f>+Fin!CP146</f>
        <v>0</v>
      </c>
      <c r="CQ48" s="227">
        <f>+Fin!CQ146</f>
        <v>0</v>
      </c>
      <c r="CR48" s="227">
        <f>+Fin!CR146</f>
        <v>0</v>
      </c>
      <c r="CS48" s="227"/>
      <c r="CT48" s="227"/>
      <c r="CU48" s="227"/>
      <c r="CV48" s="227"/>
      <c r="CW48" s="227"/>
      <c r="CX48" s="227"/>
      <c r="CY48" s="227"/>
      <c r="CZ48" s="227"/>
      <c r="DA48" s="227"/>
      <c r="DB48" s="227"/>
      <c r="DC48" s="227"/>
      <c r="DD48" s="227"/>
      <c r="DE48" s="227"/>
      <c r="DF48" s="227"/>
      <c r="DG48" s="227"/>
      <c r="DH48" s="227"/>
      <c r="DI48" s="227"/>
      <c r="DJ48" s="227"/>
      <c r="DK48" s="227"/>
      <c r="DL48" s="227"/>
      <c r="DM48" s="227"/>
      <c r="DN48" s="227"/>
      <c r="DO48" s="227"/>
      <c r="DP48" s="227"/>
      <c r="DQ48" s="227"/>
      <c r="DR48" s="227"/>
      <c r="DS48" s="227"/>
      <c r="DT48" s="227"/>
      <c r="DU48" s="227"/>
      <c r="DV48" s="227"/>
      <c r="DW48" s="227"/>
      <c r="DX48" s="227"/>
      <c r="DY48" s="227"/>
      <c r="DZ48" s="227"/>
      <c r="EA48" s="227"/>
      <c r="EB48" s="227"/>
      <c r="EC48" s="227"/>
      <c r="ED48" s="227"/>
      <c r="EE48" s="227"/>
      <c r="EF48" s="227"/>
      <c r="EG48" s="227"/>
      <c r="EH48" s="227"/>
      <c r="EI48" s="227"/>
      <c r="EJ48" s="227"/>
      <c r="EK48" s="227"/>
      <c r="EL48" s="227"/>
      <c r="EM48" s="227"/>
      <c r="EN48" s="227"/>
      <c r="EO48" s="227"/>
      <c r="EP48" s="227"/>
      <c r="EQ48" s="227"/>
      <c r="ER48" s="227"/>
      <c r="ES48" s="227"/>
      <c r="ET48" s="227"/>
      <c r="EU48" s="227"/>
      <c r="EV48" s="227"/>
      <c r="EW48" s="227"/>
      <c r="EX48" s="227"/>
      <c r="EY48" s="227"/>
      <c r="EZ48" s="227"/>
      <c r="FA48" s="227"/>
      <c r="FB48" s="227"/>
      <c r="FC48" s="227"/>
      <c r="FD48" s="227"/>
      <c r="FE48" s="227"/>
      <c r="FF48" s="227"/>
      <c r="FG48" s="227"/>
      <c r="FH48" s="227"/>
      <c r="FI48" s="227"/>
      <c r="FJ48" s="227"/>
      <c r="FK48" s="227"/>
      <c r="FL48" s="227"/>
      <c r="FM48" s="227"/>
      <c r="FN48" s="227"/>
      <c r="FO48" s="227"/>
      <c r="FP48" s="227"/>
      <c r="FQ48" s="227"/>
      <c r="FR48" s="227"/>
      <c r="FS48" s="227"/>
      <c r="FT48" s="227"/>
      <c r="FU48" s="227"/>
      <c r="FV48" s="227"/>
      <c r="FW48" s="227"/>
      <c r="FX48" s="227"/>
      <c r="FY48" s="227"/>
      <c r="FZ48" s="227"/>
      <c r="GA48" s="227"/>
      <c r="GB48" s="227"/>
      <c r="GC48" s="227"/>
      <c r="GD48" s="227"/>
      <c r="GE48" s="227"/>
      <c r="GF48" s="227"/>
      <c r="GG48" s="227"/>
      <c r="GH48" s="227"/>
      <c r="GI48" s="227"/>
      <c r="GJ48" s="227"/>
      <c r="GK48" s="227"/>
    </row>
    <row r="49" spans="1:193" outlineLevel="1">
      <c r="A49" s="4"/>
      <c r="B49" s="4" t="s">
        <v>75</v>
      </c>
      <c r="C49" s="47"/>
      <c r="D49" s="50"/>
      <c r="E49" s="50"/>
      <c r="F49" s="50"/>
      <c r="G49" s="50"/>
      <c r="H49" s="50"/>
      <c r="I49" s="50"/>
      <c r="J49" s="50"/>
      <c r="K49" s="310" t="s">
        <v>200</v>
      </c>
      <c r="L49" s="50"/>
      <c r="M49" s="125"/>
      <c r="N49" s="125"/>
      <c r="O49" s="227">
        <f>+Inputs!L236</f>
        <v>423.96323451902612</v>
      </c>
      <c r="P49" s="227">
        <f>SUM(Fin!P142,Fin!P131)</f>
        <v>467.16197984031623</v>
      </c>
      <c r="Q49" s="227">
        <f>SUM(Fin!Q142,Fin!Q131)</f>
        <v>486.78052793057657</v>
      </c>
      <c r="R49" s="227">
        <f>SUM(Fin!R142,Fin!R131)</f>
        <v>502.16291811978709</v>
      </c>
      <c r="S49" s="227">
        <f>SUM(Fin!S142,Fin!S131)</f>
        <v>507.32764283777232</v>
      </c>
      <c r="T49" s="227">
        <f>SUM(Fin!T142,Fin!T131)</f>
        <v>535.37385683371213</v>
      </c>
      <c r="U49" s="227">
        <f>SUM(Fin!U142,Fin!U131)</f>
        <v>563.27708079481079</v>
      </c>
      <c r="V49" s="227">
        <f>SUM(Fin!V142,Fin!V131)</f>
        <v>578.93382215373754</v>
      </c>
      <c r="W49" s="227">
        <f>SUM(Fin!W142,Fin!W131)</f>
        <v>613.52732201366246</v>
      </c>
      <c r="X49" s="227">
        <f>SUM(Fin!X142,Fin!X131)</f>
        <v>644.53757971947721</v>
      </c>
      <c r="Y49" s="227">
        <f>SUM(Fin!Y142,Fin!Y131)</f>
        <v>658.15041180860567</v>
      </c>
      <c r="Z49" s="227">
        <f>SUM(Fin!Z142,Fin!Z131)</f>
        <v>690.22018649683605</v>
      </c>
      <c r="AA49" s="227">
        <f>SUM(Fin!AA142,Fin!AA131)</f>
        <v>691.87608350491416</v>
      </c>
      <c r="AB49" s="227">
        <f>SUM(Fin!AB142,Fin!AB131)</f>
        <v>725.20015548873425</v>
      </c>
      <c r="AC49" s="227">
        <f>SUM(Fin!AC142,Fin!AC131)</f>
        <v>744.0432909770891</v>
      </c>
      <c r="AD49" s="227">
        <f>SUM(Fin!AD142,Fin!AD131)</f>
        <v>766.87959715562749</v>
      </c>
      <c r="AE49" s="227">
        <f>SUM(Fin!AE142,Fin!AE131)</f>
        <v>776.69174272929467</v>
      </c>
      <c r="AF49" s="227">
        <f>SUM(Fin!AF142,Fin!AF131)</f>
        <v>802.55985739059747</v>
      </c>
      <c r="AG49" s="227">
        <f>SUM(Fin!AG142,Fin!AG131)</f>
        <v>816.34665734204737</v>
      </c>
      <c r="AH49" s="227">
        <f>SUM(Fin!AH142,Fin!AH131)</f>
        <v>841.42918173966859</v>
      </c>
      <c r="AI49" s="227">
        <f>SUM(Fin!AI142,Fin!AI131)</f>
        <v>849.44970702473597</v>
      </c>
      <c r="AJ49" s="227">
        <f>SUM(Fin!AJ142,Fin!AJ131)</f>
        <v>857.56009548207328</v>
      </c>
      <c r="AK49" s="227">
        <f>SUM(Fin!AK142,Fin!AK131)</f>
        <v>820.09107363520036</v>
      </c>
      <c r="AL49" s="227">
        <f>SUM(Fin!AL142,Fin!AL131)</f>
        <v>826.15035694019639</v>
      </c>
      <c r="AM49" s="227">
        <f>SUM(Fin!AM142,Fin!AM131)</f>
        <v>826.87648896039445</v>
      </c>
      <c r="AN49" s="227">
        <f>SUM(Fin!AN142,Fin!AN131)</f>
        <v>813.3304889603944</v>
      </c>
      <c r="AO49" s="227">
        <f>SUM(Fin!AO142,Fin!AO131)</f>
        <v>825.8304889603944</v>
      </c>
      <c r="AP49" s="227">
        <f>SUM(Fin!AP142,Fin!AP131)</f>
        <v>814.52048896039446</v>
      </c>
      <c r="AQ49" s="227">
        <f>SUM(Fin!AQ142,Fin!AQ131)</f>
        <v>813.86048896039449</v>
      </c>
      <c r="AR49" s="227">
        <f>SUM(Fin!AR142,Fin!AR131)</f>
        <v>810.68048896039443</v>
      </c>
      <c r="AS49" s="227">
        <f>SUM(Fin!AS142,Fin!AS131)</f>
        <v>795.79048896039444</v>
      </c>
      <c r="AT49" s="227">
        <f>SUM(Fin!AT142,Fin!AT131)</f>
        <v>815.79048896039444</v>
      </c>
      <c r="AU49" s="227">
        <f>SUM(Fin!AU142,Fin!AU131)</f>
        <v>789.76174363910434</v>
      </c>
      <c r="AV49" s="227">
        <f>SUM(Fin!AV142,Fin!AV131)</f>
        <v>789.76174363910434</v>
      </c>
      <c r="AW49" s="227">
        <f>SUM(Fin!AW142,Fin!AW131)</f>
        <v>799.76174363910434</v>
      </c>
      <c r="AX49" s="227">
        <f>SUM(Fin!AX142,Fin!AX131)</f>
        <v>791.80374363910437</v>
      </c>
      <c r="AY49" s="227">
        <f>SUM(Fin!AY142,Fin!AY131)</f>
        <v>784.33374363910434</v>
      </c>
      <c r="AZ49" s="227">
        <f>SUM(Fin!AZ142,Fin!AZ131)</f>
        <v>784.33374363910434</v>
      </c>
      <c r="BA49" s="227">
        <f>SUM(Fin!BA142,Fin!BA131)</f>
        <v>784.33374363910434</v>
      </c>
      <c r="BB49" s="227">
        <f>SUM(Fin!BB142,Fin!BB131)</f>
        <v>784.33374363910434</v>
      </c>
      <c r="BC49" s="227">
        <f>SUM(Fin!BC142,Fin!BC131)</f>
        <v>784.33374363910434</v>
      </c>
      <c r="BD49" s="227">
        <f>SUM(Fin!BD142,Fin!BD131)</f>
        <v>784.33374363910434</v>
      </c>
      <c r="BE49" s="227">
        <f>SUM(Fin!BE142,Fin!BE131)</f>
        <v>971.65348581267517</v>
      </c>
      <c r="BF49" s="227">
        <f>SUM(Fin!BF142,Fin!BF131)</f>
        <v>998.17771766660621</v>
      </c>
      <c r="BG49" s="227">
        <f>SUM(Fin!BG142,Fin!BG131)</f>
        <v>1027.3684298508238</v>
      </c>
      <c r="BH49" s="227">
        <f>SUM(Fin!BH142,Fin!BH131)</f>
        <v>1056.699403023594</v>
      </c>
      <c r="BI49" s="227">
        <f>SUM(Fin!BI142,Fin!BI131)</f>
        <v>1087.5565912640818</v>
      </c>
      <c r="BJ49" s="227">
        <f>SUM(Fin!BJ142,Fin!BJ131)</f>
        <v>1117.115107330166</v>
      </c>
      <c r="BK49" s="227">
        <f>SUM(Fin!BK142,Fin!BK131)</f>
        <v>824.13742175393679</v>
      </c>
      <c r="BL49" s="227">
        <f>SUM(Fin!BL142,Fin!BL131)</f>
        <v>848.19289017140932</v>
      </c>
      <c r="BM49" s="227">
        <f>SUM(Fin!BM142,Fin!BM131)</f>
        <v>873.51405620062872</v>
      </c>
      <c r="BN49" s="227">
        <f>SUM(Fin!BN142,Fin!BN131)</f>
        <v>897.76233068432362</v>
      </c>
      <c r="BO49" s="227">
        <f>SUM(Fin!BO142,Fin!BO131)</f>
        <v>924.45161318097303</v>
      </c>
      <c r="BP49" s="227">
        <f>SUM(Fin!BP142,Fin!BP131)</f>
        <v>951.29516048234086</v>
      </c>
      <c r="BQ49" s="227">
        <f>SUM(Fin!BQ142,Fin!BQ131)</f>
        <v>979.55012494230073</v>
      </c>
      <c r="BR49" s="227">
        <f>SUM(Fin!BR142,Fin!BR131)</f>
        <v>1006.581561756424</v>
      </c>
      <c r="BS49" s="227">
        <f>SUM(Fin!BS142,Fin!BS131)</f>
        <v>1036.3468235562875</v>
      </c>
      <c r="BT49" s="227">
        <f>SUM(Fin!BT142,Fin!BT131)</f>
        <v>1066.2693984164866</v>
      </c>
      <c r="BU49" s="227">
        <f>SUM(Fin!BU142,Fin!BU131)</f>
        <v>1097.7645485240769</v>
      </c>
      <c r="BV49" s="227">
        <f>SUM(Fin!BV142,Fin!BV131)</f>
        <v>1127.8633332758775</v>
      </c>
      <c r="BW49" s="227">
        <f>SUM(Fin!BW142,Fin!BW131)</f>
        <v>1161.0224673253274</v>
      </c>
      <c r="BX49" s="227">
        <f>SUM(Fin!BX142,Fin!BX131)</f>
        <v>1194.3388705013547</v>
      </c>
      <c r="BY49" s="227">
        <f>SUM(Fin!BY142,Fin!BY131)</f>
        <v>1229.4057282380957</v>
      </c>
      <c r="BZ49" s="227">
        <f>SUM(Fin!BZ142,Fin!BZ131)</f>
        <v>1262.8776698419706</v>
      </c>
      <c r="CA49" s="227">
        <f>SUM(Fin!CA142,Fin!CA131)</f>
        <v>1299.7737213854496</v>
      </c>
      <c r="CB49" s="227">
        <f>SUM(Fin!CB142,Fin!CB131)</f>
        <v>1336.8227482811258</v>
      </c>
      <c r="CC49" s="227">
        <f>SUM(Fin!CC142,Fin!CC131)</f>
        <v>1375.8181433515786</v>
      </c>
      <c r="CD49" s="227">
        <f>SUM(Fin!CD142,Fin!CD131)</f>
        <v>1412.9902629410713</v>
      </c>
      <c r="CE49" s="227">
        <f>SUM(Fin!CE142,Fin!CE131)</f>
        <v>1453.9913182476917</v>
      </c>
      <c r="CF49" s="227">
        <f>SUM(Fin!CF142,Fin!CF131)</f>
        <v>1495.1352336669859</v>
      </c>
      <c r="CG49" s="227">
        <f>SUM(Fin!CG142,Fin!CG131)</f>
        <v>1150.4252310324005</v>
      </c>
      <c r="CH49" s="227">
        <f>SUM(Fin!CH142,Fin!CH131)</f>
        <v>0</v>
      </c>
      <c r="CI49" s="227">
        <f>SUM(Fin!CI142,Fin!CI131)</f>
        <v>3.1832314562052491E-13</v>
      </c>
      <c r="CJ49" s="227">
        <f>SUM(Fin!CJ142,Fin!CJ131)</f>
        <v>3.1832314562052491E-13</v>
      </c>
      <c r="CK49" s="227">
        <f>SUM(Fin!CK142,Fin!CK131)</f>
        <v>3.1832314562052491E-13</v>
      </c>
      <c r="CL49" s="227">
        <f>SUM(Fin!CL142,Fin!CL131)</f>
        <v>3.1832314562052491E-13</v>
      </c>
      <c r="CM49" s="227">
        <f>SUM(Fin!CM142,Fin!CM131)</f>
        <v>3.1832314562052491E-13</v>
      </c>
      <c r="CN49" s="227">
        <f>SUM(Fin!CN142,Fin!CN131)</f>
        <v>3.1832314562052491E-13</v>
      </c>
      <c r="CO49" s="227">
        <f>SUM(Fin!CO142,Fin!CO131)</f>
        <v>3.1832314562052491E-13</v>
      </c>
      <c r="CP49" s="227">
        <f>SUM(Fin!CP142,Fin!CP131)</f>
        <v>3.1832314562052491E-13</v>
      </c>
      <c r="CQ49" s="227">
        <f>SUM(Fin!CQ142,Fin!CQ131)</f>
        <v>3.1832314562052491E-13</v>
      </c>
      <c r="CR49" s="227">
        <f>SUM(Fin!CR142,Fin!CR131)</f>
        <v>0</v>
      </c>
      <c r="CS49" s="227"/>
      <c r="CT49" s="227"/>
      <c r="CU49" s="227"/>
      <c r="CV49" s="227"/>
      <c r="CW49" s="227"/>
      <c r="CX49" s="227"/>
      <c r="CY49" s="227"/>
      <c r="CZ49" s="227"/>
      <c r="DA49" s="227"/>
      <c r="DB49" s="227"/>
      <c r="DC49" s="227"/>
      <c r="DD49" s="227"/>
      <c r="DE49" s="227"/>
      <c r="DF49" s="227"/>
      <c r="DG49" s="227"/>
      <c r="DH49" s="227"/>
      <c r="DI49" s="227"/>
      <c r="DJ49" s="227"/>
      <c r="DK49" s="227"/>
      <c r="DL49" s="227"/>
      <c r="DM49" s="227"/>
      <c r="DN49" s="227"/>
      <c r="DO49" s="227"/>
      <c r="DP49" s="227"/>
      <c r="DQ49" s="227"/>
      <c r="DR49" s="227"/>
      <c r="DS49" s="227"/>
      <c r="DT49" s="227"/>
      <c r="DU49" s="227"/>
      <c r="DV49" s="227"/>
      <c r="DW49" s="227"/>
      <c r="DX49" s="227"/>
      <c r="DY49" s="227"/>
      <c r="DZ49" s="227"/>
      <c r="EA49" s="227"/>
      <c r="EB49" s="227"/>
      <c r="EC49" s="227"/>
      <c r="ED49" s="227"/>
      <c r="EE49" s="227"/>
      <c r="EF49" s="227"/>
      <c r="EG49" s="227"/>
      <c r="EH49" s="227"/>
      <c r="EI49" s="227"/>
      <c r="EJ49" s="227"/>
      <c r="EK49" s="227"/>
      <c r="EL49" s="227"/>
      <c r="EM49" s="227"/>
      <c r="EN49" s="227"/>
      <c r="EO49" s="227"/>
      <c r="EP49" s="227"/>
      <c r="EQ49" s="227"/>
      <c r="ER49" s="227"/>
      <c r="ES49" s="227"/>
      <c r="ET49" s="227"/>
      <c r="EU49" s="227"/>
      <c r="EV49" s="227"/>
      <c r="EW49" s="227"/>
      <c r="EX49" s="227"/>
      <c r="EY49" s="227"/>
      <c r="EZ49" s="227"/>
      <c r="FA49" s="227"/>
      <c r="FB49" s="227"/>
      <c r="FC49" s="227"/>
      <c r="FD49" s="227"/>
      <c r="FE49" s="227"/>
      <c r="FF49" s="227"/>
      <c r="FG49" s="227"/>
      <c r="FH49" s="227"/>
      <c r="FI49" s="227"/>
      <c r="FJ49" s="227"/>
      <c r="FK49" s="227"/>
      <c r="FL49" s="227"/>
      <c r="FM49" s="227"/>
      <c r="FN49" s="227"/>
      <c r="FO49" s="227"/>
      <c r="FP49" s="227"/>
      <c r="FQ49" s="227"/>
      <c r="FR49" s="227"/>
      <c r="FS49" s="227"/>
      <c r="FT49" s="227"/>
      <c r="FU49" s="227"/>
      <c r="FV49" s="227"/>
      <c r="FW49" s="227"/>
      <c r="FX49" s="227"/>
      <c r="FY49" s="227"/>
      <c r="FZ49" s="227"/>
      <c r="GA49" s="227"/>
      <c r="GB49" s="227"/>
      <c r="GC49" s="227"/>
      <c r="GD49" s="227"/>
      <c r="GE49" s="227"/>
      <c r="GF49" s="227"/>
      <c r="GG49" s="227"/>
      <c r="GH49" s="227"/>
      <c r="GI49" s="227"/>
      <c r="GJ49" s="227"/>
      <c r="GK49" s="227"/>
    </row>
    <row r="50" spans="1:193" outlineLevel="1">
      <c r="A50" s="4"/>
      <c r="B50" s="4" t="s">
        <v>127</v>
      </c>
      <c r="C50" s="47"/>
      <c r="D50" s="50"/>
      <c r="E50" s="50"/>
      <c r="F50" s="50"/>
      <c r="G50" s="50"/>
      <c r="H50" s="50"/>
      <c r="I50" s="50"/>
      <c r="J50" s="50"/>
      <c r="K50" s="310" t="s">
        <v>200</v>
      </c>
      <c r="L50" s="50"/>
      <c r="M50" s="125"/>
      <c r="N50" s="125"/>
      <c r="O50" s="227">
        <f>+Inputs!L237</f>
        <v>194.05000000000004</v>
      </c>
      <c r="P50" s="227">
        <f>+Oper!P69</f>
        <v>218.00000000000003</v>
      </c>
      <c r="Q50" s="227">
        <f>+Oper!Q69</f>
        <v>230.29288333109227</v>
      </c>
      <c r="R50" s="227">
        <f>+Oper!R69</f>
        <v>241.37566819818252</v>
      </c>
      <c r="S50" s="227">
        <f>+Oper!S69</f>
        <v>252.88144941288618</v>
      </c>
      <c r="T50" s="227">
        <f>+Oper!T69</f>
        <v>267.91921406926491</v>
      </c>
      <c r="U50" s="227">
        <f>+Oper!U69</f>
        <v>283.98000695590781</v>
      </c>
      <c r="V50" s="227">
        <f>+Oper!V69</f>
        <v>301.02682701157846</v>
      </c>
      <c r="W50" s="227">
        <f>+Oper!W69</f>
        <v>319.06031591476199</v>
      </c>
      <c r="X50" s="227">
        <f>+Oper!X69</f>
        <v>338.19249980205797</v>
      </c>
      <c r="Y50" s="227">
        <f>+Oper!Y69</f>
        <v>356.75495643441872</v>
      </c>
      <c r="Z50" s="227">
        <f>+Oper!Z69</f>
        <v>376.28553802276934</v>
      </c>
      <c r="AA50" s="227">
        <f>+Oper!AA69</f>
        <v>396.83637694936931</v>
      </c>
      <c r="AB50" s="227">
        <f>+Oper!AB69</f>
        <v>418.5321797825498</v>
      </c>
      <c r="AC50" s="227">
        <f>+Oper!AC69</f>
        <v>441.41509709739063</v>
      </c>
      <c r="AD50" s="227">
        <f>+Oper!AD69</f>
        <v>459.97262154379479</v>
      </c>
      <c r="AE50" s="227">
        <f>+Oper!AE69</f>
        <v>479.01888210950511</v>
      </c>
      <c r="AF50" s="227">
        <f>+Oper!AF69</f>
        <v>498.87077316084299</v>
      </c>
      <c r="AG50" s="227">
        <f>+Oper!AG69</f>
        <v>519.54610678064364</v>
      </c>
      <c r="AH50" s="227">
        <f>+Oper!AH69</f>
        <v>541.11023785355394</v>
      </c>
      <c r="AI50" s="227">
        <f>+Oper!AI69</f>
        <v>562.81949763457999</v>
      </c>
      <c r="AJ50" s="227">
        <f>+Oper!AJ69</f>
        <v>585.4022776388266</v>
      </c>
      <c r="AK50" s="227">
        <f>+Oper!AK69</f>
        <v>608.89128627550383</v>
      </c>
      <c r="AL50" s="227">
        <f>+Oper!AL69</f>
        <v>633.36011529275208</v>
      </c>
      <c r="AM50" s="227">
        <f>+Oper!AM69</f>
        <v>658.73618142722341</v>
      </c>
      <c r="AN50" s="227">
        <f>+Oper!AN69</f>
        <v>681.95680727526451</v>
      </c>
      <c r="AO50" s="227">
        <f>+Oper!AO69</f>
        <v>705.86126865292908</v>
      </c>
      <c r="AP50" s="227">
        <f>+Oper!AP69</f>
        <v>730.640964168408</v>
      </c>
      <c r="AQ50" s="227">
        <f>+Oper!AQ69</f>
        <v>756.20301106311354</v>
      </c>
      <c r="AR50" s="227">
        <f>+Oper!AR69</f>
        <v>782.70176234333917</v>
      </c>
      <c r="AS50" s="227">
        <f>+Oper!AS69</f>
        <v>811.27997912984279</v>
      </c>
      <c r="AT50" s="227">
        <f>+Oper!AT69</f>
        <v>841.00039919483561</v>
      </c>
      <c r="AU50" s="227">
        <f>+Oper!AU69</f>
        <v>871.71104614640365</v>
      </c>
      <c r="AV50" s="227">
        <f>+Oper!AV69</f>
        <v>903.59219995077819</v>
      </c>
      <c r="AW50" s="227">
        <f>+Oper!AW69</f>
        <v>936.64143870114128</v>
      </c>
      <c r="AX50" s="227">
        <f>+Oper!AX69</f>
        <v>965.23070304462999</v>
      </c>
      <c r="AY50" s="227">
        <f>+Oper!AY69</f>
        <v>994.3349779472461</v>
      </c>
      <c r="AZ50" s="227">
        <f>+Oper!AZ69</f>
        <v>1024.3619446547968</v>
      </c>
      <c r="BA50" s="227">
        <f>+Oper!BA69</f>
        <v>1055.2975921955945</v>
      </c>
      <c r="BB50" s="227">
        <f>+Oper!BB69</f>
        <v>1087.231656277708</v>
      </c>
      <c r="BC50" s="227">
        <f>+Oper!BC69</f>
        <v>1120.0027707889737</v>
      </c>
      <c r="BD50" s="227">
        <f>+Oper!BD69</f>
        <v>1153.8241543351899</v>
      </c>
      <c r="BE50" s="227">
        <f>+Oper!BE69</f>
        <v>1188.6695285853516</v>
      </c>
      <c r="BF50" s="227">
        <f>+Oper!BF69</f>
        <v>1224.639522462377</v>
      </c>
      <c r="BG50" s="227">
        <f>+Oper!BG69</f>
        <v>1261.5523567708083</v>
      </c>
      <c r="BH50" s="227">
        <f>+Oper!BH69</f>
        <v>1299.6481965606065</v>
      </c>
      <c r="BI50" s="227">
        <f>+Oper!BI69</f>
        <v>1338.8974423251948</v>
      </c>
      <c r="BJ50" s="227">
        <f>+Oper!BJ69</f>
        <v>1379.4134407959509</v>
      </c>
      <c r="BK50" s="227">
        <f>+Oper!BK69</f>
        <v>1420.9914389325313</v>
      </c>
      <c r="BL50" s="227">
        <f>+Oper!BL69</f>
        <v>1463.9019546235445</v>
      </c>
      <c r="BM50" s="227">
        <f>+Oper!BM69</f>
        <v>1508.1116474806852</v>
      </c>
      <c r="BN50" s="227">
        <f>+Oper!BN69</f>
        <v>1553.7481893631932</v>
      </c>
      <c r="BO50" s="227">
        <f>+Oper!BO69</f>
        <v>1600.5809498768083</v>
      </c>
      <c r="BP50" s="227">
        <f>+Oper!BP69</f>
        <v>1648.9146358390683</v>
      </c>
      <c r="BQ50" s="227">
        <f>+Oper!BQ69</f>
        <v>1698.7116931951639</v>
      </c>
      <c r="BR50" s="227">
        <f>+Oper!BR69</f>
        <v>1750.1159293883597</v>
      </c>
      <c r="BS50" s="227">
        <f>+Oper!BS69</f>
        <v>1802.8675662064857</v>
      </c>
      <c r="BT50" s="227">
        <f>+Oper!BT69</f>
        <v>1857.3098203038348</v>
      </c>
      <c r="BU50" s="227">
        <f>+Oper!BU69</f>
        <v>1913.4003914222392</v>
      </c>
      <c r="BV50" s="227">
        <f>+Oper!BV69</f>
        <v>1971.3012618564803</v>
      </c>
      <c r="BW50" s="227">
        <f>+Oper!BW69</f>
        <v>2030.7198217806272</v>
      </c>
      <c r="BX50" s="227">
        <f>+Oper!BX69</f>
        <v>2092.0426646839096</v>
      </c>
      <c r="BY50" s="227">
        <f>+Oper!BY69</f>
        <v>2155.2221442642162</v>
      </c>
      <c r="BZ50" s="227">
        <f>+Oper!BZ69</f>
        <v>2220.4407146645767</v>
      </c>
      <c r="CA50" s="227">
        <f>+Oper!CA69</f>
        <v>2287.3687850793758</v>
      </c>
      <c r="CB50" s="227">
        <f>+Oper!CB69</f>
        <v>2356.4418079379902</v>
      </c>
      <c r="CC50" s="227">
        <f>+Oper!CC69</f>
        <v>2427.6061152439756</v>
      </c>
      <c r="CD50" s="227">
        <f>+Oper!CD69</f>
        <v>2501.0672202872506</v>
      </c>
      <c r="CE50" s="227">
        <f>+Oper!CE69</f>
        <v>2576.4538775062506</v>
      </c>
      <c r="CF50" s="227">
        <f>+Oper!CF69</f>
        <v>2654.2565732219659</v>
      </c>
      <c r="CG50" s="227">
        <f>+Oper!CG69</f>
        <v>2734.4148567023408</v>
      </c>
      <c r="CH50" s="227">
        <f>+Oper!CH69</f>
        <v>2817.1602146740206</v>
      </c>
      <c r="CI50" s="227">
        <f>+Oper!CI69</f>
        <v>2902.0744823562159</v>
      </c>
      <c r="CJ50" s="227">
        <f>+Oper!CJ69</f>
        <v>2989.7101353234038</v>
      </c>
      <c r="CK50" s="227">
        <f>+Oper!CK69</f>
        <v>3079.9990828837745</v>
      </c>
      <c r="CL50" s="227">
        <f>+Oper!CL69</f>
        <v>3173.2020678079471</v>
      </c>
      <c r="CM50" s="227">
        <f>+Oper!CM69</f>
        <v>3268.8480762926711</v>
      </c>
      <c r="CN50" s="227">
        <f>+Oper!CN69</f>
        <v>3367.5594075689996</v>
      </c>
      <c r="CO50" s="227">
        <f>+Oper!CO69</f>
        <v>3469.2593654224502</v>
      </c>
      <c r="CP50" s="227">
        <f>+Oper!CP69</f>
        <v>3574.2416461414332</v>
      </c>
      <c r="CQ50" s="227">
        <f>+Oper!CQ69</f>
        <v>3681.9757076692131</v>
      </c>
      <c r="CR50" s="227">
        <f>+Oper!CR69</f>
        <v>0</v>
      </c>
      <c r="CS50" s="227"/>
      <c r="CT50" s="227"/>
      <c r="CU50" s="227"/>
      <c r="CV50" s="227"/>
      <c r="CW50" s="227"/>
      <c r="CX50" s="227"/>
      <c r="CY50" s="227"/>
      <c r="CZ50" s="227"/>
      <c r="DA50" s="227"/>
      <c r="DB50" s="227"/>
      <c r="DC50" s="227"/>
      <c r="DD50" s="227"/>
      <c r="DE50" s="227"/>
      <c r="DF50" s="227"/>
      <c r="DG50" s="227"/>
      <c r="DH50" s="227"/>
      <c r="DI50" s="227"/>
      <c r="DJ50" s="227"/>
      <c r="DK50" s="227"/>
      <c r="DL50" s="227"/>
      <c r="DM50" s="227"/>
      <c r="DN50" s="227"/>
      <c r="DO50" s="227"/>
      <c r="DP50" s="227"/>
      <c r="DQ50" s="227"/>
      <c r="DR50" s="227"/>
      <c r="DS50" s="227"/>
      <c r="DT50" s="227"/>
      <c r="DU50" s="227"/>
      <c r="DV50" s="227"/>
      <c r="DW50" s="227"/>
      <c r="DX50" s="227"/>
      <c r="DY50" s="227"/>
      <c r="DZ50" s="227"/>
      <c r="EA50" s="227"/>
      <c r="EB50" s="227"/>
      <c r="EC50" s="227"/>
      <c r="ED50" s="227"/>
      <c r="EE50" s="227"/>
      <c r="EF50" s="227"/>
      <c r="EG50" s="227"/>
      <c r="EH50" s="227"/>
      <c r="EI50" s="227"/>
      <c r="EJ50" s="227"/>
      <c r="EK50" s="227"/>
      <c r="EL50" s="227"/>
      <c r="EM50" s="227"/>
      <c r="EN50" s="227"/>
      <c r="EO50" s="227"/>
      <c r="EP50" s="227"/>
      <c r="EQ50" s="227"/>
      <c r="ER50" s="227"/>
      <c r="ES50" s="227"/>
      <c r="ET50" s="227"/>
      <c r="EU50" s="227"/>
      <c r="EV50" s="227"/>
      <c r="EW50" s="227"/>
      <c r="EX50" s="227"/>
      <c r="EY50" s="227"/>
      <c r="EZ50" s="227"/>
      <c r="FA50" s="227"/>
      <c r="FB50" s="227"/>
      <c r="FC50" s="227"/>
      <c r="FD50" s="227"/>
      <c r="FE50" s="227"/>
      <c r="FF50" s="227"/>
      <c r="FG50" s="227"/>
      <c r="FH50" s="227"/>
      <c r="FI50" s="227"/>
      <c r="FJ50" s="227"/>
      <c r="FK50" s="227"/>
      <c r="FL50" s="227"/>
      <c r="FM50" s="227"/>
      <c r="FN50" s="227"/>
      <c r="FO50" s="227"/>
      <c r="FP50" s="227"/>
      <c r="FQ50" s="227"/>
      <c r="FR50" s="227"/>
      <c r="FS50" s="227"/>
      <c r="FT50" s="227"/>
      <c r="FU50" s="227"/>
      <c r="FV50" s="227"/>
      <c r="FW50" s="227"/>
      <c r="FX50" s="227"/>
      <c r="FY50" s="227"/>
      <c r="FZ50" s="227"/>
      <c r="GA50" s="227"/>
      <c r="GB50" s="227"/>
      <c r="GC50" s="227"/>
      <c r="GD50" s="227"/>
      <c r="GE50" s="227"/>
      <c r="GF50" s="227"/>
      <c r="GG50" s="227"/>
      <c r="GH50" s="227"/>
      <c r="GI50" s="227"/>
      <c r="GJ50" s="227"/>
      <c r="GK50" s="227"/>
    </row>
    <row r="51" spans="1:193" outlineLevel="1">
      <c r="A51" s="4"/>
      <c r="B51" s="4" t="s">
        <v>128</v>
      </c>
      <c r="C51" s="47"/>
      <c r="D51" s="50"/>
      <c r="E51" s="50"/>
      <c r="F51" s="50"/>
      <c r="G51" s="50"/>
      <c r="H51" s="50"/>
      <c r="I51" s="50"/>
      <c r="J51" s="50"/>
      <c r="K51" s="310" t="s">
        <v>200</v>
      </c>
      <c r="L51" s="50"/>
      <c r="M51" s="125"/>
      <c r="N51" s="125"/>
      <c r="O51" s="227">
        <f>+Inputs!L238</f>
        <v>27.25</v>
      </c>
      <c r="P51" s="232">
        <v>19.489999999999998</v>
      </c>
      <c r="Q51" s="227">
        <f>+P51*(Q$8&lt;YEAR(Inputs!$L$16))</f>
        <v>19.489999999999998</v>
      </c>
      <c r="R51" s="227">
        <f>+Q51*(R$8&lt;YEAR(Inputs!$L$16))</f>
        <v>19.489999999999998</v>
      </c>
      <c r="S51" s="227">
        <f>+R51*(S$8&lt;YEAR(Inputs!$L$16))</f>
        <v>19.489999999999998</v>
      </c>
      <c r="T51" s="227">
        <f>+S51*(T$8&lt;YEAR(Inputs!$L$16))</f>
        <v>19.489999999999998</v>
      </c>
      <c r="U51" s="227">
        <f>+T51*(U$8&lt;YEAR(Inputs!$L$16))</f>
        <v>19.489999999999998</v>
      </c>
      <c r="V51" s="227">
        <f>+U51*(V$8&lt;YEAR(Inputs!$L$16))</f>
        <v>19.489999999999998</v>
      </c>
      <c r="W51" s="227">
        <f>+V51*(W$8&lt;YEAR(Inputs!$L$16))</f>
        <v>19.489999999999998</v>
      </c>
      <c r="X51" s="227">
        <f>+W51*(X$8&lt;YEAR(Inputs!$L$16))</f>
        <v>19.489999999999998</v>
      </c>
      <c r="Y51" s="227">
        <f>+X51*(Y$8&lt;YEAR(Inputs!$L$16))</f>
        <v>19.489999999999998</v>
      </c>
      <c r="Z51" s="227">
        <f>+Y51*(Z$8&lt;YEAR(Inputs!$L$16))</f>
        <v>19.489999999999998</v>
      </c>
      <c r="AA51" s="227">
        <f>+Z51*(AA$8&lt;YEAR(Inputs!$L$16))</f>
        <v>19.489999999999998</v>
      </c>
      <c r="AB51" s="227">
        <f>+AA51*(AB$8&lt;YEAR(Inputs!$L$16))</f>
        <v>19.489999999999998</v>
      </c>
      <c r="AC51" s="227">
        <f>+AB51*(AC$8&lt;YEAR(Inputs!$L$16))</f>
        <v>19.489999999999998</v>
      </c>
      <c r="AD51" s="227">
        <f>+AC51*(AD$8&lt;YEAR(Inputs!$L$16))</f>
        <v>19.489999999999998</v>
      </c>
      <c r="AE51" s="227">
        <f>+AD51*(AE$8&lt;YEAR(Inputs!$L$16))</f>
        <v>19.489999999999998</v>
      </c>
      <c r="AF51" s="227">
        <f>+AE51*(AF$8&lt;YEAR(Inputs!$L$16))</f>
        <v>19.489999999999998</v>
      </c>
      <c r="AG51" s="227">
        <f>+AF51*(AG$8&lt;YEAR(Inputs!$L$16))</f>
        <v>19.489999999999998</v>
      </c>
      <c r="AH51" s="227">
        <f>+AG51*(AH$8&lt;YEAR(Inputs!$L$16))</f>
        <v>19.489999999999998</v>
      </c>
      <c r="AI51" s="227">
        <f>+AH51*(AI$8&lt;YEAR(Inputs!$L$16))</f>
        <v>19.489999999999998</v>
      </c>
      <c r="AJ51" s="227">
        <f>+AI51*(AJ$8&lt;YEAR(Inputs!$L$16))</f>
        <v>19.489999999999998</v>
      </c>
      <c r="AK51" s="227">
        <f>+AJ51*(AK$8&lt;YEAR(Inputs!$L$16))</f>
        <v>19.489999999999998</v>
      </c>
      <c r="AL51" s="227">
        <f>+AK51*(AL$8&lt;YEAR(Inputs!$L$16))</f>
        <v>19.489999999999998</v>
      </c>
      <c r="AM51" s="227">
        <f>+AL51*(AM$8&lt;YEAR(Inputs!$L$16))</f>
        <v>19.489999999999998</v>
      </c>
      <c r="AN51" s="227">
        <f>+AM51*(AN$8&lt;YEAR(Inputs!$L$16))</f>
        <v>19.489999999999998</v>
      </c>
      <c r="AO51" s="227">
        <f>+AN51*(AO$8&lt;YEAR(Inputs!$L$16))</f>
        <v>19.489999999999998</v>
      </c>
      <c r="AP51" s="227">
        <f>+AO51*(AP$8&lt;YEAR(Inputs!$L$16))</f>
        <v>19.489999999999998</v>
      </c>
      <c r="AQ51" s="227">
        <f>+AP51*(AQ$8&lt;YEAR(Inputs!$L$16))</f>
        <v>19.489999999999998</v>
      </c>
      <c r="AR51" s="227">
        <f>+AQ51*(AR$8&lt;YEAR(Inputs!$L$16))</f>
        <v>19.489999999999998</v>
      </c>
      <c r="AS51" s="227">
        <f>+AR51*(AS$8&lt;YEAR(Inputs!$L$16))</f>
        <v>19.489999999999998</v>
      </c>
      <c r="AT51" s="227">
        <f>+AS51*(AT$8&lt;YEAR(Inputs!$L$16))</f>
        <v>19.489999999999998</v>
      </c>
      <c r="AU51" s="227">
        <f>+AT51*(AU$8&lt;YEAR(Inputs!$L$16))</f>
        <v>19.489999999999998</v>
      </c>
      <c r="AV51" s="227">
        <f>+AU51*(AV$8&lt;YEAR(Inputs!$L$16))</f>
        <v>19.489999999999998</v>
      </c>
      <c r="AW51" s="227">
        <f>+AV51*(AW$8&lt;YEAR(Inputs!$L$16))</f>
        <v>19.489999999999998</v>
      </c>
      <c r="AX51" s="227">
        <f>+AW51*(AX$8&lt;YEAR(Inputs!$L$16))</f>
        <v>19.489999999999998</v>
      </c>
      <c r="AY51" s="227">
        <f>+AX51*(AY$8&lt;YEAR(Inputs!$L$16))</f>
        <v>19.489999999999998</v>
      </c>
      <c r="AZ51" s="227">
        <f>+AY51*(AZ$8&lt;YEAR(Inputs!$L$16))</f>
        <v>19.489999999999998</v>
      </c>
      <c r="BA51" s="227">
        <f>+AZ51*(BA$8&lt;YEAR(Inputs!$L$16))</f>
        <v>19.489999999999998</v>
      </c>
      <c r="BB51" s="227">
        <f>+BA51*(BB$8&lt;YEAR(Inputs!$L$16))</f>
        <v>19.489999999999998</v>
      </c>
      <c r="BC51" s="227">
        <f>+BB51*(BC$8&lt;YEAR(Inputs!$L$16))</f>
        <v>19.489999999999998</v>
      </c>
      <c r="BD51" s="227">
        <f>+BC51*(BD$8&lt;YEAR(Inputs!$L$16))</f>
        <v>19.489999999999998</v>
      </c>
      <c r="BE51" s="227">
        <f>+BD51*(BE$8&lt;YEAR(Inputs!$L$16))</f>
        <v>19.489999999999998</v>
      </c>
      <c r="BF51" s="227">
        <f>+BE51*(BF$8&lt;YEAR(Inputs!$L$16))</f>
        <v>19.489999999999998</v>
      </c>
      <c r="BG51" s="227">
        <f>+BF51*(BG$8&lt;YEAR(Inputs!$L$16))</f>
        <v>19.489999999999998</v>
      </c>
      <c r="BH51" s="227">
        <f>+BG51*(BH$8&lt;YEAR(Inputs!$L$16))</f>
        <v>19.489999999999998</v>
      </c>
      <c r="BI51" s="227">
        <f>+BH51*(BI$8&lt;YEAR(Inputs!$L$16))</f>
        <v>19.489999999999998</v>
      </c>
      <c r="BJ51" s="227">
        <f>+BI51*(BJ$8&lt;YEAR(Inputs!$L$16))</f>
        <v>19.489999999999998</v>
      </c>
      <c r="BK51" s="227">
        <f>+BJ51*(BK$8&lt;YEAR(Inputs!$L$16))</f>
        <v>19.489999999999998</v>
      </c>
      <c r="BL51" s="227">
        <f>+BK51*(BL$8&lt;YEAR(Inputs!$L$16))</f>
        <v>19.489999999999998</v>
      </c>
      <c r="BM51" s="227">
        <f>+BL51*(BM$8&lt;YEAR(Inputs!$L$16))</f>
        <v>19.489999999999998</v>
      </c>
      <c r="BN51" s="227">
        <f>+BM51*(BN$8&lt;YEAR(Inputs!$L$16))</f>
        <v>19.489999999999998</v>
      </c>
      <c r="BO51" s="227">
        <f>+BN51*(BO$8&lt;YEAR(Inputs!$L$16))</f>
        <v>19.489999999999998</v>
      </c>
      <c r="BP51" s="227">
        <f>+BO51*(BP$8&lt;YEAR(Inputs!$L$16))</f>
        <v>19.489999999999998</v>
      </c>
      <c r="BQ51" s="227">
        <f>+BP51*(BQ$8&lt;YEAR(Inputs!$L$16))</f>
        <v>19.489999999999998</v>
      </c>
      <c r="BR51" s="227">
        <f>+BQ51*(BR$8&lt;YEAR(Inputs!$L$16))</f>
        <v>19.489999999999998</v>
      </c>
      <c r="BS51" s="227">
        <f>+BR51*(BS$8&lt;YEAR(Inputs!$L$16))</f>
        <v>19.489999999999998</v>
      </c>
      <c r="BT51" s="227">
        <f>+BS51*(BT$8&lt;YEAR(Inputs!$L$16))</f>
        <v>19.489999999999998</v>
      </c>
      <c r="BU51" s="227">
        <f>+BT51*(BU$8&lt;YEAR(Inputs!$L$16))</f>
        <v>19.489999999999998</v>
      </c>
      <c r="BV51" s="227">
        <f>+BU51*(BV$8&lt;YEAR(Inputs!$L$16))</f>
        <v>19.489999999999998</v>
      </c>
      <c r="BW51" s="227">
        <f>+BV51*(BW$8&lt;YEAR(Inputs!$L$16))</f>
        <v>19.489999999999998</v>
      </c>
      <c r="BX51" s="227">
        <f>+BW51*(BX$8&lt;YEAR(Inputs!$L$16))</f>
        <v>19.489999999999998</v>
      </c>
      <c r="BY51" s="227">
        <f>+BX51*(BY$8&lt;YEAR(Inputs!$L$16))</f>
        <v>19.489999999999998</v>
      </c>
      <c r="BZ51" s="227">
        <f>+BY51*(BZ$8&lt;YEAR(Inputs!$L$16))</f>
        <v>19.489999999999998</v>
      </c>
      <c r="CA51" s="227">
        <f>+BZ51*(CA$8&lt;YEAR(Inputs!$L$16))</f>
        <v>19.489999999999998</v>
      </c>
      <c r="CB51" s="227">
        <f>+CA51*(CB$8&lt;YEAR(Inputs!$L$16))</f>
        <v>19.489999999999998</v>
      </c>
      <c r="CC51" s="227">
        <f>+CB51*(CC$8&lt;YEAR(Inputs!$L$16))</f>
        <v>19.489999999999998</v>
      </c>
      <c r="CD51" s="227">
        <f>+CC51*(CD$8&lt;YEAR(Inputs!$L$16))</f>
        <v>19.489999999999998</v>
      </c>
      <c r="CE51" s="227">
        <f>+CD51*(CE$8&lt;YEAR(Inputs!$L$16))</f>
        <v>19.489999999999998</v>
      </c>
      <c r="CF51" s="227">
        <f>+CE51*(CF$8&lt;YEAR(Inputs!$L$16))</f>
        <v>19.489999999999998</v>
      </c>
      <c r="CG51" s="227">
        <f>+CF51*(CG$8&lt;YEAR(Inputs!$L$16))</f>
        <v>19.489999999999998</v>
      </c>
      <c r="CH51" s="227">
        <f>+CG51*(CH$8&lt;YEAR(Inputs!$L$16))</f>
        <v>19.489999999999998</v>
      </c>
      <c r="CI51" s="227">
        <f>+CH51*(CI$8&lt;YEAR(Inputs!$L$16))</f>
        <v>19.489999999999998</v>
      </c>
      <c r="CJ51" s="227">
        <f>+CI51*(CJ$8&lt;YEAR(Inputs!$L$16))</f>
        <v>19.489999999999998</v>
      </c>
      <c r="CK51" s="227">
        <f>+CJ51*(CK$8&lt;YEAR(Inputs!$L$16))</f>
        <v>19.489999999999998</v>
      </c>
      <c r="CL51" s="227">
        <f>+CK51*(CL$8&lt;YEAR(Inputs!$L$16))</f>
        <v>19.489999999999998</v>
      </c>
      <c r="CM51" s="227">
        <f>+CL51*(CM$8&lt;YEAR(Inputs!$L$16))</f>
        <v>19.489999999999998</v>
      </c>
      <c r="CN51" s="227">
        <f>+CM51*(CN$8&lt;YEAR(Inputs!$L$16))</f>
        <v>19.489999999999998</v>
      </c>
      <c r="CO51" s="227">
        <f>+CN51*(CO$8&lt;YEAR(Inputs!$L$16))</f>
        <v>19.489999999999998</v>
      </c>
      <c r="CP51" s="227">
        <f>+CO51*(CP$8&lt;YEAR(Inputs!$L$16))</f>
        <v>19.489999999999998</v>
      </c>
      <c r="CQ51" s="227">
        <f>+CP51*(CQ$8&lt;YEAR(Inputs!$L$16))</f>
        <v>19.489999999999998</v>
      </c>
      <c r="CR51" s="227">
        <f>+CQ51*(CR$8&lt;YEAR(Inputs!$L$16))</f>
        <v>0</v>
      </c>
      <c r="CS51" s="227"/>
      <c r="CT51" s="227"/>
      <c r="CU51" s="227"/>
      <c r="CV51" s="227"/>
      <c r="CW51" s="227"/>
      <c r="CX51" s="227"/>
      <c r="CY51" s="227"/>
      <c r="CZ51" s="227"/>
      <c r="DA51" s="227"/>
      <c r="DB51" s="227"/>
      <c r="DC51" s="227"/>
      <c r="DD51" s="227"/>
      <c r="DE51" s="227"/>
      <c r="DF51" s="227"/>
      <c r="DG51" s="227"/>
      <c r="DH51" s="227"/>
      <c r="DI51" s="227"/>
      <c r="DJ51" s="227"/>
      <c r="DK51" s="227"/>
      <c r="DL51" s="227"/>
      <c r="DM51" s="227"/>
      <c r="DN51" s="227"/>
      <c r="DO51" s="227"/>
      <c r="DP51" s="227"/>
      <c r="DQ51" s="227"/>
      <c r="DR51" s="227"/>
      <c r="DS51" s="227"/>
      <c r="DT51" s="227"/>
      <c r="DU51" s="227"/>
      <c r="DV51" s="227"/>
      <c r="DW51" s="227"/>
      <c r="DX51" s="227"/>
      <c r="DY51" s="227"/>
      <c r="DZ51" s="227"/>
      <c r="EA51" s="227"/>
      <c r="EB51" s="227"/>
      <c r="EC51" s="227"/>
      <c r="ED51" s="227"/>
      <c r="EE51" s="227"/>
      <c r="EF51" s="227"/>
      <c r="EG51" s="227"/>
      <c r="EH51" s="227"/>
      <c r="EI51" s="227"/>
      <c r="EJ51" s="227"/>
      <c r="EK51" s="227"/>
      <c r="EL51" s="227"/>
      <c r="EM51" s="227"/>
      <c r="EN51" s="227"/>
      <c r="EO51" s="227"/>
      <c r="EP51" s="227"/>
      <c r="EQ51" s="227"/>
      <c r="ER51" s="227"/>
      <c r="ES51" s="227"/>
      <c r="ET51" s="227"/>
      <c r="EU51" s="227"/>
      <c r="EV51" s="227"/>
      <c r="EW51" s="227"/>
      <c r="EX51" s="227"/>
      <c r="EY51" s="227"/>
      <c r="EZ51" s="227"/>
      <c r="FA51" s="227"/>
      <c r="FB51" s="227"/>
      <c r="FC51" s="227"/>
      <c r="FD51" s="227"/>
      <c r="FE51" s="227"/>
      <c r="FF51" s="227"/>
      <c r="FG51" s="227"/>
      <c r="FH51" s="227"/>
      <c r="FI51" s="227"/>
      <c r="FJ51" s="227"/>
      <c r="FK51" s="227"/>
      <c r="FL51" s="227"/>
      <c r="FM51" s="227"/>
      <c r="FN51" s="227"/>
      <c r="FO51" s="227"/>
      <c r="FP51" s="227"/>
      <c r="FQ51" s="227"/>
      <c r="FR51" s="227"/>
      <c r="FS51" s="227"/>
      <c r="FT51" s="227"/>
      <c r="FU51" s="227"/>
      <c r="FV51" s="227"/>
      <c r="FW51" s="227"/>
      <c r="FX51" s="227"/>
      <c r="FY51" s="227"/>
      <c r="FZ51" s="227"/>
      <c r="GA51" s="227"/>
      <c r="GB51" s="227"/>
      <c r="GC51" s="227"/>
      <c r="GD51" s="227"/>
      <c r="GE51" s="227"/>
      <c r="GF51" s="227"/>
      <c r="GG51" s="227"/>
      <c r="GH51" s="227"/>
      <c r="GI51" s="227"/>
      <c r="GJ51" s="227"/>
      <c r="GK51" s="227"/>
    </row>
    <row r="52" spans="1:193" outlineLevel="1">
      <c r="A52" s="4"/>
      <c r="B52" s="4"/>
      <c r="C52" s="47"/>
      <c r="D52" s="50"/>
      <c r="E52" s="50"/>
      <c r="F52" s="50"/>
      <c r="G52" s="50"/>
      <c r="H52" s="50"/>
      <c r="I52" s="50"/>
      <c r="J52" s="50"/>
      <c r="K52" s="310"/>
      <c r="L52" s="50"/>
      <c r="M52" s="50"/>
      <c r="N52" s="50"/>
      <c r="O52" s="227"/>
      <c r="P52" s="227"/>
      <c r="Q52" s="227"/>
      <c r="R52" s="227"/>
      <c r="S52" s="227"/>
      <c r="T52" s="227"/>
      <c r="U52" s="227"/>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c r="DK52" s="227"/>
      <c r="DL52" s="227"/>
      <c r="DM52" s="227"/>
      <c r="DN52" s="227"/>
      <c r="DO52" s="227"/>
      <c r="DP52" s="227"/>
      <c r="DQ52" s="227"/>
      <c r="DR52" s="227"/>
      <c r="DS52" s="227"/>
      <c r="DT52" s="227"/>
      <c r="DU52" s="227"/>
      <c r="DV52" s="227"/>
      <c r="DW52" s="227"/>
      <c r="DX52" s="227"/>
      <c r="DY52" s="227"/>
      <c r="DZ52" s="227"/>
      <c r="EA52" s="227"/>
      <c r="EB52" s="227"/>
      <c r="EC52" s="227"/>
      <c r="ED52" s="227"/>
      <c r="EE52" s="227"/>
      <c r="EF52" s="227"/>
      <c r="EG52" s="227"/>
      <c r="EH52" s="227"/>
      <c r="EI52" s="227"/>
      <c r="EJ52" s="227"/>
      <c r="EK52" s="227"/>
      <c r="EL52" s="227"/>
      <c r="EM52" s="227"/>
      <c r="EN52" s="227"/>
      <c r="EO52" s="227"/>
      <c r="EP52" s="227"/>
      <c r="EQ52" s="227"/>
      <c r="ER52" s="227"/>
      <c r="ES52" s="227"/>
      <c r="ET52" s="227"/>
      <c r="EU52" s="227"/>
      <c r="EV52" s="227"/>
      <c r="EW52" s="227"/>
      <c r="EX52" s="227"/>
      <c r="EY52" s="227"/>
      <c r="EZ52" s="227"/>
      <c r="FA52" s="227"/>
      <c r="FB52" s="227"/>
      <c r="FC52" s="227"/>
      <c r="FD52" s="227"/>
      <c r="FE52" s="227"/>
      <c r="FF52" s="227"/>
      <c r="FG52" s="227"/>
      <c r="FH52" s="227"/>
      <c r="FI52" s="227"/>
      <c r="FJ52" s="227"/>
      <c r="FK52" s="227"/>
      <c r="FL52" s="227"/>
      <c r="FM52" s="227"/>
      <c r="FN52" s="227"/>
      <c r="FO52" s="227"/>
      <c r="FP52" s="227"/>
      <c r="FQ52" s="227"/>
      <c r="FR52" s="227"/>
      <c r="FS52" s="227"/>
      <c r="FT52" s="227"/>
      <c r="FU52" s="227"/>
      <c r="FV52" s="227"/>
      <c r="FW52" s="227"/>
      <c r="FX52" s="227"/>
      <c r="FY52" s="227"/>
      <c r="FZ52" s="227"/>
      <c r="GA52" s="227"/>
      <c r="GB52" s="227"/>
      <c r="GC52" s="227"/>
      <c r="GD52" s="227"/>
      <c r="GE52" s="227"/>
      <c r="GF52" s="227"/>
      <c r="GG52" s="227"/>
      <c r="GH52" s="227"/>
      <c r="GI52" s="227"/>
      <c r="GJ52" s="227"/>
      <c r="GK52" s="227"/>
    </row>
    <row r="53" spans="1:193" outlineLevel="1">
      <c r="A53" s="79"/>
      <c r="B53" s="123" t="s">
        <v>141</v>
      </c>
      <c r="C53" s="139"/>
      <c r="D53" s="163"/>
      <c r="E53" s="163"/>
      <c r="F53" s="163"/>
      <c r="G53" s="163"/>
      <c r="H53" s="163"/>
      <c r="I53" s="163"/>
      <c r="J53" s="163"/>
      <c r="K53" s="312" t="s">
        <v>200</v>
      </c>
      <c r="L53" s="164"/>
      <c r="M53" s="163"/>
      <c r="N53" s="163"/>
      <c r="O53" s="233">
        <f t="shared" ref="O53:BZ53" si="27">SUM(O54:O54)</f>
        <v>3945.0420952304371</v>
      </c>
      <c r="P53" s="233">
        <f t="shared" si="27"/>
        <v>3988.2185142327439</v>
      </c>
      <c r="Q53" s="233">
        <f t="shared" si="27"/>
        <v>3991.2584346092153</v>
      </c>
      <c r="R53" s="233">
        <f t="shared" si="27"/>
        <v>3962.8627883403556</v>
      </c>
      <c r="S53" s="233">
        <f t="shared" si="27"/>
        <v>3909.8462886302091</v>
      </c>
      <c r="T53" s="233">
        <f t="shared" si="27"/>
        <v>3856.6041600160042</v>
      </c>
      <c r="U53" s="233">
        <f t="shared" si="27"/>
        <v>3803.1252385491889</v>
      </c>
      <c r="V53" s="233">
        <f t="shared" si="27"/>
        <v>3749.3978078974296</v>
      </c>
      <c r="W53" s="233">
        <f t="shared" si="27"/>
        <v>3695.4095720130767</v>
      </c>
      <c r="X53" s="233">
        <f t="shared" si="27"/>
        <v>3641.1476264492871</v>
      </c>
      <c r="Y53" s="233">
        <f t="shared" si="27"/>
        <v>3579.5701991983833</v>
      </c>
      <c r="Z53" s="233">
        <f t="shared" si="27"/>
        <v>3510.8795562758391</v>
      </c>
      <c r="AA53" s="233">
        <f t="shared" si="27"/>
        <v>3435.2723712368129</v>
      </c>
      <c r="AB53" s="233">
        <f t="shared" si="27"/>
        <v>3352.9398798022848</v>
      </c>
      <c r="AC53" s="233">
        <f t="shared" si="27"/>
        <v>3264.0680302099281</v>
      </c>
      <c r="AD53" s="233">
        <f t="shared" si="27"/>
        <v>3172.0870129659866</v>
      </c>
      <c r="AE53" s="233">
        <f t="shared" si="27"/>
        <v>3076.9552385147226</v>
      </c>
      <c r="AF53" s="233">
        <f t="shared" si="27"/>
        <v>2978.6305609807218</v>
      </c>
      <c r="AG53" s="233">
        <f t="shared" si="27"/>
        <v>2877.0702707273208</v>
      </c>
      <c r="AH53" s="233">
        <f t="shared" si="27"/>
        <v>2772.2310868154977</v>
      </c>
      <c r="AI53" s="233">
        <f t="shared" si="27"/>
        <v>2666.1809844201634</v>
      </c>
      <c r="AJ53" s="233">
        <f t="shared" si="27"/>
        <v>2566.7144183565301</v>
      </c>
      <c r="AK53" s="233">
        <f t="shared" si="27"/>
        <v>2472.0834303743995</v>
      </c>
      <c r="AL53" s="233">
        <f t="shared" si="27"/>
        <v>2380.9066975795267</v>
      </c>
      <c r="AM53" s="233">
        <f t="shared" si="27"/>
        <v>2292.0895807794764</v>
      </c>
      <c r="AN53" s="233">
        <f t="shared" si="27"/>
        <v>2202.0533551105582</v>
      </c>
      <c r="AO53" s="233">
        <f t="shared" si="27"/>
        <v>2110.9833040954336</v>
      </c>
      <c r="AP53" s="233">
        <f t="shared" si="27"/>
        <v>2019.0743695895358</v>
      </c>
      <c r="AQ53" s="233">
        <f t="shared" si="27"/>
        <v>1926.5316306482746</v>
      </c>
      <c r="AR53" s="233">
        <f t="shared" si="27"/>
        <v>1833.5708060901868</v>
      </c>
      <c r="AS53" s="233">
        <f t="shared" si="27"/>
        <v>1741.9063852297879</v>
      </c>
      <c r="AT53" s="233">
        <f t="shared" si="27"/>
        <v>1651.3420901298709</v>
      </c>
      <c r="AU53" s="233">
        <f t="shared" si="27"/>
        <v>1561.6838610764553</v>
      </c>
      <c r="AV53" s="233">
        <f t="shared" si="27"/>
        <v>1472.7397310736028</v>
      </c>
      <c r="AW53" s="233">
        <f t="shared" si="27"/>
        <v>1384.3197025248626</v>
      </c>
      <c r="AX53" s="233">
        <f t="shared" si="27"/>
        <v>1296.4066462024828</v>
      </c>
      <c r="AY53" s="233">
        <f t="shared" si="27"/>
        <v>1208.9827209541811</v>
      </c>
      <c r="AZ53" s="233">
        <f t="shared" si="27"/>
        <v>1122.0293545242041</v>
      </c>
      <c r="BA53" s="233">
        <f t="shared" si="27"/>
        <v>1110.8851286942884</v>
      </c>
      <c r="BB53" s="233">
        <f t="shared" si="27"/>
        <v>1130.614140117254</v>
      </c>
      <c r="BC53" s="233">
        <f t="shared" si="27"/>
        <v>1150.8645575902142</v>
      </c>
      <c r="BD53" s="233">
        <f t="shared" si="27"/>
        <v>1171.7315793798978</v>
      </c>
      <c r="BE53" s="233">
        <f t="shared" si="27"/>
        <v>1193.3155565966422</v>
      </c>
      <c r="BF53" s="233">
        <f t="shared" si="27"/>
        <v>1215.7222207669186</v>
      </c>
      <c r="BG53" s="233">
        <f t="shared" si="27"/>
        <v>1239.062920729461</v>
      </c>
      <c r="BH53" s="233">
        <f t="shared" si="27"/>
        <v>1263.2595441984579</v>
      </c>
      <c r="BI53" s="233">
        <f t="shared" si="27"/>
        <v>1288.232223278992</v>
      </c>
      <c r="BJ53" s="233">
        <f t="shared" si="27"/>
        <v>1313.8992989685762</v>
      </c>
      <c r="BK53" s="233">
        <f t="shared" si="27"/>
        <v>1340.1772849479478</v>
      </c>
      <c r="BL53" s="233">
        <f t="shared" si="27"/>
        <v>1366.9808306469067</v>
      </c>
      <c r="BM53" s="233">
        <f t="shared" si="27"/>
        <v>1394.320447259845</v>
      </c>
      <c r="BN53" s="233">
        <f t="shared" si="27"/>
        <v>1422.206856205042</v>
      </c>
      <c r="BO53" s="233">
        <f t="shared" si="27"/>
        <v>1450.6509933291429</v>
      </c>
      <c r="BP53" s="233">
        <f t="shared" si="27"/>
        <v>1479.6640131957258</v>
      </c>
      <c r="BQ53" s="233">
        <f t="shared" si="27"/>
        <v>1509.2572934596403</v>
      </c>
      <c r="BR53" s="233">
        <f t="shared" si="27"/>
        <v>1539.4424393288332</v>
      </c>
      <c r="BS53" s="233">
        <f t="shared" si="27"/>
        <v>1570.2312881154098</v>
      </c>
      <c r="BT53" s="233">
        <f t="shared" si="27"/>
        <v>1601.6359138777179</v>
      </c>
      <c r="BU53" s="233">
        <f t="shared" si="27"/>
        <v>1633.6686321552722</v>
      </c>
      <c r="BV53" s="233">
        <f t="shared" si="27"/>
        <v>1666.3420047983777</v>
      </c>
      <c r="BW53" s="233">
        <f t="shared" si="27"/>
        <v>1699.6688448943453</v>
      </c>
      <c r="BX53" s="233">
        <f t="shared" si="27"/>
        <v>1733.6622217922322</v>
      </c>
      <c r="BY53" s="233">
        <f t="shared" si="27"/>
        <v>1768.3354662280767</v>
      </c>
      <c r="BZ53" s="233">
        <f t="shared" si="27"/>
        <v>1803.7021755526384</v>
      </c>
      <c r="CA53" s="233">
        <f t="shared" ref="CA53:CR53" si="28">SUM(CA54:CA54)</f>
        <v>1839.7762190636913</v>
      </c>
      <c r="CB53" s="233">
        <f t="shared" si="28"/>
        <v>1876.571743444965</v>
      </c>
      <c r="CC53" s="233">
        <f t="shared" si="28"/>
        <v>1914.1031783138644</v>
      </c>
      <c r="CD53" s="233">
        <f t="shared" si="28"/>
        <v>1952.3852418801416</v>
      </c>
      <c r="CE53" s="233">
        <f t="shared" si="28"/>
        <v>1991.4329467177445</v>
      </c>
      <c r="CF53" s="233">
        <f t="shared" si="28"/>
        <v>2031.2616056520992</v>
      </c>
      <c r="CG53" s="233">
        <f t="shared" si="28"/>
        <v>2071.8868377651411</v>
      </c>
      <c r="CH53" s="233">
        <f t="shared" si="28"/>
        <v>2113.324574520444</v>
      </c>
      <c r="CI53" s="233">
        <f t="shared" si="28"/>
        <v>2155.591066010853</v>
      </c>
      <c r="CJ53" s="233">
        <f t="shared" si="28"/>
        <v>2198.7028873310701</v>
      </c>
      <c r="CK53" s="233">
        <f t="shared" si="28"/>
        <v>2242.6769450776915</v>
      </c>
      <c r="CL53" s="233">
        <f t="shared" si="28"/>
        <v>2287.5304839792452</v>
      </c>
      <c r="CM53" s="233">
        <f t="shared" si="28"/>
        <v>2333.2810936588303</v>
      </c>
      <c r="CN53" s="233">
        <f t="shared" si="28"/>
        <v>2379.9467155320071</v>
      </c>
      <c r="CO53" s="233">
        <f t="shared" si="28"/>
        <v>2427.5456498426474</v>
      </c>
      <c r="CP53" s="233">
        <f t="shared" si="28"/>
        <v>2476.0965628395002</v>
      </c>
      <c r="CQ53" s="233">
        <f t="shared" si="28"/>
        <v>2525.6184940962899</v>
      </c>
      <c r="CR53" s="233">
        <f t="shared" si="28"/>
        <v>1.8189894035458565E-12</v>
      </c>
      <c r="CS53" s="233"/>
      <c r="CT53" s="233"/>
      <c r="CU53" s="233"/>
      <c r="CV53" s="233"/>
      <c r="CW53" s="233"/>
      <c r="CX53" s="233"/>
      <c r="CY53" s="233"/>
      <c r="CZ53" s="233"/>
      <c r="DA53" s="233"/>
      <c r="DB53" s="233"/>
      <c r="DC53" s="233"/>
      <c r="DD53" s="233"/>
      <c r="DE53" s="233"/>
      <c r="DF53" s="233"/>
      <c r="DG53" s="233"/>
      <c r="DH53" s="233"/>
      <c r="DI53" s="233"/>
      <c r="DJ53" s="233"/>
      <c r="DK53" s="233"/>
      <c r="DL53" s="233"/>
      <c r="DM53" s="233"/>
      <c r="DN53" s="233"/>
      <c r="DO53" s="233"/>
      <c r="DP53" s="233"/>
      <c r="DQ53" s="233"/>
      <c r="DR53" s="233"/>
      <c r="DS53" s="233"/>
      <c r="DT53" s="233"/>
      <c r="DU53" s="233"/>
      <c r="DV53" s="233"/>
      <c r="DW53" s="233"/>
      <c r="DX53" s="233"/>
      <c r="DY53" s="233"/>
      <c r="DZ53" s="233"/>
      <c r="EA53" s="233"/>
      <c r="EB53" s="233"/>
      <c r="EC53" s="233"/>
      <c r="ED53" s="233"/>
      <c r="EE53" s="233"/>
      <c r="EF53" s="233"/>
      <c r="EG53" s="233"/>
      <c r="EH53" s="233"/>
      <c r="EI53" s="233"/>
      <c r="EJ53" s="233"/>
      <c r="EK53" s="233"/>
      <c r="EL53" s="233"/>
      <c r="EM53" s="233"/>
      <c r="EN53" s="233"/>
      <c r="EO53" s="233"/>
      <c r="EP53" s="233"/>
      <c r="EQ53" s="233"/>
      <c r="ER53" s="233"/>
      <c r="ES53" s="233"/>
      <c r="ET53" s="233"/>
      <c r="EU53" s="233"/>
      <c r="EV53" s="233"/>
      <c r="EW53" s="233"/>
      <c r="EX53" s="233"/>
      <c r="EY53" s="233"/>
      <c r="EZ53" s="233"/>
      <c r="FA53" s="233"/>
      <c r="FB53" s="233"/>
      <c r="FC53" s="233"/>
      <c r="FD53" s="233"/>
      <c r="FE53" s="233"/>
      <c r="FF53" s="233"/>
      <c r="FG53" s="233"/>
      <c r="FH53" s="233"/>
      <c r="FI53" s="233"/>
      <c r="FJ53" s="233"/>
      <c r="FK53" s="233"/>
      <c r="FL53" s="233"/>
      <c r="FM53" s="233"/>
      <c r="FN53" s="233"/>
      <c r="FO53" s="233"/>
      <c r="FP53" s="233"/>
      <c r="FQ53" s="233"/>
      <c r="FR53" s="233"/>
      <c r="FS53" s="233"/>
      <c r="FT53" s="233"/>
      <c r="FU53" s="233"/>
      <c r="FV53" s="233"/>
      <c r="FW53" s="233"/>
      <c r="FX53" s="233"/>
      <c r="FY53" s="233"/>
      <c r="FZ53" s="233"/>
      <c r="GA53" s="233"/>
      <c r="GB53" s="233"/>
      <c r="GC53" s="233"/>
      <c r="GD53" s="233"/>
      <c r="GE53" s="233"/>
      <c r="GF53" s="233"/>
      <c r="GG53" s="233"/>
      <c r="GH53" s="233"/>
      <c r="GI53" s="233"/>
      <c r="GJ53" s="233"/>
      <c r="GK53" s="233"/>
    </row>
    <row r="54" spans="1:193" outlineLevel="1">
      <c r="A54" s="4"/>
      <c r="B54" s="4" t="s">
        <v>129</v>
      </c>
      <c r="C54" s="47"/>
      <c r="D54" s="50"/>
      <c r="E54" s="50"/>
      <c r="F54" s="50"/>
      <c r="G54" s="50"/>
      <c r="H54" s="50"/>
      <c r="I54" s="50"/>
      <c r="J54" s="50"/>
      <c r="K54" s="310" t="s">
        <v>200</v>
      </c>
      <c r="L54" s="50"/>
      <c r="M54" s="50"/>
      <c r="N54" s="50"/>
      <c r="O54" s="227">
        <f>+Inputs!L241</f>
        <v>3945.0420952304371</v>
      </c>
      <c r="P54" s="227">
        <f>+(O54+P27-CF!P24)</f>
        <v>3988.2185142327439</v>
      </c>
      <c r="Q54" s="227">
        <f>+(P54+Q27-CF!Q24)</f>
        <v>3991.2584346092153</v>
      </c>
      <c r="R54" s="227">
        <f>+(Q54+R27-CF!R24)</f>
        <v>3962.8627883403556</v>
      </c>
      <c r="S54" s="227">
        <f>+(R54+S27-CF!S24)</f>
        <v>3909.8462886302091</v>
      </c>
      <c r="T54" s="227">
        <f>+(S54+T27-CF!T24)</f>
        <v>3856.6041600160042</v>
      </c>
      <c r="U54" s="227">
        <f>+(T54+U27-CF!U24)</f>
        <v>3803.1252385491889</v>
      </c>
      <c r="V54" s="227">
        <f>+(U54+V27-CF!V24)</f>
        <v>3749.3978078974296</v>
      </c>
      <c r="W54" s="227">
        <f>+(V54+W27-CF!W24)</f>
        <v>3695.4095720130767</v>
      </c>
      <c r="X54" s="227">
        <f>+(W54+X27-CF!X24)</f>
        <v>3641.1476264492871</v>
      </c>
      <c r="Y54" s="227">
        <f>+(X54+Y27-CF!Y24)</f>
        <v>3579.5701991983833</v>
      </c>
      <c r="Z54" s="227">
        <f>+(Y54+Z27-CF!Z24)</f>
        <v>3510.8795562758391</v>
      </c>
      <c r="AA54" s="227">
        <f>+(Z54+AA27-CF!AA24)</f>
        <v>3435.2723712368129</v>
      </c>
      <c r="AB54" s="227">
        <f>+(AA54+AB27-CF!AB24)</f>
        <v>3352.9398798022848</v>
      </c>
      <c r="AC54" s="227">
        <f>+(AB54+AC27-CF!AC24)</f>
        <v>3264.0680302099281</v>
      </c>
      <c r="AD54" s="227">
        <f>+(AC54+AD27-CF!AD24)</f>
        <v>3172.0870129659866</v>
      </c>
      <c r="AE54" s="227">
        <f>+(AD54+AE27-CF!AE24)</f>
        <v>3076.9552385147226</v>
      </c>
      <c r="AF54" s="227">
        <f>+(AE54+AF27-CF!AF24)</f>
        <v>2978.6305609807218</v>
      </c>
      <c r="AG54" s="227">
        <f>+(AF54+AG27-CF!AG24)</f>
        <v>2877.0702707273208</v>
      </c>
      <c r="AH54" s="227">
        <f>+(AG54+AH27-CF!AH24)</f>
        <v>2772.2310868154977</v>
      </c>
      <c r="AI54" s="227">
        <f>+(AH54+AI27-CF!AI24)</f>
        <v>2666.1809844201634</v>
      </c>
      <c r="AJ54" s="227">
        <f>+(AI54+AJ27-CF!AJ24)</f>
        <v>2566.7144183565301</v>
      </c>
      <c r="AK54" s="227">
        <f>+(AJ54+AK27-CF!AK24)</f>
        <v>2472.0834303743995</v>
      </c>
      <c r="AL54" s="227">
        <f>+(AK54+AL27-CF!AL24)</f>
        <v>2380.9066975795267</v>
      </c>
      <c r="AM54" s="227">
        <f>+(AL54+AM27-CF!AM24)</f>
        <v>2292.0895807794764</v>
      </c>
      <c r="AN54" s="227">
        <f>+(AM54+AN27-CF!AN24)</f>
        <v>2202.0533551105582</v>
      </c>
      <c r="AO54" s="227">
        <f>+(AN54+AO27-CF!AO24)</f>
        <v>2110.9833040954336</v>
      </c>
      <c r="AP54" s="227">
        <f>+(AO54+AP27-CF!AP24)</f>
        <v>2019.0743695895358</v>
      </c>
      <c r="AQ54" s="227">
        <f>+(AP54+AQ27-CF!AQ24)</f>
        <v>1926.5316306482746</v>
      </c>
      <c r="AR54" s="227">
        <f>+(AQ54+AR27-CF!AR24)</f>
        <v>1833.5708060901868</v>
      </c>
      <c r="AS54" s="227">
        <f>+(AR54+AS27-CF!AS24)</f>
        <v>1741.9063852297879</v>
      </c>
      <c r="AT54" s="227">
        <f>+(AS54+AT27-CF!AT24)</f>
        <v>1651.3420901298709</v>
      </c>
      <c r="AU54" s="227">
        <f>+(AT54+AU27-CF!AU24)</f>
        <v>1561.6838610764553</v>
      </c>
      <c r="AV54" s="227">
        <f>+(AU54+AV27-CF!AV24)</f>
        <v>1472.7397310736028</v>
      </c>
      <c r="AW54" s="227">
        <f>+(AV54+AW27-CF!AW24)</f>
        <v>1384.3197025248626</v>
      </c>
      <c r="AX54" s="227">
        <f>+(AW54+AX27-CF!AX24)</f>
        <v>1296.4066462024828</v>
      </c>
      <c r="AY54" s="227">
        <f>+(AX54+AY27-CF!AY24)</f>
        <v>1208.9827209541811</v>
      </c>
      <c r="AZ54" s="227">
        <f>+(AY54+AZ27-CF!AZ24)</f>
        <v>1122.0293545242041</v>
      </c>
      <c r="BA54" s="227">
        <f>+(AZ54+BA27-CF!BA24)</f>
        <v>1110.8851286942884</v>
      </c>
      <c r="BB54" s="227">
        <f>+(BA54+BB27-CF!BB24)</f>
        <v>1130.614140117254</v>
      </c>
      <c r="BC54" s="227">
        <f>+(BB54+BC27-CF!BC24)</f>
        <v>1150.8645575902142</v>
      </c>
      <c r="BD54" s="227">
        <f>+(BC54+BD27-CF!BD24)</f>
        <v>1171.7315793798978</v>
      </c>
      <c r="BE54" s="227">
        <f>+(BD54+BE27-CF!BE24)</f>
        <v>1193.3155565966422</v>
      </c>
      <c r="BF54" s="227">
        <f>+(BE54+BF27-CF!BF24)</f>
        <v>1215.7222207669186</v>
      </c>
      <c r="BG54" s="227">
        <f>+(BF54+BG27-CF!BG24)</f>
        <v>1239.062920729461</v>
      </c>
      <c r="BH54" s="227">
        <f>+(BG54+BH27-CF!BH24)</f>
        <v>1263.2595441984579</v>
      </c>
      <c r="BI54" s="227">
        <f>+(BH54+BI27-CF!BI24)</f>
        <v>1288.232223278992</v>
      </c>
      <c r="BJ54" s="227">
        <f>+(BI54+BJ27-CF!BJ24)</f>
        <v>1313.8992989685762</v>
      </c>
      <c r="BK54" s="227">
        <f>+(BJ54+BK27-CF!BK24)</f>
        <v>1340.1772849479478</v>
      </c>
      <c r="BL54" s="227">
        <f>+(BK54+BL27-CF!BL24)</f>
        <v>1366.9808306469067</v>
      </c>
      <c r="BM54" s="227">
        <f>+(BL54+BM27-CF!BM24)</f>
        <v>1394.320447259845</v>
      </c>
      <c r="BN54" s="227">
        <f>+(BM54+BN27-CF!BN24)</f>
        <v>1422.206856205042</v>
      </c>
      <c r="BO54" s="227">
        <f>+(BN54+BO27-CF!BO24)</f>
        <v>1450.6509933291429</v>
      </c>
      <c r="BP54" s="227">
        <f>+(BO54+BP27-CF!BP24)</f>
        <v>1479.6640131957258</v>
      </c>
      <c r="BQ54" s="227">
        <f>+(BP54+BQ27-CF!BQ24)</f>
        <v>1509.2572934596403</v>
      </c>
      <c r="BR54" s="227">
        <f>+(BQ54+BR27-CF!BR24)</f>
        <v>1539.4424393288332</v>
      </c>
      <c r="BS54" s="227">
        <f>+(BR54+BS27-CF!BS24)</f>
        <v>1570.2312881154098</v>
      </c>
      <c r="BT54" s="227">
        <f>+(BS54+BT27-CF!BT24)</f>
        <v>1601.6359138777179</v>
      </c>
      <c r="BU54" s="227">
        <f>+(BT54+BU27-CF!BU24)</f>
        <v>1633.6686321552722</v>
      </c>
      <c r="BV54" s="227">
        <f>+(BU54+BV27-CF!BV24)</f>
        <v>1666.3420047983777</v>
      </c>
      <c r="BW54" s="227">
        <f>+(BV54+BW27-CF!BW24)</f>
        <v>1699.6688448943453</v>
      </c>
      <c r="BX54" s="227">
        <f>+(BW54+BX27-CF!BX24)</f>
        <v>1733.6622217922322</v>
      </c>
      <c r="BY54" s="227">
        <f>+(BX54+BY27-CF!BY24)</f>
        <v>1768.3354662280767</v>
      </c>
      <c r="BZ54" s="227">
        <f>+(BY54+BZ27-CF!BZ24)</f>
        <v>1803.7021755526384</v>
      </c>
      <c r="CA54" s="227">
        <f>+(BZ54+CA27-CF!CA24)</f>
        <v>1839.7762190636913</v>
      </c>
      <c r="CB54" s="227">
        <f>+(CA54+CB27-CF!CB24)</f>
        <v>1876.571743444965</v>
      </c>
      <c r="CC54" s="227">
        <f>+(CB54+CC27-CF!CC24)</f>
        <v>1914.1031783138644</v>
      </c>
      <c r="CD54" s="227">
        <f>+(CC54+CD27-CF!CD24)</f>
        <v>1952.3852418801416</v>
      </c>
      <c r="CE54" s="227">
        <f>+(CD54+CE27-CF!CE24)</f>
        <v>1991.4329467177445</v>
      </c>
      <c r="CF54" s="227">
        <f>+(CE54+CF27-CF!CF24)</f>
        <v>2031.2616056520992</v>
      </c>
      <c r="CG54" s="227">
        <f>+(CF54+CG27-CF!CG24)</f>
        <v>2071.8868377651411</v>
      </c>
      <c r="CH54" s="227">
        <f>+(CG54+CH27-CF!CH24)</f>
        <v>2113.324574520444</v>
      </c>
      <c r="CI54" s="227">
        <f>+(CH54+CI27-CF!CI24)</f>
        <v>2155.591066010853</v>
      </c>
      <c r="CJ54" s="227">
        <f>+(CI54+CJ27-CF!CJ24)</f>
        <v>2198.7028873310701</v>
      </c>
      <c r="CK54" s="227">
        <f>+(CJ54+CK27-CF!CK24)</f>
        <v>2242.6769450776915</v>
      </c>
      <c r="CL54" s="227">
        <f>+(CK54+CL27-CF!CL24)</f>
        <v>2287.5304839792452</v>
      </c>
      <c r="CM54" s="227">
        <f>+(CL54+CM27-CF!CM24)</f>
        <v>2333.2810936588303</v>
      </c>
      <c r="CN54" s="227">
        <f>+(CM54+CN27-CF!CN24)</f>
        <v>2379.9467155320071</v>
      </c>
      <c r="CO54" s="227">
        <f>+(CN54+CO27-CF!CO24)</f>
        <v>2427.5456498426474</v>
      </c>
      <c r="CP54" s="227">
        <f>+(CO54+CP27-CF!CP24)</f>
        <v>2476.0965628395002</v>
      </c>
      <c r="CQ54" s="227">
        <f>+(CP54+CQ27-CF!CQ24)</f>
        <v>2525.6184940962899</v>
      </c>
      <c r="CR54" s="227">
        <f>+(CQ54+CR27-CF!CR24)</f>
        <v>1.8189894035458565E-12</v>
      </c>
      <c r="CS54" s="227"/>
      <c r="CT54" s="227"/>
      <c r="CU54" s="227"/>
      <c r="CV54" s="227"/>
      <c r="CW54" s="227"/>
      <c r="CX54" s="227"/>
      <c r="CY54" s="227"/>
      <c r="CZ54" s="227"/>
      <c r="DA54" s="227"/>
      <c r="DB54" s="227"/>
      <c r="DC54" s="227"/>
      <c r="DD54" s="227"/>
      <c r="DE54" s="227"/>
      <c r="DF54" s="227"/>
      <c r="DG54" s="227"/>
      <c r="DH54" s="227"/>
      <c r="DI54" s="227"/>
      <c r="DJ54" s="227"/>
      <c r="DK54" s="227"/>
      <c r="DL54" s="227"/>
      <c r="DM54" s="227"/>
      <c r="DN54" s="227"/>
      <c r="DO54" s="227"/>
      <c r="DP54" s="227"/>
      <c r="DQ54" s="227"/>
      <c r="DR54" s="227"/>
      <c r="DS54" s="227"/>
      <c r="DT54" s="227"/>
      <c r="DU54" s="227"/>
      <c r="DV54" s="227"/>
      <c r="DW54" s="227"/>
      <c r="DX54" s="227"/>
      <c r="DY54" s="227"/>
      <c r="DZ54" s="227"/>
      <c r="EA54" s="227"/>
      <c r="EB54" s="227"/>
      <c r="EC54" s="227"/>
      <c r="ED54" s="227"/>
      <c r="EE54" s="227"/>
      <c r="EF54" s="227"/>
      <c r="EG54" s="227"/>
      <c r="EH54" s="227"/>
      <c r="EI54" s="227"/>
      <c r="EJ54" s="227"/>
      <c r="EK54" s="227"/>
      <c r="EL54" s="227"/>
      <c r="EM54" s="227"/>
      <c r="EN54" s="227"/>
      <c r="EO54" s="227"/>
      <c r="EP54" s="227"/>
      <c r="EQ54" s="227"/>
      <c r="ER54" s="227"/>
      <c r="ES54" s="227"/>
      <c r="ET54" s="227"/>
      <c r="EU54" s="227"/>
      <c r="EV54" s="227"/>
      <c r="EW54" s="227"/>
      <c r="EX54" s="227"/>
      <c r="EY54" s="227"/>
      <c r="EZ54" s="227"/>
      <c r="FA54" s="227"/>
      <c r="FB54" s="227"/>
      <c r="FC54" s="227"/>
      <c r="FD54" s="227"/>
      <c r="FE54" s="227"/>
      <c r="FF54" s="227"/>
      <c r="FG54" s="227"/>
      <c r="FH54" s="227"/>
      <c r="FI54" s="227"/>
      <c r="FJ54" s="227"/>
      <c r="FK54" s="227"/>
      <c r="FL54" s="227"/>
      <c r="FM54" s="227"/>
      <c r="FN54" s="227"/>
      <c r="FO54" s="227"/>
      <c r="FP54" s="227"/>
      <c r="FQ54" s="227"/>
      <c r="FR54" s="227"/>
      <c r="FS54" s="227"/>
      <c r="FT54" s="227"/>
      <c r="FU54" s="227"/>
      <c r="FV54" s="227"/>
      <c r="FW54" s="227"/>
      <c r="FX54" s="227"/>
      <c r="FY54" s="227"/>
      <c r="FZ54" s="227"/>
      <c r="GA54" s="227"/>
      <c r="GB54" s="227"/>
      <c r="GC54" s="227"/>
      <c r="GD54" s="227"/>
      <c r="GE54" s="227"/>
      <c r="GF54" s="227"/>
      <c r="GG54" s="227"/>
      <c r="GH54" s="227"/>
      <c r="GI54" s="227"/>
      <c r="GJ54" s="227"/>
      <c r="GK54" s="227"/>
    </row>
    <row r="55" spans="1:193" outlineLevel="1">
      <c r="A55" s="4"/>
      <c r="B55" s="168" t="s">
        <v>137</v>
      </c>
      <c r="C55" s="137"/>
      <c r="D55" s="169"/>
      <c r="E55" s="169"/>
      <c r="F55" s="169"/>
      <c r="G55" s="169"/>
      <c r="H55" s="169"/>
      <c r="I55" s="169"/>
      <c r="J55" s="169"/>
      <c r="K55" s="313" t="s">
        <v>200</v>
      </c>
      <c r="L55" s="168"/>
      <c r="M55" s="168"/>
      <c r="N55" s="168"/>
      <c r="O55" s="304">
        <f t="shared" ref="O55:Q55" si="29">O53+O44</f>
        <v>5599.0072408335582</v>
      </c>
      <c r="P55" s="304">
        <f t="shared" si="29"/>
        <v>5494.2555818869696</v>
      </c>
      <c r="Q55" s="304">
        <f t="shared" si="29"/>
        <v>5363.1573274447683</v>
      </c>
      <c r="R55" s="304">
        <f t="shared" ref="R55:CC55" si="30">R53+R44</f>
        <v>5210.099724702106</v>
      </c>
      <c r="S55" s="304">
        <f t="shared" si="30"/>
        <v>5024.3885665311682</v>
      </c>
      <c r="T55" s="304">
        <f t="shared" si="30"/>
        <v>5023.5813900642552</v>
      </c>
      <c r="U55" s="304">
        <f t="shared" si="30"/>
        <v>5043.4886569892478</v>
      </c>
      <c r="V55" s="304">
        <f t="shared" si="30"/>
        <v>5082.9298468430743</v>
      </c>
      <c r="W55" s="304">
        <f t="shared" si="30"/>
        <v>5144.6523420789126</v>
      </c>
      <c r="X55" s="304">
        <f t="shared" si="30"/>
        <v>5191.057586313319</v>
      </c>
      <c r="Y55" s="304">
        <f t="shared" si="30"/>
        <v>5118.1885811980137</v>
      </c>
      <c r="Z55" s="304">
        <f t="shared" si="30"/>
        <v>5070.0239400473611</v>
      </c>
      <c r="AA55" s="304">
        <f t="shared" si="30"/>
        <v>5047.6234919305007</v>
      </c>
      <c r="AB55" s="304">
        <f t="shared" si="30"/>
        <v>5063.674298508874</v>
      </c>
      <c r="AC55" s="304">
        <f t="shared" si="30"/>
        <v>5119.0401494552898</v>
      </c>
      <c r="AD55" s="304">
        <f t="shared" si="30"/>
        <v>5045.0731643827821</v>
      </c>
      <c r="AE55" s="304">
        <f t="shared" si="30"/>
        <v>4992.6595142311971</v>
      </c>
      <c r="AF55" s="304">
        <f t="shared" si="30"/>
        <v>4964.5022608943518</v>
      </c>
      <c r="AG55" s="304">
        <f t="shared" si="30"/>
        <v>4958.0572859784406</v>
      </c>
      <c r="AH55" s="304">
        <f t="shared" si="30"/>
        <v>4992.7600134241056</v>
      </c>
      <c r="AI55" s="304">
        <f t="shared" si="30"/>
        <v>4863.7151819110431</v>
      </c>
      <c r="AJ55" s="304">
        <f t="shared" si="30"/>
        <v>4771.9840152231864</v>
      </c>
      <c r="AK55" s="304">
        <f t="shared" si="30"/>
        <v>4731.4375247704775</v>
      </c>
      <c r="AL55" s="304">
        <f t="shared" si="30"/>
        <v>4774.827658924889</v>
      </c>
      <c r="AM55" s="304">
        <f t="shared" si="30"/>
        <v>4868.5823169949981</v>
      </c>
      <c r="AN55" s="304">
        <f t="shared" si="30"/>
        <v>4843.6176735299332</v>
      </c>
      <c r="AO55" s="304">
        <f t="shared" si="30"/>
        <v>4824.0078373152992</v>
      </c>
      <c r="AP55" s="304">
        <f t="shared" si="30"/>
        <v>4799.8570284498446</v>
      </c>
      <c r="AQ55" s="304">
        <f t="shared" si="30"/>
        <v>4785.4621460477902</v>
      </c>
      <c r="AR55" s="304">
        <f t="shared" si="30"/>
        <v>4773.13712832704</v>
      </c>
      <c r="AS55" s="304">
        <f t="shared" si="30"/>
        <v>4762.739813535175</v>
      </c>
      <c r="AT55" s="304">
        <f t="shared" si="30"/>
        <v>4756.5676885195599</v>
      </c>
      <c r="AU55" s="304">
        <f t="shared" si="30"/>
        <v>4740.7145005997436</v>
      </c>
      <c r="AV55" s="304">
        <f t="shared" si="30"/>
        <v>4737.8264535575654</v>
      </c>
      <c r="AW55" s="304">
        <f t="shared" si="30"/>
        <v>4738.2834027232611</v>
      </c>
      <c r="AX55" s="304">
        <f t="shared" si="30"/>
        <v>4735.8453025874815</v>
      </c>
      <c r="AY55" s="304">
        <f t="shared" si="30"/>
        <v>4649.661700083926</v>
      </c>
      <c r="AZ55" s="304">
        <f t="shared" si="30"/>
        <v>4656.9494285651508</v>
      </c>
      <c r="BA55" s="304">
        <f t="shared" si="30"/>
        <v>4722.1666335967848</v>
      </c>
      <c r="BB55" s="304">
        <f t="shared" si="30"/>
        <v>4811.6674346689924</v>
      </c>
      <c r="BC55" s="304">
        <f t="shared" si="30"/>
        <v>4957.6933857686327</v>
      </c>
      <c r="BD55" s="304">
        <f t="shared" si="30"/>
        <v>5163.8609678710991</v>
      </c>
      <c r="BE55" s="304">
        <f t="shared" si="30"/>
        <v>5433.6841372945819</v>
      </c>
      <c r="BF55" s="304">
        <f t="shared" si="30"/>
        <v>5589.7412555108167</v>
      </c>
      <c r="BG55" s="304">
        <f t="shared" si="30"/>
        <v>5785.0008002961731</v>
      </c>
      <c r="BH55" s="304">
        <f t="shared" si="30"/>
        <v>5924.8687200798304</v>
      </c>
      <c r="BI55" s="304">
        <f t="shared" si="30"/>
        <v>6004.5764692200464</v>
      </c>
      <c r="BJ55" s="304">
        <f t="shared" si="30"/>
        <v>6018.0024327742321</v>
      </c>
      <c r="BK55" s="304">
        <f t="shared" si="30"/>
        <v>5960.4581771921912</v>
      </c>
      <c r="BL55" s="304">
        <f t="shared" si="30"/>
        <v>6151.3953788033277</v>
      </c>
      <c r="BM55" s="304">
        <f t="shared" si="30"/>
        <v>6349.6602055984895</v>
      </c>
      <c r="BN55" s="304">
        <f t="shared" si="30"/>
        <v>6555.1901360270203</v>
      </c>
      <c r="BO55" s="304">
        <f t="shared" si="30"/>
        <v>6769.0868657516612</v>
      </c>
      <c r="BP55" s="304">
        <f t="shared" si="30"/>
        <v>6990.1206941332557</v>
      </c>
      <c r="BQ55" s="304">
        <f t="shared" si="30"/>
        <v>7218.9739877589091</v>
      </c>
      <c r="BR55" s="304">
        <f t="shared" si="30"/>
        <v>7454.8981565856375</v>
      </c>
      <c r="BS55" s="304">
        <f t="shared" si="30"/>
        <v>7699.0346816748497</v>
      </c>
      <c r="BT55" s="304">
        <f t="shared" si="30"/>
        <v>7949.8930617104206</v>
      </c>
      <c r="BU55" s="304">
        <f t="shared" si="30"/>
        <v>8208.1303617963968</v>
      </c>
      <c r="BV55" s="304">
        <f t="shared" si="30"/>
        <v>8473.4929534862331</v>
      </c>
      <c r="BW55" s="304">
        <f t="shared" si="30"/>
        <v>8752.442570316749</v>
      </c>
      <c r="BX55" s="304">
        <f t="shared" si="30"/>
        <v>9043.6061539580551</v>
      </c>
      <c r="BY55" s="304">
        <f t="shared" si="30"/>
        <v>9348.0438710391809</v>
      </c>
      <c r="BZ55" s="304">
        <f t="shared" si="30"/>
        <v>9665.8048347689455</v>
      </c>
      <c r="CA55" s="304">
        <f t="shared" si="30"/>
        <v>9998.6058239279337</v>
      </c>
      <c r="CB55" s="304">
        <f t="shared" si="30"/>
        <v>10342.210172685678</v>
      </c>
      <c r="CC55" s="304">
        <f t="shared" si="30"/>
        <v>10697.551332625771</v>
      </c>
      <c r="CD55" s="304">
        <f t="shared" ref="CD55:CR55" si="31">CD53+CD44</f>
        <v>11064.409292887902</v>
      </c>
      <c r="CE55" s="304">
        <f t="shared" si="31"/>
        <v>11444.427418784484</v>
      </c>
      <c r="CF55" s="304">
        <f t="shared" si="31"/>
        <v>11835.483462345081</v>
      </c>
      <c r="CG55" s="304">
        <f t="shared" si="31"/>
        <v>11924.197379621564</v>
      </c>
      <c r="CH55" s="304">
        <f t="shared" si="31"/>
        <v>12067.479632561242</v>
      </c>
      <c r="CI55" s="304">
        <f t="shared" si="31"/>
        <v>13051.369674658974</v>
      </c>
      <c r="CJ55" s="304">
        <f t="shared" si="31"/>
        <v>13715.444795221176</v>
      </c>
      <c r="CK55" s="304">
        <f t="shared" si="31"/>
        <v>14022.314665131267</v>
      </c>
      <c r="CL55" s="304">
        <f t="shared" si="31"/>
        <v>13721.299648932927</v>
      </c>
      <c r="CM55" s="304">
        <f t="shared" si="31"/>
        <v>12734.331509820404</v>
      </c>
      <c r="CN55" s="304">
        <f t="shared" si="31"/>
        <v>10978.64524972286</v>
      </c>
      <c r="CO55" s="304">
        <f t="shared" si="31"/>
        <v>8363.1328302783841</v>
      </c>
      <c r="CP55" s="304">
        <f t="shared" si="31"/>
        <v>8032.1440001737465</v>
      </c>
      <c r="CQ55" s="304">
        <f t="shared" si="31"/>
        <v>8114.8533049058478</v>
      </c>
      <c r="CR55" s="304">
        <f t="shared" si="31"/>
        <v>1.8189894035458565E-12</v>
      </c>
      <c r="CS55" s="304"/>
      <c r="CT55" s="171"/>
      <c r="CU55" s="171"/>
      <c r="CV55" s="171"/>
      <c r="CW55" s="171"/>
      <c r="CX55" s="171"/>
      <c r="CY55" s="171"/>
      <c r="CZ55" s="171"/>
      <c r="DA55" s="171"/>
      <c r="DB55" s="171"/>
      <c r="DC55" s="171"/>
      <c r="DD55" s="171"/>
      <c r="DE55" s="171"/>
      <c r="DF55" s="171"/>
      <c r="DG55" s="171"/>
      <c r="DH55" s="171"/>
      <c r="DI55" s="171"/>
      <c r="DJ55" s="171"/>
      <c r="DK55" s="171"/>
      <c r="DL55" s="171"/>
      <c r="DM55" s="171"/>
      <c r="DN55" s="171"/>
      <c r="DO55" s="171"/>
      <c r="DP55" s="171"/>
      <c r="DQ55" s="171"/>
      <c r="DR55" s="171"/>
      <c r="DS55" s="171"/>
      <c r="DT55" s="171"/>
      <c r="DU55" s="171"/>
      <c r="DV55" s="171"/>
      <c r="DW55" s="171"/>
      <c r="DX55" s="171"/>
      <c r="DY55" s="171"/>
      <c r="DZ55" s="171"/>
      <c r="EA55" s="171"/>
      <c r="EB55" s="171"/>
      <c r="EC55" s="171"/>
      <c r="ED55" s="171"/>
      <c r="EE55" s="171"/>
      <c r="EF55" s="171"/>
      <c r="EG55" s="171"/>
      <c r="EH55" s="171"/>
      <c r="EI55" s="171"/>
      <c r="EJ55" s="171"/>
      <c r="EK55" s="171"/>
      <c r="EL55" s="171"/>
      <c r="EM55" s="171"/>
      <c r="EN55" s="171"/>
      <c r="EO55" s="171"/>
      <c r="EP55" s="171"/>
      <c r="EQ55" s="171"/>
      <c r="ER55" s="171"/>
      <c r="ES55" s="171"/>
      <c r="ET55" s="171"/>
      <c r="EU55" s="171"/>
      <c r="EV55" s="171"/>
      <c r="EW55" s="171"/>
      <c r="EX55" s="171"/>
      <c r="EY55" s="171"/>
      <c r="EZ55" s="171"/>
      <c r="FA55" s="171"/>
      <c r="FB55" s="171"/>
      <c r="FC55" s="171"/>
      <c r="FD55" s="171"/>
      <c r="FE55" s="171"/>
      <c r="FF55" s="171"/>
      <c r="FG55" s="171"/>
      <c r="FH55" s="171"/>
      <c r="FI55" s="171"/>
      <c r="FJ55" s="171"/>
      <c r="FK55" s="171"/>
      <c r="FL55" s="171"/>
      <c r="FM55" s="171"/>
      <c r="FN55" s="171"/>
      <c r="FO55" s="171"/>
      <c r="FP55" s="171"/>
      <c r="FQ55" s="171"/>
      <c r="FR55" s="171"/>
      <c r="FS55" s="171"/>
      <c r="FT55" s="171"/>
      <c r="FU55" s="171"/>
      <c r="FV55" s="171"/>
      <c r="FW55" s="171"/>
      <c r="FX55" s="171"/>
      <c r="FY55" s="171"/>
      <c r="FZ55" s="171"/>
      <c r="GA55" s="171"/>
      <c r="GB55" s="171"/>
      <c r="GC55" s="171"/>
      <c r="GD55" s="171"/>
      <c r="GE55" s="171"/>
      <c r="GF55" s="171"/>
      <c r="GG55" s="171"/>
      <c r="GH55" s="171"/>
      <c r="GI55" s="171"/>
      <c r="GJ55" s="171"/>
      <c r="GK55" s="171"/>
    </row>
    <row r="56" spans="1:193" outlineLevel="1">
      <c r="A56" s="4"/>
      <c r="B56" s="4"/>
      <c r="C56" s="47"/>
      <c r="D56" s="50"/>
      <c r="E56" s="50"/>
      <c r="F56" s="50"/>
      <c r="G56" s="50"/>
      <c r="H56" s="50"/>
      <c r="I56" s="50"/>
      <c r="J56" s="50"/>
      <c r="K56" s="314"/>
      <c r="L56" s="50"/>
      <c r="M56" s="50"/>
      <c r="N56" s="50"/>
      <c r="O56" s="227"/>
      <c r="P56" s="227"/>
      <c r="Q56" s="227"/>
      <c r="R56" s="227"/>
      <c r="S56" s="227"/>
      <c r="T56" s="227"/>
      <c r="U56" s="227"/>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c r="EK56" s="57"/>
      <c r="EL56" s="5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c r="FT56" s="57"/>
      <c r="FU56" s="57"/>
      <c r="FV56" s="57"/>
      <c r="FW56" s="57"/>
      <c r="FX56" s="57"/>
      <c r="FY56" s="57"/>
      <c r="FZ56" s="57"/>
      <c r="GA56" s="57"/>
      <c r="GB56" s="57"/>
      <c r="GC56" s="57"/>
      <c r="GD56" s="57"/>
      <c r="GE56" s="57"/>
      <c r="GF56" s="57"/>
      <c r="GG56" s="57"/>
      <c r="GH56" s="57"/>
      <c r="GI56" s="57"/>
      <c r="GJ56" s="57"/>
      <c r="GK56" s="57"/>
    </row>
    <row r="57" spans="1:193" outlineLevel="1">
      <c r="A57" s="4"/>
      <c r="B57" s="123" t="s">
        <v>142</v>
      </c>
      <c r="C57" s="47"/>
      <c r="D57" s="50"/>
      <c r="E57" s="50"/>
      <c r="F57" s="50"/>
      <c r="G57" s="50"/>
      <c r="H57" s="50"/>
      <c r="I57" s="50"/>
      <c r="J57" s="50"/>
      <c r="K57" s="312" t="s">
        <v>200</v>
      </c>
      <c r="L57" s="50"/>
      <c r="M57" s="50"/>
      <c r="N57" s="50"/>
      <c r="O57" s="233">
        <f t="shared" ref="O57:Q57" si="32">SUM(O58:O60)</f>
        <v>251.726</v>
      </c>
      <c r="P57" s="233">
        <f t="shared" si="32"/>
        <v>166.73000000000002</v>
      </c>
      <c r="Q57" s="233">
        <f t="shared" si="32"/>
        <v>166.73000000000002</v>
      </c>
      <c r="R57" s="233">
        <f t="shared" ref="R57:CC57" si="33">SUM(R58:R60)</f>
        <v>166.73000000000002</v>
      </c>
      <c r="S57" s="233">
        <f t="shared" si="33"/>
        <v>166.73000000000002</v>
      </c>
      <c r="T57" s="233">
        <f t="shared" si="33"/>
        <v>166.73000000000002</v>
      </c>
      <c r="U57" s="233">
        <f t="shared" si="33"/>
        <v>166.73000000000002</v>
      </c>
      <c r="V57" s="233">
        <f t="shared" si="33"/>
        <v>166.73000000000002</v>
      </c>
      <c r="W57" s="233">
        <f t="shared" si="33"/>
        <v>166.73000000000002</v>
      </c>
      <c r="X57" s="233">
        <f t="shared" si="33"/>
        <v>166.73000000000002</v>
      </c>
      <c r="Y57" s="233">
        <f t="shared" si="33"/>
        <v>166.73000000000002</v>
      </c>
      <c r="Z57" s="233">
        <f t="shared" si="33"/>
        <v>166.73000000000002</v>
      </c>
      <c r="AA57" s="233">
        <f t="shared" si="33"/>
        <v>166.73000000000002</v>
      </c>
      <c r="AB57" s="233">
        <f t="shared" si="33"/>
        <v>166.73000000000002</v>
      </c>
      <c r="AC57" s="233">
        <f t="shared" si="33"/>
        <v>166.73000000000002</v>
      </c>
      <c r="AD57" s="233">
        <f t="shared" si="33"/>
        <v>166.73000000000002</v>
      </c>
      <c r="AE57" s="233">
        <f t="shared" si="33"/>
        <v>166.73000000000002</v>
      </c>
      <c r="AF57" s="233">
        <f t="shared" si="33"/>
        <v>166.73000000000002</v>
      </c>
      <c r="AG57" s="233">
        <f t="shared" si="33"/>
        <v>166.73000000000002</v>
      </c>
      <c r="AH57" s="233">
        <f t="shared" si="33"/>
        <v>166.73000000000002</v>
      </c>
      <c r="AI57" s="233">
        <f t="shared" si="33"/>
        <v>166.73000000000002</v>
      </c>
      <c r="AJ57" s="233">
        <f t="shared" si="33"/>
        <v>166.73000000000002</v>
      </c>
      <c r="AK57" s="233">
        <f t="shared" si="33"/>
        <v>166.73000000000002</v>
      </c>
      <c r="AL57" s="233">
        <f t="shared" si="33"/>
        <v>166.73000000000002</v>
      </c>
      <c r="AM57" s="233">
        <f t="shared" si="33"/>
        <v>166.73000000000002</v>
      </c>
      <c r="AN57" s="233">
        <f t="shared" si="33"/>
        <v>166.73000000000002</v>
      </c>
      <c r="AO57" s="233">
        <f t="shared" si="33"/>
        <v>166.73000000000002</v>
      </c>
      <c r="AP57" s="233">
        <f t="shared" si="33"/>
        <v>166.73000000000002</v>
      </c>
      <c r="AQ57" s="233">
        <f t="shared" si="33"/>
        <v>166.73000000000002</v>
      </c>
      <c r="AR57" s="233">
        <f t="shared" si="33"/>
        <v>166.73000000000002</v>
      </c>
      <c r="AS57" s="233">
        <f t="shared" si="33"/>
        <v>166.73000000000002</v>
      </c>
      <c r="AT57" s="233">
        <f t="shared" si="33"/>
        <v>166.73000000000002</v>
      </c>
      <c r="AU57" s="233">
        <f t="shared" si="33"/>
        <v>166.73000000000002</v>
      </c>
      <c r="AV57" s="233">
        <f t="shared" si="33"/>
        <v>166.73000000000002</v>
      </c>
      <c r="AW57" s="233">
        <f t="shared" si="33"/>
        <v>166.73000000000002</v>
      </c>
      <c r="AX57" s="233">
        <f t="shared" si="33"/>
        <v>166.73000000000002</v>
      </c>
      <c r="AY57" s="233">
        <f t="shared" si="33"/>
        <v>78.11</v>
      </c>
      <c r="AZ57" s="233">
        <f t="shared" si="33"/>
        <v>78.11</v>
      </c>
      <c r="BA57" s="233">
        <f t="shared" si="33"/>
        <v>78.11</v>
      </c>
      <c r="BB57" s="233">
        <f t="shared" si="33"/>
        <v>78.11</v>
      </c>
      <c r="BC57" s="233">
        <f t="shared" si="33"/>
        <v>78.11</v>
      </c>
      <c r="BD57" s="233">
        <f t="shared" si="33"/>
        <v>78.11</v>
      </c>
      <c r="BE57" s="233">
        <f t="shared" si="33"/>
        <v>78.11</v>
      </c>
      <c r="BF57" s="233">
        <f t="shared" si="33"/>
        <v>78.11</v>
      </c>
      <c r="BG57" s="233">
        <f t="shared" si="33"/>
        <v>78.11</v>
      </c>
      <c r="BH57" s="233">
        <f t="shared" si="33"/>
        <v>78.11</v>
      </c>
      <c r="BI57" s="233">
        <f t="shared" si="33"/>
        <v>78.11</v>
      </c>
      <c r="BJ57" s="233">
        <f t="shared" si="33"/>
        <v>78.11</v>
      </c>
      <c r="BK57" s="233">
        <f t="shared" si="33"/>
        <v>78.11</v>
      </c>
      <c r="BL57" s="233">
        <f t="shared" si="33"/>
        <v>78.11</v>
      </c>
      <c r="BM57" s="233">
        <f t="shared" si="33"/>
        <v>78.11</v>
      </c>
      <c r="BN57" s="233">
        <f t="shared" si="33"/>
        <v>78.11</v>
      </c>
      <c r="BO57" s="233">
        <f t="shared" si="33"/>
        <v>78.11</v>
      </c>
      <c r="BP57" s="233">
        <f t="shared" si="33"/>
        <v>78.11</v>
      </c>
      <c r="BQ57" s="233">
        <f t="shared" si="33"/>
        <v>78.11</v>
      </c>
      <c r="BR57" s="233">
        <f t="shared" si="33"/>
        <v>78.11</v>
      </c>
      <c r="BS57" s="233">
        <f t="shared" si="33"/>
        <v>78.11</v>
      </c>
      <c r="BT57" s="233">
        <f t="shared" si="33"/>
        <v>78.11</v>
      </c>
      <c r="BU57" s="233">
        <f t="shared" si="33"/>
        <v>78.11</v>
      </c>
      <c r="BV57" s="233">
        <f t="shared" si="33"/>
        <v>78.11</v>
      </c>
      <c r="BW57" s="233">
        <f t="shared" si="33"/>
        <v>78.11</v>
      </c>
      <c r="BX57" s="233">
        <f t="shared" si="33"/>
        <v>78.11</v>
      </c>
      <c r="BY57" s="233">
        <f t="shared" si="33"/>
        <v>78.11</v>
      </c>
      <c r="BZ57" s="233">
        <f t="shared" si="33"/>
        <v>78.11</v>
      </c>
      <c r="CA57" s="233">
        <f t="shared" si="33"/>
        <v>78.11</v>
      </c>
      <c r="CB57" s="233">
        <f t="shared" si="33"/>
        <v>78.11</v>
      </c>
      <c r="CC57" s="233">
        <f t="shared" si="33"/>
        <v>78.11</v>
      </c>
      <c r="CD57" s="233">
        <f t="shared" ref="CD57:CR57" si="34">SUM(CD58:CD60)</f>
        <v>78.11</v>
      </c>
      <c r="CE57" s="233">
        <f t="shared" si="34"/>
        <v>78.11</v>
      </c>
      <c r="CF57" s="233">
        <f t="shared" si="34"/>
        <v>78.11</v>
      </c>
      <c r="CG57" s="233">
        <f t="shared" si="34"/>
        <v>78.11</v>
      </c>
      <c r="CH57" s="233">
        <f t="shared" si="34"/>
        <v>78.11</v>
      </c>
      <c r="CI57" s="233">
        <f t="shared" si="34"/>
        <v>78.11</v>
      </c>
      <c r="CJ57" s="233">
        <f t="shared" si="34"/>
        <v>78.11</v>
      </c>
      <c r="CK57" s="233">
        <f t="shared" si="34"/>
        <v>78.11</v>
      </c>
      <c r="CL57" s="233">
        <f t="shared" si="34"/>
        <v>78.11</v>
      </c>
      <c r="CM57" s="233">
        <f t="shared" si="34"/>
        <v>78.11</v>
      </c>
      <c r="CN57" s="233">
        <f t="shared" si="34"/>
        <v>78.11</v>
      </c>
      <c r="CO57" s="233">
        <f t="shared" si="34"/>
        <v>78.11</v>
      </c>
      <c r="CP57" s="233">
        <f t="shared" si="34"/>
        <v>78.11</v>
      </c>
      <c r="CQ57" s="233">
        <f t="shared" si="34"/>
        <v>78.11</v>
      </c>
      <c r="CR57" s="233">
        <f t="shared" si="34"/>
        <v>0</v>
      </c>
      <c r="CS57" s="233"/>
      <c r="CT57" s="233"/>
      <c r="CU57" s="233"/>
      <c r="CV57" s="233"/>
      <c r="CW57" s="233"/>
      <c r="CX57" s="233"/>
      <c r="CY57" s="233"/>
      <c r="CZ57" s="233"/>
      <c r="DA57" s="233"/>
      <c r="DB57" s="233"/>
      <c r="DC57" s="233"/>
      <c r="DD57" s="233"/>
      <c r="DE57" s="233"/>
      <c r="DF57" s="233"/>
      <c r="DG57" s="233"/>
      <c r="DH57" s="233"/>
      <c r="DI57" s="233"/>
      <c r="DJ57" s="233"/>
      <c r="DK57" s="233"/>
      <c r="DL57" s="233"/>
      <c r="DM57" s="233"/>
      <c r="DN57" s="233"/>
      <c r="DO57" s="233"/>
      <c r="DP57" s="233"/>
      <c r="DQ57" s="233"/>
      <c r="DR57" s="233"/>
      <c r="DS57" s="233"/>
      <c r="DT57" s="233"/>
      <c r="DU57" s="233"/>
      <c r="DV57" s="233"/>
      <c r="DW57" s="233"/>
      <c r="DX57" s="233"/>
      <c r="DY57" s="233"/>
      <c r="DZ57" s="233"/>
      <c r="EA57" s="233"/>
      <c r="EB57" s="233"/>
      <c r="EC57" s="233"/>
      <c r="ED57" s="233"/>
      <c r="EE57" s="233"/>
      <c r="EF57" s="233"/>
      <c r="EG57" s="233"/>
      <c r="EH57" s="233"/>
      <c r="EI57" s="233"/>
      <c r="EJ57" s="233"/>
      <c r="EK57" s="233"/>
      <c r="EL57" s="233"/>
      <c r="EM57" s="233"/>
      <c r="EN57" s="233"/>
      <c r="EO57" s="233"/>
      <c r="EP57" s="233"/>
      <c r="EQ57" s="233"/>
      <c r="ER57" s="233"/>
      <c r="ES57" s="233"/>
      <c r="ET57" s="233"/>
      <c r="EU57" s="233"/>
      <c r="EV57" s="233"/>
      <c r="EW57" s="233"/>
      <c r="EX57" s="233"/>
      <c r="EY57" s="233"/>
      <c r="EZ57" s="233"/>
      <c r="FA57" s="233"/>
      <c r="FB57" s="233"/>
      <c r="FC57" s="233"/>
      <c r="FD57" s="233"/>
      <c r="FE57" s="233"/>
      <c r="FF57" s="233"/>
      <c r="FG57" s="233"/>
      <c r="FH57" s="233"/>
      <c r="FI57" s="233"/>
      <c r="FJ57" s="233"/>
      <c r="FK57" s="233"/>
      <c r="FL57" s="233"/>
      <c r="FM57" s="233"/>
      <c r="FN57" s="233"/>
      <c r="FO57" s="233"/>
      <c r="FP57" s="233"/>
      <c r="FQ57" s="233"/>
      <c r="FR57" s="233"/>
      <c r="FS57" s="233"/>
      <c r="FT57" s="233"/>
      <c r="FU57" s="233"/>
      <c r="FV57" s="233"/>
      <c r="FW57" s="233"/>
      <c r="FX57" s="233"/>
      <c r="FY57" s="233"/>
      <c r="FZ57" s="233"/>
      <c r="GA57" s="233"/>
      <c r="GB57" s="233"/>
      <c r="GC57" s="233"/>
      <c r="GD57" s="233"/>
      <c r="GE57" s="233"/>
      <c r="GF57" s="233"/>
      <c r="GG57" s="233"/>
      <c r="GH57" s="233"/>
      <c r="GI57" s="233"/>
      <c r="GJ57" s="233"/>
      <c r="GK57" s="233"/>
    </row>
    <row r="58" spans="1:193" outlineLevel="1">
      <c r="A58" s="4"/>
      <c r="B58" s="4" t="s">
        <v>130</v>
      </c>
      <c r="C58" s="47"/>
      <c r="D58" s="50"/>
      <c r="E58" s="50"/>
      <c r="F58" s="50"/>
      <c r="G58" s="50"/>
      <c r="H58" s="50"/>
      <c r="I58" s="50"/>
      <c r="J58" s="50"/>
      <c r="K58" s="310" t="s">
        <v>200</v>
      </c>
      <c r="L58" s="50"/>
      <c r="M58" s="50"/>
      <c r="N58" s="50"/>
      <c r="O58" s="227">
        <f>+Inputs!L245</f>
        <v>176.02</v>
      </c>
      <c r="P58" s="232">
        <v>78.099999999999994</v>
      </c>
      <c r="Q58" s="227">
        <f>+P58*(Q$8&lt;YEAR(Inputs!$L$16))</f>
        <v>78.099999999999994</v>
      </c>
      <c r="R58" s="227">
        <f>+Q58*(R$8&lt;YEAR(Inputs!$L$16))</f>
        <v>78.099999999999994</v>
      </c>
      <c r="S58" s="227">
        <f>+R58*(S$8&lt;YEAR(Inputs!$L$16))</f>
        <v>78.099999999999994</v>
      </c>
      <c r="T58" s="227">
        <f>+S58*(T$8&lt;YEAR(Inputs!$L$16))</f>
        <v>78.099999999999994</v>
      </c>
      <c r="U58" s="227">
        <f>+T58*(U$8&lt;YEAR(Inputs!$L$16))</f>
        <v>78.099999999999994</v>
      </c>
      <c r="V58" s="227">
        <f>+U58*(V$8&lt;YEAR(Inputs!$L$16))</f>
        <v>78.099999999999994</v>
      </c>
      <c r="W58" s="227">
        <f>+V58*(W$8&lt;YEAR(Inputs!$L$16))</f>
        <v>78.099999999999994</v>
      </c>
      <c r="X58" s="227">
        <f>+W58*(X$8&lt;YEAR(Inputs!$L$16))</f>
        <v>78.099999999999994</v>
      </c>
      <c r="Y58" s="227">
        <f>+X58*(Y$8&lt;YEAR(Inputs!$L$16))</f>
        <v>78.099999999999994</v>
      </c>
      <c r="Z58" s="227">
        <f>+Y58*(Z$8&lt;YEAR(Inputs!$L$16))</f>
        <v>78.099999999999994</v>
      </c>
      <c r="AA58" s="227">
        <f>+Z58*(AA$8&lt;YEAR(Inputs!$L$16))</f>
        <v>78.099999999999994</v>
      </c>
      <c r="AB58" s="227">
        <f>+AA58*(AB$8&lt;YEAR(Inputs!$L$16))</f>
        <v>78.099999999999994</v>
      </c>
      <c r="AC58" s="227">
        <f>+AB58*(AC$8&lt;YEAR(Inputs!$L$16))</f>
        <v>78.099999999999994</v>
      </c>
      <c r="AD58" s="227">
        <f>+AC58*(AD$8&lt;YEAR(Inputs!$L$16))</f>
        <v>78.099999999999994</v>
      </c>
      <c r="AE58" s="227">
        <f>+AD58*(AE$8&lt;YEAR(Inputs!$L$16))</f>
        <v>78.099999999999994</v>
      </c>
      <c r="AF58" s="227">
        <f>+AE58*(AF$8&lt;YEAR(Inputs!$L$16))</f>
        <v>78.099999999999994</v>
      </c>
      <c r="AG58" s="227">
        <f>+AF58*(AG$8&lt;YEAR(Inputs!$L$16))</f>
        <v>78.099999999999994</v>
      </c>
      <c r="AH58" s="227">
        <f>+AG58*(AH$8&lt;YEAR(Inputs!$L$16))</f>
        <v>78.099999999999994</v>
      </c>
      <c r="AI58" s="227">
        <f>+AH58*(AI$8&lt;YEAR(Inputs!$L$16))</f>
        <v>78.099999999999994</v>
      </c>
      <c r="AJ58" s="227">
        <f>+AI58*(AJ$8&lt;YEAR(Inputs!$L$16))</f>
        <v>78.099999999999994</v>
      </c>
      <c r="AK58" s="227">
        <f>+AJ58*(AK$8&lt;YEAR(Inputs!$L$16))</f>
        <v>78.099999999999994</v>
      </c>
      <c r="AL58" s="227">
        <f>+AK58*(AL$8&lt;YEAR(Inputs!$L$16))</f>
        <v>78.099999999999994</v>
      </c>
      <c r="AM58" s="227">
        <f>+AL58*(AM$8&lt;YEAR(Inputs!$L$16))</f>
        <v>78.099999999999994</v>
      </c>
      <c r="AN58" s="227">
        <f>+AM58*(AN$8&lt;YEAR(Inputs!$L$16))</f>
        <v>78.099999999999994</v>
      </c>
      <c r="AO58" s="227">
        <f>+AN58*(AO$8&lt;YEAR(Inputs!$L$16))</f>
        <v>78.099999999999994</v>
      </c>
      <c r="AP58" s="227">
        <f>+AO58*(AP$8&lt;YEAR(Inputs!$L$16))</f>
        <v>78.099999999999994</v>
      </c>
      <c r="AQ58" s="227">
        <f>+AP58*(AQ$8&lt;YEAR(Inputs!$L$16))</f>
        <v>78.099999999999994</v>
      </c>
      <c r="AR58" s="227">
        <f>+AQ58*(AR$8&lt;YEAR(Inputs!$L$16))</f>
        <v>78.099999999999994</v>
      </c>
      <c r="AS58" s="227">
        <f>+AR58*(AS$8&lt;YEAR(Inputs!$L$16))</f>
        <v>78.099999999999994</v>
      </c>
      <c r="AT58" s="227">
        <f>+AS58*(AT$8&lt;YEAR(Inputs!$L$16))</f>
        <v>78.099999999999994</v>
      </c>
      <c r="AU58" s="227">
        <f>+AT58*(AU$8&lt;YEAR(Inputs!$L$16))</f>
        <v>78.099999999999994</v>
      </c>
      <c r="AV58" s="227">
        <f>+AU58*(AV$8&lt;YEAR(Inputs!$L$16))</f>
        <v>78.099999999999994</v>
      </c>
      <c r="AW58" s="227">
        <f>+AV58*(AW$8&lt;YEAR(Inputs!$L$16))</f>
        <v>78.099999999999994</v>
      </c>
      <c r="AX58" s="227">
        <f>+AW58*(AX$8&lt;YEAR(Inputs!$L$16))</f>
        <v>78.099999999999994</v>
      </c>
      <c r="AY58" s="227">
        <f>+AX58*(AY$8&lt;YEAR(Inputs!$L$16))</f>
        <v>78.099999999999994</v>
      </c>
      <c r="AZ58" s="227">
        <f>+AY58*(AZ$8&lt;YEAR(Inputs!$L$16))</f>
        <v>78.099999999999994</v>
      </c>
      <c r="BA58" s="227">
        <f>+AZ58*(BA$8&lt;YEAR(Inputs!$L$16))</f>
        <v>78.099999999999994</v>
      </c>
      <c r="BB58" s="227">
        <f>+BA58*(BB$8&lt;YEAR(Inputs!$L$16))</f>
        <v>78.099999999999994</v>
      </c>
      <c r="BC58" s="227">
        <f>+BB58*(BC$8&lt;YEAR(Inputs!$L$16))</f>
        <v>78.099999999999994</v>
      </c>
      <c r="BD58" s="227">
        <f>+BC58*(BD$8&lt;YEAR(Inputs!$L$16))</f>
        <v>78.099999999999994</v>
      </c>
      <c r="BE58" s="227">
        <f>+BD58*(BE$8&lt;YEAR(Inputs!$L$16))</f>
        <v>78.099999999999994</v>
      </c>
      <c r="BF58" s="227">
        <f>+BE58*(BF$8&lt;YEAR(Inputs!$L$16))</f>
        <v>78.099999999999994</v>
      </c>
      <c r="BG58" s="227">
        <f>+BF58*(BG$8&lt;YEAR(Inputs!$L$16))</f>
        <v>78.099999999999994</v>
      </c>
      <c r="BH58" s="227">
        <f>+BG58*(BH$8&lt;YEAR(Inputs!$L$16))</f>
        <v>78.099999999999994</v>
      </c>
      <c r="BI58" s="227">
        <f>+BH58*(BI$8&lt;YEAR(Inputs!$L$16))</f>
        <v>78.099999999999994</v>
      </c>
      <c r="BJ58" s="227">
        <f>+BI58*(BJ$8&lt;YEAR(Inputs!$L$16))</f>
        <v>78.099999999999994</v>
      </c>
      <c r="BK58" s="227">
        <f>+BJ58*(BK$8&lt;YEAR(Inputs!$L$16))</f>
        <v>78.099999999999994</v>
      </c>
      <c r="BL58" s="227">
        <f>+BK58*(BL$8&lt;YEAR(Inputs!$L$16))</f>
        <v>78.099999999999994</v>
      </c>
      <c r="BM58" s="227">
        <f>+BL58*(BM$8&lt;YEAR(Inputs!$L$16))</f>
        <v>78.099999999999994</v>
      </c>
      <c r="BN58" s="227">
        <f>+BM58*(BN$8&lt;YEAR(Inputs!$L$16))</f>
        <v>78.099999999999994</v>
      </c>
      <c r="BO58" s="227">
        <f>+BN58*(BO$8&lt;YEAR(Inputs!$L$16))</f>
        <v>78.099999999999994</v>
      </c>
      <c r="BP58" s="227">
        <f>+BO58*(BP$8&lt;YEAR(Inputs!$L$16))</f>
        <v>78.099999999999994</v>
      </c>
      <c r="BQ58" s="227">
        <f>+BP58*(BQ$8&lt;YEAR(Inputs!$L$16))</f>
        <v>78.099999999999994</v>
      </c>
      <c r="BR58" s="227">
        <f>+BQ58*(BR$8&lt;YEAR(Inputs!$L$16))</f>
        <v>78.099999999999994</v>
      </c>
      <c r="BS58" s="227">
        <f>+BR58*(BS$8&lt;YEAR(Inputs!$L$16))</f>
        <v>78.099999999999994</v>
      </c>
      <c r="BT58" s="227">
        <f>+BS58*(BT$8&lt;YEAR(Inputs!$L$16))</f>
        <v>78.099999999999994</v>
      </c>
      <c r="BU58" s="227">
        <f>+BT58*(BU$8&lt;YEAR(Inputs!$L$16))</f>
        <v>78.099999999999994</v>
      </c>
      <c r="BV58" s="227">
        <f>+BU58*(BV$8&lt;YEAR(Inputs!$L$16))</f>
        <v>78.099999999999994</v>
      </c>
      <c r="BW58" s="227">
        <f>+BV58*(BW$8&lt;YEAR(Inputs!$L$16))</f>
        <v>78.099999999999994</v>
      </c>
      <c r="BX58" s="227">
        <f>+BW58*(BX$8&lt;YEAR(Inputs!$L$16))</f>
        <v>78.099999999999994</v>
      </c>
      <c r="BY58" s="227">
        <f>+BX58*(BY$8&lt;YEAR(Inputs!$L$16))</f>
        <v>78.099999999999994</v>
      </c>
      <c r="BZ58" s="227">
        <f>+BY58*(BZ$8&lt;YEAR(Inputs!$L$16))</f>
        <v>78.099999999999994</v>
      </c>
      <c r="CA58" s="227">
        <f>+BZ58*(CA$8&lt;YEAR(Inputs!$L$16))</f>
        <v>78.099999999999994</v>
      </c>
      <c r="CB58" s="227">
        <f>+CA58*(CB$8&lt;YEAR(Inputs!$L$16))</f>
        <v>78.099999999999994</v>
      </c>
      <c r="CC58" s="227">
        <f>+CB58*(CC$8&lt;YEAR(Inputs!$L$16))</f>
        <v>78.099999999999994</v>
      </c>
      <c r="CD58" s="227">
        <f>+CC58*(CD$8&lt;YEAR(Inputs!$L$16))</f>
        <v>78.099999999999994</v>
      </c>
      <c r="CE58" s="227">
        <f>+CD58*(CE$8&lt;YEAR(Inputs!$L$16))</f>
        <v>78.099999999999994</v>
      </c>
      <c r="CF58" s="227">
        <f>+CE58*(CF$8&lt;YEAR(Inputs!$L$16))</f>
        <v>78.099999999999994</v>
      </c>
      <c r="CG58" s="227">
        <f>+CF58*(CG$8&lt;YEAR(Inputs!$L$16))</f>
        <v>78.099999999999994</v>
      </c>
      <c r="CH58" s="227">
        <f>+CG58*(CH$8&lt;YEAR(Inputs!$L$16))</f>
        <v>78.099999999999994</v>
      </c>
      <c r="CI58" s="227">
        <f>+CH58*(CI$8&lt;YEAR(Inputs!$L$16))</f>
        <v>78.099999999999994</v>
      </c>
      <c r="CJ58" s="227">
        <f>+CI58*(CJ$8&lt;YEAR(Inputs!$L$16))</f>
        <v>78.099999999999994</v>
      </c>
      <c r="CK58" s="227">
        <f>+CJ58*(CK$8&lt;YEAR(Inputs!$L$16))</f>
        <v>78.099999999999994</v>
      </c>
      <c r="CL58" s="227">
        <f>+CK58*(CL$8&lt;YEAR(Inputs!$L$16))</f>
        <v>78.099999999999994</v>
      </c>
      <c r="CM58" s="227">
        <f>+CL58*(CM$8&lt;YEAR(Inputs!$L$16))</f>
        <v>78.099999999999994</v>
      </c>
      <c r="CN58" s="227">
        <f>+CM58*(CN$8&lt;YEAR(Inputs!$L$16))</f>
        <v>78.099999999999994</v>
      </c>
      <c r="CO58" s="227">
        <f>+CN58*(CO$8&lt;YEAR(Inputs!$L$16))</f>
        <v>78.099999999999994</v>
      </c>
      <c r="CP58" s="227">
        <f>+CO58*(CP$8&lt;YEAR(Inputs!$L$16))</f>
        <v>78.099999999999994</v>
      </c>
      <c r="CQ58" s="227">
        <f>+CP58*(CQ$8&lt;YEAR(Inputs!$L$16))</f>
        <v>78.099999999999994</v>
      </c>
      <c r="CR58" s="227">
        <f>+CQ58*(CR$8&lt;YEAR(Inputs!$L$16))</f>
        <v>0</v>
      </c>
      <c r="CS58" s="227"/>
      <c r="CT58" s="227"/>
      <c r="CU58" s="227"/>
      <c r="CV58" s="227"/>
      <c r="CW58" s="227"/>
      <c r="CX58" s="227"/>
      <c r="CY58" s="227"/>
      <c r="CZ58" s="227"/>
      <c r="DA58" s="227"/>
      <c r="DB58" s="227"/>
      <c r="DC58" s="227"/>
      <c r="DD58" s="227"/>
      <c r="DE58" s="227"/>
      <c r="DF58" s="227"/>
      <c r="DG58" s="227"/>
      <c r="DH58" s="227"/>
      <c r="DI58" s="227"/>
      <c r="DJ58" s="227"/>
      <c r="DK58" s="227"/>
      <c r="DL58" s="227"/>
      <c r="DM58" s="227"/>
      <c r="DN58" s="227"/>
      <c r="DO58" s="227"/>
      <c r="DP58" s="227"/>
      <c r="DQ58" s="227"/>
      <c r="DR58" s="227"/>
      <c r="DS58" s="227"/>
      <c r="DT58" s="227"/>
      <c r="DU58" s="227"/>
      <c r="DV58" s="227"/>
      <c r="DW58" s="227"/>
      <c r="DX58" s="227"/>
      <c r="DY58" s="227"/>
      <c r="DZ58" s="227"/>
      <c r="EA58" s="227"/>
      <c r="EB58" s="227"/>
      <c r="EC58" s="227"/>
      <c r="ED58" s="227"/>
      <c r="EE58" s="227"/>
      <c r="EF58" s="227"/>
      <c r="EG58" s="227"/>
      <c r="EH58" s="227"/>
      <c r="EI58" s="227"/>
      <c r="EJ58" s="227"/>
      <c r="EK58" s="227"/>
      <c r="EL58" s="227"/>
      <c r="EM58" s="227"/>
      <c r="EN58" s="227"/>
      <c r="EO58" s="227"/>
      <c r="EP58" s="227"/>
      <c r="EQ58" s="227"/>
      <c r="ER58" s="227"/>
      <c r="ES58" s="227"/>
      <c r="ET58" s="227"/>
      <c r="EU58" s="227"/>
      <c r="EV58" s="227"/>
      <c r="EW58" s="227"/>
      <c r="EX58" s="227"/>
      <c r="EY58" s="227"/>
      <c r="EZ58" s="227"/>
      <c r="FA58" s="227"/>
      <c r="FB58" s="227"/>
      <c r="FC58" s="227"/>
      <c r="FD58" s="227"/>
      <c r="FE58" s="227"/>
      <c r="FF58" s="227"/>
      <c r="FG58" s="227"/>
      <c r="FH58" s="227"/>
      <c r="FI58" s="227"/>
      <c r="FJ58" s="227"/>
      <c r="FK58" s="227"/>
      <c r="FL58" s="227"/>
      <c r="FM58" s="227"/>
      <c r="FN58" s="227"/>
      <c r="FO58" s="227"/>
      <c r="FP58" s="227"/>
      <c r="FQ58" s="227"/>
      <c r="FR58" s="227"/>
      <c r="FS58" s="227"/>
      <c r="FT58" s="227"/>
      <c r="FU58" s="227"/>
      <c r="FV58" s="227"/>
      <c r="FW58" s="227"/>
      <c r="FX58" s="227"/>
      <c r="FY58" s="227"/>
      <c r="FZ58" s="227"/>
      <c r="GA58" s="227"/>
      <c r="GB58" s="227"/>
      <c r="GC58" s="227"/>
      <c r="GD58" s="227"/>
      <c r="GE58" s="227"/>
      <c r="GF58" s="227"/>
      <c r="GG58" s="227"/>
      <c r="GH58" s="227"/>
      <c r="GI58" s="227"/>
      <c r="GJ58" s="227"/>
      <c r="GK58" s="227"/>
    </row>
    <row r="59" spans="1:193" outlineLevel="1">
      <c r="A59" s="4"/>
      <c r="B59" s="4" t="s">
        <v>131</v>
      </c>
      <c r="C59" s="47"/>
      <c r="D59" s="50"/>
      <c r="E59" s="50"/>
      <c r="F59" s="50"/>
      <c r="G59" s="50"/>
      <c r="H59" s="50"/>
      <c r="I59" s="50"/>
      <c r="J59" s="50"/>
      <c r="K59" s="310" t="s">
        <v>200</v>
      </c>
      <c r="L59" s="50"/>
      <c r="M59" s="50"/>
      <c r="N59" s="50"/>
      <c r="O59" s="227">
        <f>+Inputs!L246</f>
        <v>0.01</v>
      </c>
      <c r="P59" s="227">
        <f>+O59*(P$8&lt;YEAR(Inputs!$L$16))</f>
        <v>0.01</v>
      </c>
      <c r="Q59" s="227">
        <f>+P59*(Q$8&lt;YEAR(Inputs!$L$16))</f>
        <v>0.01</v>
      </c>
      <c r="R59" s="227">
        <f>+Q59*(R$8&lt;YEAR(Inputs!$L$16))</f>
        <v>0.01</v>
      </c>
      <c r="S59" s="227">
        <f>+R59*(S$8&lt;YEAR(Inputs!$L$16))</f>
        <v>0.01</v>
      </c>
      <c r="T59" s="227">
        <f>+S59*(T$8&lt;YEAR(Inputs!$L$16))</f>
        <v>0.01</v>
      </c>
      <c r="U59" s="227">
        <f>+T59*(U$8&lt;YEAR(Inputs!$L$16))</f>
        <v>0.01</v>
      </c>
      <c r="V59" s="227">
        <f>+U59*(V$8&lt;YEAR(Inputs!$L$16))</f>
        <v>0.01</v>
      </c>
      <c r="W59" s="227">
        <f>+V59*(W$8&lt;YEAR(Inputs!$L$16))</f>
        <v>0.01</v>
      </c>
      <c r="X59" s="227">
        <f>+W59*(X$8&lt;YEAR(Inputs!$L$16))</f>
        <v>0.01</v>
      </c>
      <c r="Y59" s="227">
        <f>+X59*(Y$8&lt;YEAR(Inputs!$L$16))</f>
        <v>0.01</v>
      </c>
      <c r="Z59" s="227">
        <f>+Y59*(Z$8&lt;YEAR(Inputs!$L$16))</f>
        <v>0.01</v>
      </c>
      <c r="AA59" s="227">
        <f>+Z59*(AA$8&lt;YEAR(Inputs!$L$16))</f>
        <v>0.01</v>
      </c>
      <c r="AB59" s="227">
        <f>+AA59*(AB$8&lt;YEAR(Inputs!$L$16))</f>
        <v>0.01</v>
      </c>
      <c r="AC59" s="227">
        <f>+AB59*(AC$8&lt;YEAR(Inputs!$L$16))</f>
        <v>0.01</v>
      </c>
      <c r="AD59" s="227">
        <f>+AC59*(AD$8&lt;YEAR(Inputs!$L$16))</f>
        <v>0.01</v>
      </c>
      <c r="AE59" s="227">
        <f>+AD59*(AE$8&lt;YEAR(Inputs!$L$16))</f>
        <v>0.01</v>
      </c>
      <c r="AF59" s="227">
        <f>+AE59*(AF$8&lt;YEAR(Inputs!$L$16))</f>
        <v>0.01</v>
      </c>
      <c r="AG59" s="227">
        <f>+AF59*(AG$8&lt;YEAR(Inputs!$L$16))</f>
        <v>0.01</v>
      </c>
      <c r="AH59" s="227">
        <f>+AG59*(AH$8&lt;YEAR(Inputs!$L$16))</f>
        <v>0.01</v>
      </c>
      <c r="AI59" s="227">
        <f>+AH59*(AI$8&lt;YEAR(Inputs!$L$16))</f>
        <v>0.01</v>
      </c>
      <c r="AJ59" s="227">
        <f>+AI59*(AJ$8&lt;YEAR(Inputs!$L$16))</f>
        <v>0.01</v>
      </c>
      <c r="AK59" s="227">
        <f>+AJ59*(AK$8&lt;YEAR(Inputs!$L$16))</f>
        <v>0.01</v>
      </c>
      <c r="AL59" s="227">
        <f>+AK59*(AL$8&lt;YEAR(Inputs!$L$16))</f>
        <v>0.01</v>
      </c>
      <c r="AM59" s="227">
        <f>+AL59*(AM$8&lt;YEAR(Inputs!$L$16))</f>
        <v>0.01</v>
      </c>
      <c r="AN59" s="227">
        <f>+AM59*(AN$8&lt;YEAR(Inputs!$L$16))</f>
        <v>0.01</v>
      </c>
      <c r="AO59" s="227">
        <f>+AN59*(AO$8&lt;YEAR(Inputs!$L$16))</f>
        <v>0.01</v>
      </c>
      <c r="AP59" s="227">
        <f>+AO59*(AP$8&lt;YEAR(Inputs!$L$16))</f>
        <v>0.01</v>
      </c>
      <c r="AQ59" s="227">
        <f>+AP59*(AQ$8&lt;YEAR(Inputs!$L$16))</f>
        <v>0.01</v>
      </c>
      <c r="AR59" s="227">
        <f>+AQ59*(AR$8&lt;YEAR(Inputs!$L$16))</f>
        <v>0.01</v>
      </c>
      <c r="AS59" s="227">
        <f>+AR59*(AS$8&lt;YEAR(Inputs!$L$16))</f>
        <v>0.01</v>
      </c>
      <c r="AT59" s="227">
        <f>+AS59*(AT$8&lt;YEAR(Inputs!$L$16))</f>
        <v>0.01</v>
      </c>
      <c r="AU59" s="227">
        <f>+AT59*(AU$8&lt;YEAR(Inputs!$L$16))</f>
        <v>0.01</v>
      </c>
      <c r="AV59" s="227">
        <f>+AU59*(AV$8&lt;YEAR(Inputs!$L$16))</f>
        <v>0.01</v>
      </c>
      <c r="AW59" s="227">
        <f>+AV59*(AW$8&lt;YEAR(Inputs!$L$16))</f>
        <v>0.01</v>
      </c>
      <c r="AX59" s="227">
        <f>+AW59*(AX$8&lt;YEAR(Inputs!$L$16))</f>
        <v>0.01</v>
      </c>
      <c r="AY59" s="227">
        <f>+AX59*(AY$8&lt;YEAR(Inputs!$L$16))</f>
        <v>0.01</v>
      </c>
      <c r="AZ59" s="227">
        <f>+AY59*(AZ$8&lt;YEAR(Inputs!$L$16))</f>
        <v>0.01</v>
      </c>
      <c r="BA59" s="227">
        <f>+AZ59*(BA$8&lt;YEAR(Inputs!$L$16))</f>
        <v>0.01</v>
      </c>
      <c r="BB59" s="227">
        <f>+BA59*(BB$8&lt;YEAR(Inputs!$L$16))</f>
        <v>0.01</v>
      </c>
      <c r="BC59" s="227">
        <f>+BB59*(BC$8&lt;YEAR(Inputs!$L$16))</f>
        <v>0.01</v>
      </c>
      <c r="BD59" s="227">
        <f>+BC59*(BD$8&lt;YEAR(Inputs!$L$16))</f>
        <v>0.01</v>
      </c>
      <c r="BE59" s="227">
        <f>+BD59*(BE$8&lt;YEAR(Inputs!$L$16))</f>
        <v>0.01</v>
      </c>
      <c r="BF59" s="227">
        <f>+BE59*(BF$8&lt;YEAR(Inputs!$L$16))</f>
        <v>0.01</v>
      </c>
      <c r="BG59" s="227">
        <f>+BF59*(BG$8&lt;YEAR(Inputs!$L$16))</f>
        <v>0.01</v>
      </c>
      <c r="BH59" s="227">
        <f>+BG59*(BH$8&lt;YEAR(Inputs!$L$16))</f>
        <v>0.01</v>
      </c>
      <c r="BI59" s="227">
        <f>+BH59*(BI$8&lt;YEAR(Inputs!$L$16))</f>
        <v>0.01</v>
      </c>
      <c r="BJ59" s="227">
        <f>+BI59*(BJ$8&lt;YEAR(Inputs!$L$16))</f>
        <v>0.01</v>
      </c>
      <c r="BK59" s="227">
        <f>+BJ59*(BK$8&lt;YEAR(Inputs!$L$16))</f>
        <v>0.01</v>
      </c>
      <c r="BL59" s="227">
        <f>+BK59*(BL$8&lt;YEAR(Inputs!$L$16))</f>
        <v>0.01</v>
      </c>
      <c r="BM59" s="227">
        <f>+BL59*(BM$8&lt;YEAR(Inputs!$L$16))</f>
        <v>0.01</v>
      </c>
      <c r="BN59" s="227">
        <f>+BM59*(BN$8&lt;YEAR(Inputs!$L$16))</f>
        <v>0.01</v>
      </c>
      <c r="BO59" s="227">
        <f>+BN59*(BO$8&lt;YEAR(Inputs!$L$16))</f>
        <v>0.01</v>
      </c>
      <c r="BP59" s="227">
        <f>+BO59*(BP$8&lt;YEAR(Inputs!$L$16))</f>
        <v>0.01</v>
      </c>
      <c r="BQ59" s="227">
        <f>+BP59*(BQ$8&lt;YEAR(Inputs!$L$16))</f>
        <v>0.01</v>
      </c>
      <c r="BR59" s="227">
        <f>+BQ59*(BR$8&lt;YEAR(Inputs!$L$16))</f>
        <v>0.01</v>
      </c>
      <c r="BS59" s="227">
        <f>+BR59*(BS$8&lt;YEAR(Inputs!$L$16))</f>
        <v>0.01</v>
      </c>
      <c r="BT59" s="227">
        <f>+BS59*(BT$8&lt;YEAR(Inputs!$L$16))</f>
        <v>0.01</v>
      </c>
      <c r="BU59" s="227">
        <f>+BT59*(BU$8&lt;YEAR(Inputs!$L$16))</f>
        <v>0.01</v>
      </c>
      <c r="BV59" s="227">
        <f>+BU59*(BV$8&lt;YEAR(Inputs!$L$16))</f>
        <v>0.01</v>
      </c>
      <c r="BW59" s="227">
        <f>+BV59*(BW$8&lt;YEAR(Inputs!$L$16))</f>
        <v>0.01</v>
      </c>
      <c r="BX59" s="227">
        <f>+BW59*(BX$8&lt;YEAR(Inputs!$L$16))</f>
        <v>0.01</v>
      </c>
      <c r="BY59" s="227">
        <f>+BX59*(BY$8&lt;YEAR(Inputs!$L$16))</f>
        <v>0.01</v>
      </c>
      <c r="BZ59" s="227">
        <f>+BY59*(BZ$8&lt;YEAR(Inputs!$L$16))</f>
        <v>0.01</v>
      </c>
      <c r="CA59" s="227">
        <f>+BZ59*(CA$8&lt;YEAR(Inputs!$L$16))</f>
        <v>0.01</v>
      </c>
      <c r="CB59" s="227">
        <f>+CA59*(CB$8&lt;YEAR(Inputs!$L$16))</f>
        <v>0.01</v>
      </c>
      <c r="CC59" s="227">
        <f>+CB59*(CC$8&lt;YEAR(Inputs!$L$16))</f>
        <v>0.01</v>
      </c>
      <c r="CD59" s="227">
        <f>+CC59*(CD$8&lt;YEAR(Inputs!$L$16))</f>
        <v>0.01</v>
      </c>
      <c r="CE59" s="227">
        <f>+CD59*(CE$8&lt;YEAR(Inputs!$L$16))</f>
        <v>0.01</v>
      </c>
      <c r="CF59" s="227">
        <f>+CE59*(CF$8&lt;YEAR(Inputs!$L$16))</f>
        <v>0.01</v>
      </c>
      <c r="CG59" s="227">
        <f>+CF59*(CG$8&lt;YEAR(Inputs!$L$16))</f>
        <v>0.01</v>
      </c>
      <c r="CH59" s="227">
        <f>+CG59*(CH$8&lt;YEAR(Inputs!$L$16))</f>
        <v>0.01</v>
      </c>
      <c r="CI59" s="227">
        <f>+CH59*(CI$8&lt;YEAR(Inputs!$L$16))</f>
        <v>0.01</v>
      </c>
      <c r="CJ59" s="227">
        <f>+CI59*(CJ$8&lt;YEAR(Inputs!$L$16))</f>
        <v>0.01</v>
      </c>
      <c r="CK59" s="227">
        <f>+CJ59*(CK$8&lt;YEAR(Inputs!$L$16))</f>
        <v>0.01</v>
      </c>
      <c r="CL59" s="227">
        <f>+CK59*(CL$8&lt;YEAR(Inputs!$L$16))</f>
        <v>0.01</v>
      </c>
      <c r="CM59" s="227">
        <f>+CL59*(CM$8&lt;YEAR(Inputs!$L$16))</f>
        <v>0.01</v>
      </c>
      <c r="CN59" s="227">
        <f>+CM59*(CN$8&lt;YEAR(Inputs!$L$16))</f>
        <v>0.01</v>
      </c>
      <c r="CO59" s="227">
        <f>+CN59*(CO$8&lt;YEAR(Inputs!$L$16))</f>
        <v>0.01</v>
      </c>
      <c r="CP59" s="227">
        <f>+CO59*(CP$8&lt;YEAR(Inputs!$L$16))</f>
        <v>0.01</v>
      </c>
      <c r="CQ59" s="227">
        <f>+CP59*(CQ$8&lt;YEAR(Inputs!$L$16))</f>
        <v>0.01</v>
      </c>
      <c r="CR59" s="227">
        <f>+CQ59*(CR$8&lt;YEAR(Inputs!$L$16))</f>
        <v>0</v>
      </c>
      <c r="CS59" s="227"/>
      <c r="CT59" s="227"/>
      <c r="CU59" s="227"/>
      <c r="CV59" s="227"/>
      <c r="CW59" s="227"/>
      <c r="CX59" s="227"/>
      <c r="CY59" s="227"/>
      <c r="CZ59" s="227"/>
      <c r="DA59" s="227"/>
      <c r="DB59" s="227"/>
      <c r="DC59" s="227"/>
      <c r="DD59" s="227"/>
      <c r="DE59" s="227"/>
      <c r="DF59" s="227"/>
      <c r="DG59" s="227"/>
      <c r="DH59" s="227"/>
      <c r="DI59" s="227"/>
      <c r="DJ59" s="227"/>
      <c r="DK59" s="227"/>
      <c r="DL59" s="227"/>
      <c r="DM59" s="227"/>
      <c r="DN59" s="227"/>
      <c r="DO59" s="227"/>
      <c r="DP59" s="227"/>
      <c r="DQ59" s="227"/>
      <c r="DR59" s="227"/>
      <c r="DS59" s="227"/>
      <c r="DT59" s="227"/>
      <c r="DU59" s="227"/>
      <c r="DV59" s="227"/>
      <c r="DW59" s="227"/>
      <c r="DX59" s="227"/>
      <c r="DY59" s="227"/>
      <c r="DZ59" s="227"/>
      <c r="EA59" s="227"/>
      <c r="EB59" s="227"/>
      <c r="EC59" s="227"/>
      <c r="ED59" s="227"/>
      <c r="EE59" s="227"/>
      <c r="EF59" s="227"/>
      <c r="EG59" s="227"/>
      <c r="EH59" s="227"/>
      <c r="EI59" s="227"/>
      <c r="EJ59" s="227"/>
      <c r="EK59" s="227"/>
      <c r="EL59" s="227"/>
      <c r="EM59" s="227"/>
      <c r="EN59" s="227"/>
      <c r="EO59" s="227"/>
      <c r="EP59" s="227"/>
      <c r="EQ59" s="227"/>
      <c r="ER59" s="227"/>
      <c r="ES59" s="227"/>
      <c r="ET59" s="227"/>
      <c r="EU59" s="227"/>
      <c r="EV59" s="227"/>
      <c r="EW59" s="227"/>
      <c r="EX59" s="227"/>
      <c r="EY59" s="227"/>
      <c r="EZ59" s="227"/>
      <c r="FA59" s="227"/>
      <c r="FB59" s="227"/>
      <c r="FC59" s="227"/>
      <c r="FD59" s="227"/>
      <c r="FE59" s="227"/>
      <c r="FF59" s="227"/>
      <c r="FG59" s="227"/>
      <c r="FH59" s="227"/>
      <c r="FI59" s="227"/>
      <c r="FJ59" s="227"/>
      <c r="FK59" s="227"/>
      <c r="FL59" s="227"/>
      <c r="FM59" s="227"/>
      <c r="FN59" s="227"/>
      <c r="FO59" s="227"/>
      <c r="FP59" s="227"/>
      <c r="FQ59" s="227"/>
      <c r="FR59" s="227"/>
      <c r="FS59" s="227"/>
      <c r="FT59" s="227"/>
      <c r="FU59" s="227"/>
      <c r="FV59" s="227"/>
      <c r="FW59" s="227"/>
      <c r="FX59" s="227"/>
      <c r="FY59" s="227"/>
      <c r="FZ59" s="227"/>
      <c r="GA59" s="227"/>
      <c r="GB59" s="227"/>
      <c r="GC59" s="227"/>
      <c r="GD59" s="227"/>
      <c r="GE59" s="227"/>
      <c r="GF59" s="227"/>
      <c r="GG59" s="227"/>
      <c r="GH59" s="227"/>
      <c r="GI59" s="227"/>
      <c r="GJ59" s="227"/>
      <c r="GK59" s="227"/>
    </row>
    <row r="60" spans="1:193" outlineLevel="1">
      <c r="A60" s="4"/>
      <c r="B60" s="4" t="s">
        <v>132</v>
      </c>
      <c r="C60" s="47"/>
      <c r="D60" s="50"/>
      <c r="E60" s="50"/>
      <c r="F60" s="50"/>
      <c r="G60" s="50"/>
      <c r="H60" s="50"/>
      <c r="I60" s="50"/>
      <c r="J60" s="50"/>
      <c r="K60" s="310" t="s">
        <v>200</v>
      </c>
      <c r="L60" s="50"/>
      <c r="M60" s="50"/>
      <c r="N60" s="50"/>
      <c r="O60" s="227">
        <f>+Inputs!L247</f>
        <v>75.695999999999998</v>
      </c>
      <c r="P60" s="232">
        <v>88.62</v>
      </c>
      <c r="Q60" s="227">
        <f>+IF(ROUND(Fin!Q55,4)=0,0,Acc!P60)</f>
        <v>88.62</v>
      </c>
      <c r="R60" s="227">
        <f>+IF(ROUND(Fin!R55,4)=0,0,Acc!Q60)</f>
        <v>88.62</v>
      </c>
      <c r="S60" s="227">
        <f>+IF(ROUND(Fin!S55,4)=0,0,Acc!R60)</f>
        <v>88.62</v>
      </c>
      <c r="T60" s="227">
        <f>+IF(ROUND(Fin!T55,4)=0,0,Acc!S60)</f>
        <v>88.62</v>
      </c>
      <c r="U60" s="227">
        <f>+IF(ROUND(Fin!U55,4)=0,0,Acc!T60)</f>
        <v>88.62</v>
      </c>
      <c r="V60" s="227">
        <f>+IF(ROUND(Fin!V55,4)=0,0,Acc!U60)</f>
        <v>88.62</v>
      </c>
      <c r="W60" s="227">
        <f>+IF(ROUND(Fin!W55,4)=0,0,Acc!V60)</f>
        <v>88.62</v>
      </c>
      <c r="X60" s="227">
        <f>+IF(ROUND(Fin!X55,4)=0,0,Acc!W60)</f>
        <v>88.62</v>
      </c>
      <c r="Y60" s="227">
        <f>+IF(ROUND(Fin!Y55,4)=0,0,Acc!X60)</f>
        <v>88.62</v>
      </c>
      <c r="Z60" s="227">
        <f>+IF(ROUND(Fin!Z55,4)=0,0,Acc!Y60)</f>
        <v>88.62</v>
      </c>
      <c r="AA60" s="227">
        <f>+IF(ROUND(Fin!AA55,4)=0,0,Acc!Z60)</f>
        <v>88.62</v>
      </c>
      <c r="AB60" s="227">
        <f>+IF(ROUND(Fin!AB55,4)=0,0,Acc!AA60)</f>
        <v>88.62</v>
      </c>
      <c r="AC60" s="227">
        <f>+IF(ROUND(Fin!AC55,4)=0,0,Acc!AB60)</f>
        <v>88.62</v>
      </c>
      <c r="AD60" s="227">
        <f>+IF(ROUND(Fin!AD55,4)=0,0,Acc!AC60)</f>
        <v>88.62</v>
      </c>
      <c r="AE60" s="227">
        <f>+IF(ROUND(Fin!AE55,4)=0,0,Acc!AD60)</f>
        <v>88.62</v>
      </c>
      <c r="AF60" s="227">
        <f>+IF(ROUND(Fin!AF55,4)=0,0,Acc!AE60)</f>
        <v>88.62</v>
      </c>
      <c r="AG60" s="227">
        <f>+IF(ROUND(Fin!AG55,4)=0,0,Acc!AF60)</f>
        <v>88.62</v>
      </c>
      <c r="AH60" s="227">
        <f>+IF(ROUND(Fin!AH55,4)=0,0,Acc!AG60)</f>
        <v>88.62</v>
      </c>
      <c r="AI60" s="227">
        <f>+IF(ROUND(Fin!AI55,4)=0,0,Acc!AH60)</f>
        <v>88.62</v>
      </c>
      <c r="AJ60" s="227">
        <f>+IF(ROUND(Fin!AJ55,4)=0,0,Acc!AI60)</f>
        <v>88.62</v>
      </c>
      <c r="AK60" s="227">
        <f>+IF(ROUND(Fin!AK55,4)=0,0,Acc!AJ60)</f>
        <v>88.62</v>
      </c>
      <c r="AL60" s="227">
        <f>+IF(ROUND(Fin!AL55,4)=0,0,Acc!AK60)</f>
        <v>88.62</v>
      </c>
      <c r="AM60" s="227">
        <f>+IF(ROUND(Fin!AM55,4)=0,0,Acc!AL60)</f>
        <v>88.62</v>
      </c>
      <c r="AN60" s="227">
        <f>+IF(ROUND(Fin!AN55,4)=0,0,Acc!AM60)</f>
        <v>88.62</v>
      </c>
      <c r="AO60" s="227">
        <f>+IF(ROUND(Fin!AO55,4)=0,0,Acc!AN60)</f>
        <v>88.62</v>
      </c>
      <c r="AP60" s="227">
        <f>+IF(ROUND(Fin!AP55,4)=0,0,Acc!AO60)</f>
        <v>88.62</v>
      </c>
      <c r="AQ60" s="227">
        <f>+IF(ROUND(Fin!AQ55,4)=0,0,Acc!AP60)</f>
        <v>88.62</v>
      </c>
      <c r="AR60" s="227">
        <f>+IF(ROUND(Fin!AR55,4)=0,0,Acc!AQ60)</f>
        <v>88.62</v>
      </c>
      <c r="AS60" s="227">
        <f>+IF(ROUND(Fin!AS55,4)=0,0,Acc!AR60)</f>
        <v>88.62</v>
      </c>
      <c r="AT60" s="227">
        <f>+IF(ROUND(Fin!AT55,4)=0,0,Acc!AS60)</f>
        <v>88.62</v>
      </c>
      <c r="AU60" s="227">
        <f>+IF(ROUND(Fin!AU55,4)=0,0,Acc!AT60)</f>
        <v>88.62</v>
      </c>
      <c r="AV60" s="227">
        <f>+IF(ROUND(Fin!AV55,4)=0,0,Acc!AU60)</f>
        <v>88.62</v>
      </c>
      <c r="AW60" s="227">
        <f>+IF(ROUND(Fin!AW55,4)=0,0,Acc!AV60)</f>
        <v>88.62</v>
      </c>
      <c r="AX60" s="227">
        <f>+IF(ROUND(Fin!AX55,4)=0,0,Acc!AW60)</f>
        <v>88.62</v>
      </c>
      <c r="AY60" s="227">
        <f>+IF(ROUND(Fin!AY55,4)=0,0,Acc!AX60)</f>
        <v>0</v>
      </c>
      <c r="AZ60" s="227">
        <f>+IF(ROUND(Fin!AZ55,4)=0,0,Acc!AY60)</f>
        <v>0</v>
      </c>
      <c r="BA60" s="227">
        <f>+IF(ROUND(Fin!BA55,4)=0,0,Acc!AZ60)</f>
        <v>0</v>
      </c>
      <c r="BB60" s="227">
        <f>+IF(ROUND(Fin!BB55,4)=0,0,Acc!BA60)</f>
        <v>0</v>
      </c>
      <c r="BC60" s="227">
        <f>+IF(ROUND(Fin!BC55,4)=0,0,Acc!BB60)</f>
        <v>0</v>
      </c>
      <c r="BD60" s="227">
        <f>+IF(ROUND(Fin!BD55,4)=0,0,Acc!BC60)</f>
        <v>0</v>
      </c>
      <c r="BE60" s="227">
        <f>+IF(ROUND(Fin!BE55,4)=0,0,Acc!BD60)</f>
        <v>0</v>
      </c>
      <c r="BF60" s="227">
        <f>+IF(ROUND(Fin!BF55,4)=0,0,Acc!BE60)</f>
        <v>0</v>
      </c>
      <c r="BG60" s="227">
        <f>+IF(ROUND(Fin!BG55,4)=0,0,Acc!BF60)</f>
        <v>0</v>
      </c>
      <c r="BH60" s="227">
        <f>+IF(ROUND(Fin!BH55,4)=0,0,Acc!BG60)</f>
        <v>0</v>
      </c>
      <c r="BI60" s="227">
        <f>+IF(ROUND(Fin!BI55,4)=0,0,Acc!BH60)</f>
        <v>0</v>
      </c>
      <c r="BJ60" s="227">
        <f>+IF(ROUND(Fin!BJ55,4)=0,0,Acc!BI60)</f>
        <v>0</v>
      </c>
      <c r="BK60" s="227">
        <f>+IF(ROUND(Fin!BK55,4)=0,0,Acc!BJ60)</f>
        <v>0</v>
      </c>
      <c r="BL60" s="227">
        <f>+IF(ROUND(Fin!BL55,4)=0,0,Acc!BK60)</f>
        <v>0</v>
      </c>
      <c r="BM60" s="227">
        <f>+IF(ROUND(Fin!BM55,4)=0,0,Acc!BL60)</f>
        <v>0</v>
      </c>
      <c r="BN60" s="227">
        <f>+IF(ROUND(Fin!BN55,4)=0,0,Acc!BM60)</f>
        <v>0</v>
      </c>
      <c r="BO60" s="227">
        <f>+IF(ROUND(Fin!BO55,4)=0,0,Acc!BN60)</f>
        <v>0</v>
      </c>
      <c r="BP60" s="227">
        <f>+IF(ROUND(Fin!BP55,4)=0,0,Acc!BO60)</f>
        <v>0</v>
      </c>
      <c r="BQ60" s="227">
        <f>+IF(ROUND(Fin!BQ55,4)=0,0,Acc!BP60)</f>
        <v>0</v>
      </c>
      <c r="BR60" s="227">
        <f>+IF(ROUND(Fin!BR55,4)=0,0,Acc!BQ60)</f>
        <v>0</v>
      </c>
      <c r="BS60" s="227">
        <f>+IF(ROUND(Fin!BS55,4)=0,0,Acc!BR60)</f>
        <v>0</v>
      </c>
      <c r="BT60" s="227">
        <f>+IF(ROUND(Fin!BT55,4)=0,0,Acc!BS60)</f>
        <v>0</v>
      </c>
      <c r="BU60" s="227">
        <f>+IF(ROUND(Fin!BU55,4)=0,0,Acc!BT60)</f>
        <v>0</v>
      </c>
      <c r="BV60" s="227">
        <f>+IF(ROUND(Fin!BV55,4)=0,0,Acc!BU60)</f>
        <v>0</v>
      </c>
      <c r="BW60" s="227">
        <f>+IF(ROUND(Fin!BW55,4)=0,0,Acc!BV60)</f>
        <v>0</v>
      </c>
      <c r="BX60" s="227">
        <f>+IF(ROUND(Fin!BX55,4)=0,0,Acc!BW60)</f>
        <v>0</v>
      </c>
      <c r="BY60" s="227">
        <f>+IF(ROUND(Fin!BY55,4)=0,0,Acc!BX60)</f>
        <v>0</v>
      </c>
      <c r="BZ60" s="227">
        <f>+IF(ROUND(Fin!BZ55,4)=0,0,Acc!BY60)</f>
        <v>0</v>
      </c>
      <c r="CA60" s="227">
        <f>+IF(ROUND(Fin!CA55,4)=0,0,Acc!BZ60)</f>
        <v>0</v>
      </c>
      <c r="CB60" s="227">
        <f>+IF(ROUND(Fin!CB55,4)=0,0,Acc!CA60)</f>
        <v>0</v>
      </c>
      <c r="CC60" s="227">
        <f>+IF(ROUND(Fin!CC55,4)=0,0,Acc!CB60)</f>
        <v>0</v>
      </c>
      <c r="CD60" s="227">
        <f>+IF(ROUND(Fin!CD55,4)=0,0,Acc!CC60)</f>
        <v>0</v>
      </c>
      <c r="CE60" s="227">
        <f>+IF(ROUND(Fin!CE55,4)=0,0,Acc!CD60)</f>
        <v>0</v>
      </c>
      <c r="CF60" s="227">
        <f>+IF(ROUND(Fin!CF55,4)=0,0,Acc!CE60)</f>
        <v>0</v>
      </c>
      <c r="CG60" s="227">
        <f>+IF(ROUND(Fin!CG55,4)=0,0,Acc!CF60)</f>
        <v>0</v>
      </c>
      <c r="CH60" s="227">
        <f>+IF(ROUND(Fin!CH55,4)=0,0,Acc!CG60)</f>
        <v>0</v>
      </c>
      <c r="CI60" s="227">
        <f>+IF(ROUND(Fin!CI55,4)=0,0,Acc!CH60)</f>
        <v>0</v>
      </c>
      <c r="CJ60" s="227">
        <f>+IF(ROUND(Fin!CJ55,4)=0,0,Acc!CI60)</f>
        <v>0</v>
      </c>
      <c r="CK60" s="227">
        <f>+IF(ROUND(Fin!CK55,4)=0,0,Acc!CJ60)</f>
        <v>0</v>
      </c>
      <c r="CL60" s="227">
        <f>+IF(ROUND(Fin!CL55,4)=0,0,Acc!CK60)</f>
        <v>0</v>
      </c>
      <c r="CM60" s="227">
        <f>+IF(ROUND(Fin!CM55,4)=0,0,Acc!CL60)</f>
        <v>0</v>
      </c>
      <c r="CN60" s="227">
        <f>+IF(ROUND(Fin!CN55,4)=0,0,Acc!CM60)</f>
        <v>0</v>
      </c>
      <c r="CO60" s="227">
        <f>+IF(ROUND(Fin!CO55,4)=0,0,Acc!CN60)</f>
        <v>0</v>
      </c>
      <c r="CP60" s="227">
        <f>+IF(ROUND(Fin!CP55,4)=0,0,Acc!CO60)</f>
        <v>0</v>
      </c>
      <c r="CQ60" s="227">
        <f>+IF(ROUND(Fin!CQ55,4)=0,0,Acc!CP60)</f>
        <v>0</v>
      </c>
      <c r="CR60" s="227">
        <f>+IF(ROUND(Fin!CR55,4)=0,0,Acc!CQ60)</f>
        <v>0</v>
      </c>
      <c r="CS60" s="227"/>
      <c r="CT60" s="227"/>
      <c r="CU60" s="227"/>
      <c r="CV60" s="227"/>
      <c r="CW60" s="227"/>
      <c r="CX60" s="227"/>
      <c r="CY60" s="227"/>
      <c r="CZ60" s="227"/>
      <c r="DA60" s="227"/>
      <c r="DB60" s="227"/>
      <c r="DC60" s="227"/>
      <c r="DD60" s="227"/>
      <c r="DE60" s="227"/>
      <c r="DF60" s="227"/>
      <c r="DG60" s="227"/>
      <c r="DH60" s="227"/>
      <c r="DI60" s="227"/>
      <c r="DJ60" s="227"/>
      <c r="DK60" s="227"/>
      <c r="DL60" s="227"/>
      <c r="DM60" s="227"/>
      <c r="DN60" s="227"/>
      <c r="DO60" s="227"/>
      <c r="DP60" s="227"/>
      <c r="DQ60" s="227"/>
      <c r="DR60" s="227"/>
      <c r="DS60" s="227"/>
      <c r="DT60" s="227"/>
      <c r="DU60" s="227"/>
      <c r="DV60" s="227"/>
      <c r="DW60" s="227"/>
      <c r="DX60" s="227"/>
      <c r="DY60" s="227"/>
      <c r="DZ60" s="227"/>
      <c r="EA60" s="227"/>
      <c r="EB60" s="227"/>
      <c r="EC60" s="227"/>
      <c r="ED60" s="227"/>
      <c r="EE60" s="227"/>
      <c r="EF60" s="227"/>
      <c r="EG60" s="227"/>
      <c r="EH60" s="227"/>
      <c r="EI60" s="227"/>
      <c r="EJ60" s="227"/>
      <c r="EK60" s="227"/>
      <c r="EL60" s="227"/>
      <c r="EM60" s="227"/>
      <c r="EN60" s="227"/>
      <c r="EO60" s="227"/>
      <c r="EP60" s="227"/>
      <c r="EQ60" s="227"/>
      <c r="ER60" s="227"/>
      <c r="ES60" s="227"/>
      <c r="ET60" s="227"/>
      <c r="EU60" s="227"/>
      <c r="EV60" s="227"/>
      <c r="EW60" s="227"/>
      <c r="EX60" s="227"/>
      <c r="EY60" s="227"/>
      <c r="EZ60" s="227"/>
      <c r="FA60" s="227"/>
      <c r="FB60" s="227"/>
      <c r="FC60" s="227"/>
      <c r="FD60" s="227"/>
      <c r="FE60" s="227"/>
      <c r="FF60" s="227"/>
      <c r="FG60" s="227"/>
      <c r="FH60" s="227"/>
      <c r="FI60" s="227"/>
      <c r="FJ60" s="227"/>
      <c r="FK60" s="227"/>
      <c r="FL60" s="227"/>
      <c r="FM60" s="227"/>
      <c r="FN60" s="227"/>
      <c r="FO60" s="227"/>
      <c r="FP60" s="227"/>
      <c r="FQ60" s="227"/>
      <c r="FR60" s="227"/>
      <c r="FS60" s="227"/>
      <c r="FT60" s="227"/>
      <c r="FU60" s="227"/>
      <c r="FV60" s="227"/>
      <c r="FW60" s="227"/>
      <c r="FX60" s="227"/>
      <c r="FY60" s="227"/>
      <c r="FZ60" s="227"/>
      <c r="GA60" s="227"/>
      <c r="GB60" s="227"/>
      <c r="GC60" s="227"/>
      <c r="GD60" s="227"/>
      <c r="GE60" s="227"/>
      <c r="GF60" s="227"/>
      <c r="GG60" s="227"/>
      <c r="GH60" s="227"/>
      <c r="GI60" s="227"/>
      <c r="GJ60" s="227"/>
      <c r="GK60" s="227"/>
    </row>
    <row r="61" spans="1:193" outlineLevel="1">
      <c r="A61" s="4"/>
      <c r="B61" s="4"/>
      <c r="C61" s="47"/>
      <c r="D61" s="50"/>
      <c r="E61" s="50"/>
      <c r="F61" s="50"/>
      <c r="G61" s="50"/>
      <c r="H61" s="50"/>
      <c r="I61" s="50"/>
      <c r="J61" s="50"/>
      <c r="K61" s="310"/>
      <c r="L61" s="50"/>
      <c r="M61" s="50"/>
      <c r="N61" s="50"/>
      <c r="O61" s="227"/>
      <c r="P61" s="227"/>
      <c r="Q61" s="227"/>
      <c r="R61" s="227"/>
      <c r="S61" s="227"/>
      <c r="T61" s="227"/>
      <c r="U61" s="227"/>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c r="DJ61" s="227"/>
      <c r="DK61" s="227"/>
      <c r="DL61" s="227"/>
      <c r="DM61" s="227"/>
      <c r="DN61" s="227"/>
      <c r="DO61" s="227"/>
      <c r="DP61" s="227"/>
      <c r="DQ61" s="227"/>
      <c r="DR61" s="227"/>
      <c r="DS61" s="227"/>
      <c r="DT61" s="227"/>
      <c r="DU61" s="227"/>
      <c r="DV61" s="227"/>
      <c r="DW61" s="227"/>
      <c r="DX61" s="227"/>
      <c r="DY61" s="227"/>
      <c r="DZ61" s="227"/>
      <c r="EA61" s="227"/>
      <c r="EB61" s="227"/>
      <c r="EC61" s="227"/>
      <c r="ED61" s="227"/>
      <c r="EE61" s="227"/>
      <c r="EF61" s="227"/>
      <c r="EG61" s="227"/>
      <c r="EH61" s="227"/>
      <c r="EI61" s="227"/>
      <c r="EJ61" s="227"/>
      <c r="EK61" s="227"/>
      <c r="EL61" s="227"/>
      <c r="EM61" s="227"/>
      <c r="EN61" s="227"/>
      <c r="EO61" s="227"/>
      <c r="EP61" s="227"/>
      <c r="EQ61" s="227"/>
      <c r="ER61" s="227"/>
      <c r="ES61" s="227"/>
      <c r="ET61" s="227"/>
      <c r="EU61" s="227"/>
      <c r="EV61" s="227"/>
      <c r="EW61" s="227"/>
      <c r="EX61" s="227"/>
      <c r="EY61" s="227"/>
      <c r="EZ61" s="227"/>
      <c r="FA61" s="227"/>
      <c r="FB61" s="227"/>
      <c r="FC61" s="227"/>
      <c r="FD61" s="227"/>
      <c r="FE61" s="227"/>
      <c r="FF61" s="227"/>
      <c r="FG61" s="227"/>
      <c r="FH61" s="227"/>
      <c r="FI61" s="227"/>
      <c r="FJ61" s="227"/>
      <c r="FK61" s="227"/>
      <c r="FL61" s="227"/>
      <c r="FM61" s="227"/>
      <c r="FN61" s="227"/>
      <c r="FO61" s="227"/>
      <c r="FP61" s="227"/>
      <c r="FQ61" s="227"/>
      <c r="FR61" s="227"/>
      <c r="FS61" s="227"/>
      <c r="FT61" s="227"/>
      <c r="FU61" s="227"/>
      <c r="FV61" s="227"/>
      <c r="FW61" s="227"/>
      <c r="FX61" s="227"/>
      <c r="FY61" s="227"/>
      <c r="FZ61" s="227"/>
      <c r="GA61" s="227"/>
      <c r="GB61" s="227"/>
      <c r="GC61" s="227"/>
      <c r="GD61" s="227"/>
      <c r="GE61" s="227"/>
      <c r="GF61" s="227"/>
      <c r="GG61" s="227"/>
      <c r="GH61" s="227"/>
      <c r="GI61" s="227"/>
      <c r="GJ61" s="227"/>
      <c r="GK61" s="227"/>
    </row>
    <row r="62" spans="1:193" outlineLevel="1">
      <c r="A62" s="4"/>
      <c r="B62" s="123" t="s">
        <v>143</v>
      </c>
      <c r="C62" s="47"/>
      <c r="D62" s="50"/>
      <c r="E62" s="50"/>
      <c r="F62" s="50"/>
      <c r="G62" s="50"/>
      <c r="H62" s="50"/>
      <c r="I62" s="50"/>
      <c r="J62" s="50"/>
      <c r="K62" s="312" t="s">
        <v>200</v>
      </c>
      <c r="L62" s="50"/>
      <c r="M62" s="50"/>
      <c r="N62" s="50"/>
      <c r="O62" s="233">
        <f t="shared" ref="O62:Q62" si="35">SUM(O63:O66)</f>
        <v>8783.5097619443986</v>
      </c>
      <c r="P62" s="233">
        <f t="shared" si="35"/>
        <v>9124.3103901314371</v>
      </c>
      <c r="Q62" s="233">
        <f t="shared" si="35"/>
        <v>9389.4272748674794</v>
      </c>
      <c r="R62" s="233">
        <f t="shared" ref="R62:CC62" si="36">SUM(R63:R66)</f>
        <v>9662.5413960363167</v>
      </c>
      <c r="S62" s="233">
        <f t="shared" si="36"/>
        <v>9943.8948578608251</v>
      </c>
      <c r="T62" s="233">
        <f t="shared" si="36"/>
        <v>10386.867558616983</v>
      </c>
      <c r="U62" s="233">
        <f t="shared" si="36"/>
        <v>10850.31486108772</v>
      </c>
      <c r="V62" s="233">
        <f t="shared" si="36"/>
        <v>11335.185155062052</v>
      </c>
      <c r="W62" s="233">
        <f t="shared" si="36"/>
        <v>11842.470760032951</v>
      </c>
      <c r="X62" s="233">
        <f t="shared" si="36"/>
        <v>12373.20996003461</v>
      </c>
      <c r="Y62" s="233">
        <f t="shared" si="36"/>
        <v>12768.924195767866</v>
      </c>
      <c r="Z62" s="233">
        <f t="shared" si="36"/>
        <v>13177.6604565057</v>
      </c>
      <c r="AA62" s="233">
        <f t="shared" si="36"/>
        <v>13599.848298288356</v>
      </c>
      <c r="AB62" s="233">
        <f t="shared" si="36"/>
        <v>14035.931446871737</v>
      </c>
      <c r="AC62" s="233">
        <f t="shared" si="36"/>
        <v>14486.368265142193</v>
      </c>
      <c r="AD62" s="233">
        <f t="shared" si="36"/>
        <v>14784.070203365689</v>
      </c>
      <c r="AE62" s="233">
        <f t="shared" si="36"/>
        <v>15088.028413721902</v>
      </c>
      <c r="AF62" s="233">
        <f t="shared" si="36"/>
        <v>15398.374794289901</v>
      </c>
      <c r="AG62" s="233">
        <f t="shared" si="36"/>
        <v>15715.244023894678</v>
      </c>
      <c r="AH62" s="233">
        <f t="shared" si="36"/>
        <v>16038.773620732349</v>
      </c>
      <c r="AI62" s="233">
        <f t="shared" si="36"/>
        <v>16164.69813015677</v>
      </c>
      <c r="AJ62" s="233">
        <f t="shared" si="36"/>
        <v>16291.622328827083</v>
      </c>
      <c r="AK62" s="233">
        <f t="shared" si="36"/>
        <v>16419.554213436477</v>
      </c>
      <c r="AL62" s="233">
        <f t="shared" si="36"/>
        <v>16548.501844645125</v>
      </c>
      <c r="AM62" s="233">
        <f t="shared" si="36"/>
        <v>16678.473347591873</v>
      </c>
      <c r="AN62" s="233">
        <f t="shared" si="36"/>
        <v>16679.423875369652</v>
      </c>
      <c r="AO62" s="233">
        <f t="shared" si="36"/>
        <v>16680.374403147427</v>
      </c>
      <c r="AP62" s="233">
        <f t="shared" si="36"/>
        <v>16681.324930925206</v>
      </c>
      <c r="AQ62" s="233">
        <f t="shared" si="36"/>
        <v>16682.275458702985</v>
      </c>
      <c r="AR62" s="233">
        <f t="shared" si="36"/>
        <v>16683.22598648076</v>
      </c>
      <c r="AS62" s="233">
        <f t="shared" si="36"/>
        <v>16684.176514258539</v>
      </c>
      <c r="AT62" s="233">
        <f t="shared" si="36"/>
        <v>16685.127042036318</v>
      </c>
      <c r="AU62" s="233">
        <f t="shared" si="36"/>
        <v>16686.077569814097</v>
      </c>
      <c r="AV62" s="233">
        <f t="shared" si="36"/>
        <v>16687.028097591872</v>
      </c>
      <c r="AW62" s="233">
        <f t="shared" si="36"/>
        <v>16687.978625369651</v>
      </c>
      <c r="AX62" s="233">
        <f t="shared" si="36"/>
        <v>16688.92915314743</v>
      </c>
      <c r="AY62" s="233">
        <f t="shared" si="36"/>
        <v>16689.879680925205</v>
      </c>
      <c r="AZ62" s="233">
        <f t="shared" si="36"/>
        <v>16689.879680925205</v>
      </c>
      <c r="BA62" s="233">
        <f t="shared" si="36"/>
        <v>16689.879680925205</v>
      </c>
      <c r="BB62" s="233">
        <f t="shared" si="36"/>
        <v>16689.879680925205</v>
      </c>
      <c r="BC62" s="233">
        <f t="shared" si="36"/>
        <v>16689.879680925205</v>
      </c>
      <c r="BD62" s="233">
        <f t="shared" si="36"/>
        <v>16689.879680925205</v>
      </c>
      <c r="BE62" s="233">
        <f t="shared" si="36"/>
        <v>16689.879680925205</v>
      </c>
      <c r="BF62" s="233">
        <f t="shared" si="36"/>
        <v>16524.933049637773</v>
      </c>
      <c r="BG62" s="233">
        <f t="shared" si="36"/>
        <v>16324.323276382849</v>
      </c>
      <c r="BH62" s="233">
        <f t="shared" si="36"/>
        <v>16083.486630464373</v>
      </c>
      <c r="BI62" s="233">
        <f t="shared" si="36"/>
        <v>15800.216337911337</v>
      </c>
      <c r="BJ62" s="233">
        <f t="shared" si="36"/>
        <v>15470.770965493542</v>
      </c>
      <c r="BK62" s="233">
        <f t="shared" si="36"/>
        <v>15094.11453185834</v>
      </c>
      <c r="BL62" s="233">
        <f t="shared" si="36"/>
        <v>14998.63231760208</v>
      </c>
      <c r="BM62" s="233">
        <f t="shared" si="36"/>
        <v>14873.581304237834</v>
      </c>
      <c r="BN62" s="233">
        <f t="shared" si="36"/>
        <v>14716.146991696736</v>
      </c>
      <c r="BO62" s="233">
        <f t="shared" si="36"/>
        <v>14525.769099554869</v>
      </c>
      <c r="BP62" s="233">
        <f t="shared" si="36"/>
        <v>14298.254615511727</v>
      </c>
      <c r="BQ62" s="233">
        <f t="shared" si="36"/>
        <v>14031.540878644457</v>
      </c>
      <c r="BR62" s="233">
        <f t="shared" si="36"/>
        <v>13722.170063517367</v>
      </c>
      <c r="BS62" s="233">
        <f t="shared" si="36"/>
        <v>13369.209527805173</v>
      </c>
      <c r="BT62" s="233">
        <f t="shared" si="36"/>
        <v>12967.61997815916</v>
      </c>
      <c r="BU62" s="233">
        <f t="shared" si="36"/>
        <v>12514.746272264429</v>
      </c>
      <c r="BV62" s="233">
        <f t="shared" si="36"/>
        <v>12006.345555700644</v>
      </c>
      <c r="BW62" s="233">
        <f t="shared" si="36"/>
        <v>11441.002459054818</v>
      </c>
      <c r="BX62" s="233">
        <f t="shared" si="36"/>
        <v>10812.658040479002</v>
      </c>
      <c r="BY62" s="233">
        <f t="shared" si="36"/>
        <v>10117.92016128286</v>
      </c>
      <c r="BZ62" s="233">
        <f t="shared" si="36"/>
        <v>9351.5886906030792</v>
      </c>
      <c r="CA62" s="233">
        <f t="shared" si="36"/>
        <v>8511.627973628054</v>
      </c>
      <c r="CB62" s="233">
        <f t="shared" si="36"/>
        <v>7590.7502439430482</v>
      </c>
      <c r="CC62" s="233">
        <f t="shared" si="36"/>
        <v>6584.6490133555526</v>
      </c>
      <c r="CD62" s="233">
        <f t="shared" ref="CD62:CR62" si="37">SUM(CD63:CD66)</f>
        <v>5486.9575708707989</v>
      </c>
      <c r="CE62" s="233">
        <f t="shared" si="37"/>
        <v>4294.8490086796555</v>
      </c>
      <c r="CF62" s="233">
        <f t="shared" si="37"/>
        <v>2999.5543096514052</v>
      </c>
      <c r="CG62" s="233">
        <f t="shared" si="37"/>
        <v>1595.6353538326869</v>
      </c>
      <c r="CH62" s="233">
        <f t="shared" si="37"/>
        <v>473.2692747766867</v>
      </c>
      <c r="CI62" s="233">
        <f t="shared" si="37"/>
        <v>473.2692747766867</v>
      </c>
      <c r="CJ62" s="233">
        <f t="shared" si="37"/>
        <v>473.2692747766867</v>
      </c>
      <c r="CK62" s="233">
        <f t="shared" si="37"/>
        <v>473.2692747766867</v>
      </c>
      <c r="CL62" s="233">
        <f t="shared" si="37"/>
        <v>473.2692747766867</v>
      </c>
      <c r="CM62" s="233">
        <f t="shared" si="37"/>
        <v>473.2692747766867</v>
      </c>
      <c r="CN62" s="233">
        <f t="shared" si="37"/>
        <v>473.2692747766867</v>
      </c>
      <c r="CO62" s="233">
        <f t="shared" si="37"/>
        <v>473.2692747766867</v>
      </c>
      <c r="CP62" s="233">
        <f t="shared" si="37"/>
        <v>473.2692747766867</v>
      </c>
      <c r="CQ62" s="233">
        <f t="shared" si="37"/>
        <v>473.2692747766867</v>
      </c>
      <c r="CR62" s="233">
        <f t="shared" si="37"/>
        <v>5.5396767542070791E-6</v>
      </c>
      <c r="CS62" s="233"/>
      <c r="CT62" s="233"/>
      <c r="CU62" s="233"/>
      <c r="CV62" s="233"/>
      <c r="CW62" s="233"/>
      <c r="CX62" s="233"/>
      <c r="CY62" s="233"/>
      <c r="CZ62" s="233"/>
      <c r="DA62" s="233"/>
      <c r="DB62" s="233"/>
      <c r="DC62" s="233"/>
      <c r="DD62" s="233"/>
      <c r="DE62" s="233"/>
      <c r="DF62" s="233"/>
      <c r="DG62" s="233"/>
      <c r="DH62" s="233"/>
      <c r="DI62" s="233"/>
      <c r="DJ62" s="233"/>
      <c r="DK62" s="233"/>
      <c r="DL62" s="233"/>
      <c r="DM62" s="233"/>
      <c r="DN62" s="233"/>
      <c r="DO62" s="233"/>
      <c r="DP62" s="233"/>
      <c r="DQ62" s="233"/>
      <c r="DR62" s="233"/>
      <c r="DS62" s="233"/>
      <c r="DT62" s="233"/>
      <c r="DU62" s="233"/>
      <c r="DV62" s="233"/>
      <c r="DW62" s="233"/>
      <c r="DX62" s="233"/>
      <c r="DY62" s="233"/>
      <c r="DZ62" s="233"/>
      <c r="EA62" s="233"/>
      <c r="EB62" s="233"/>
      <c r="EC62" s="233"/>
      <c r="ED62" s="233"/>
      <c r="EE62" s="233"/>
      <c r="EF62" s="233"/>
      <c r="EG62" s="233"/>
      <c r="EH62" s="233"/>
      <c r="EI62" s="233"/>
      <c r="EJ62" s="233"/>
      <c r="EK62" s="233"/>
      <c r="EL62" s="233"/>
      <c r="EM62" s="233"/>
      <c r="EN62" s="233"/>
      <c r="EO62" s="233"/>
      <c r="EP62" s="233"/>
      <c r="EQ62" s="233"/>
      <c r="ER62" s="233"/>
      <c r="ES62" s="233"/>
      <c r="ET62" s="233"/>
      <c r="EU62" s="233"/>
      <c r="EV62" s="233"/>
      <c r="EW62" s="233"/>
      <c r="EX62" s="233"/>
      <c r="EY62" s="233"/>
      <c r="EZ62" s="233"/>
      <c r="FA62" s="233"/>
      <c r="FB62" s="233"/>
      <c r="FC62" s="233"/>
      <c r="FD62" s="233"/>
      <c r="FE62" s="233"/>
      <c r="FF62" s="233"/>
      <c r="FG62" s="233"/>
      <c r="FH62" s="233"/>
      <c r="FI62" s="233"/>
      <c r="FJ62" s="233"/>
      <c r="FK62" s="233"/>
      <c r="FL62" s="233"/>
      <c r="FM62" s="233"/>
      <c r="FN62" s="233"/>
      <c r="FO62" s="233"/>
      <c r="FP62" s="233"/>
      <c r="FQ62" s="233"/>
      <c r="FR62" s="233"/>
      <c r="FS62" s="233"/>
      <c r="FT62" s="233"/>
      <c r="FU62" s="233"/>
      <c r="FV62" s="233"/>
      <c r="FW62" s="233"/>
      <c r="FX62" s="233"/>
      <c r="FY62" s="233"/>
      <c r="FZ62" s="233"/>
      <c r="GA62" s="233"/>
      <c r="GB62" s="233"/>
      <c r="GC62" s="233"/>
      <c r="GD62" s="233"/>
      <c r="GE62" s="233"/>
      <c r="GF62" s="233"/>
      <c r="GG62" s="233"/>
      <c r="GH62" s="233"/>
      <c r="GI62" s="233"/>
      <c r="GJ62" s="233"/>
      <c r="GK62" s="233"/>
    </row>
    <row r="63" spans="1:193" outlineLevel="1">
      <c r="A63" s="4"/>
      <c r="B63" s="4" t="s">
        <v>133</v>
      </c>
      <c r="C63" s="47"/>
      <c r="D63" s="50"/>
      <c r="E63" s="50"/>
      <c r="F63" s="50"/>
      <c r="G63" s="50"/>
      <c r="H63" s="50"/>
      <c r="I63" s="50"/>
      <c r="J63" s="50"/>
      <c r="K63" s="310" t="s">
        <v>200</v>
      </c>
      <c r="L63" s="50"/>
      <c r="M63" s="50"/>
      <c r="N63" s="50"/>
      <c r="O63" s="227">
        <f>+Inputs!L250</f>
        <v>8306.081492707388</v>
      </c>
      <c r="P63" s="227">
        <f>+Fin!P88</f>
        <v>8651.0411208944279</v>
      </c>
      <c r="Q63" s="227">
        <f>+Fin!Q88</f>
        <v>8916.1580056304701</v>
      </c>
      <c r="R63" s="227">
        <f>+Fin!R88</f>
        <v>9189.2721267993074</v>
      </c>
      <c r="S63" s="227">
        <f>+Fin!S88</f>
        <v>9470.6255886238159</v>
      </c>
      <c r="T63" s="227">
        <f>+Fin!T88</f>
        <v>9913.5982893799737</v>
      </c>
      <c r="U63" s="227">
        <f>+Fin!U88</f>
        <v>10377.04559185071</v>
      </c>
      <c r="V63" s="227">
        <f>+Fin!V88</f>
        <v>10861.915885825043</v>
      </c>
      <c r="W63" s="227">
        <f>+Fin!W88</f>
        <v>11369.201490795942</v>
      </c>
      <c r="X63" s="227">
        <f>+Fin!X88</f>
        <v>11899.940690797601</v>
      </c>
      <c r="Y63" s="227">
        <f>+Fin!Y88</f>
        <v>12295.654926530857</v>
      </c>
      <c r="Z63" s="227">
        <f>+Fin!Z88</f>
        <v>12704.391187268691</v>
      </c>
      <c r="AA63" s="227">
        <f>+Fin!AA88</f>
        <v>13126.579029051347</v>
      </c>
      <c r="AB63" s="227">
        <f>+Fin!AB88</f>
        <v>13562.662177634727</v>
      </c>
      <c r="AC63" s="227">
        <f>+Fin!AC88</f>
        <v>14013.098995905184</v>
      </c>
      <c r="AD63" s="227">
        <f>+Fin!AD88</f>
        <v>14310.80093412868</v>
      </c>
      <c r="AE63" s="227">
        <f>+Fin!AE88</f>
        <v>14614.759144484893</v>
      </c>
      <c r="AF63" s="227">
        <f>+Fin!AF88</f>
        <v>14925.105525052892</v>
      </c>
      <c r="AG63" s="227">
        <f>+Fin!AG88</f>
        <v>15241.974754657669</v>
      </c>
      <c r="AH63" s="227">
        <f>+Fin!AH88</f>
        <v>15565.50435149534</v>
      </c>
      <c r="AI63" s="227">
        <f>+Fin!AI88</f>
        <v>15691.428860919761</v>
      </c>
      <c r="AJ63" s="227">
        <f>+Fin!AJ88</f>
        <v>15818.353059590074</v>
      </c>
      <c r="AK63" s="227">
        <f>+Fin!AK88</f>
        <v>15946.284944199468</v>
      </c>
      <c r="AL63" s="227">
        <f>+Fin!AL88</f>
        <v>16075.232575408116</v>
      </c>
      <c r="AM63" s="227">
        <f>+Fin!AM88</f>
        <v>16205.204078354864</v>
      </c>
      <c r="AN63" s="227">
        <f>+Fin!AN88</f>
        <v>16206.154606132641</v>
      </c>
      <c r="AO63" s="227">
        <f>+Fin!AO88</f>
        <v>16207.105133910418</v>
      </c>
      <c r="AP63" s="227">
        <f>+Fin!AP88</f>
        <v>16208.055661688197</v>
      </c>
      <c r="AQ63" s="227">
        <f>+Fin!AQ88</f>
        <v>16209.006189465974</v>
      </c>
      <c r="AR63" s="227">
        <f>+Fin!AR88</f>
        <v>16209.956717243751</v>
      </c>
      <c r="AS63" s="227">
        <f>+Fin!AS88</f>
        <v>16210.90724502153</v>
      </c>
      <c r="AT63" s="227">
        <f>+Fin!AT88</f>
        <v>16211.857772799307</v>
      </c>
      <c r="AU63" s="227">
        <f>+Fin!AU88</f>
        <v>16212.808300577086</v>
      </c>
      <c r="AV63" s="227">
        <f>+Fin!AV88</f>
        <v>16213.758828354863</v>
      </c>
      <c r="AW63" s="227">
        <f>+Fin!AW88</f>
        <v>16214.70935613264</v>
      </c>
      <c r="AX63" s="227">
        <f>+Fin!AX88</f>
        <v>16215.659883910419</v>
      </c>
      <c r="AY63" s="227">
        <f>+Fin!AY88</f>
        <v>16216.610411688196</v>
      </c>
      <c r="AZ63" s="227">
        <f>+Fin!AZ88</f>
        <v>16216.610411688196</v>
      </c>
      <c r="BA63" s="227">
        <f>+Fin!BA88</f>
        <v>16216.610411688196</v>
      </c>
      <c r="BB63" s="227">
        <f>+Fin!BB88</f>
        <v>16216.610411688196</v>
      </c>
      <c r="BC63" s="227">
        <f>+Fin!BC88</f>
        <v>16216.610411688196</v>
      </c>
      <c r="BD63" s="227">
        <f>+Fin!BD88</f>
        <v>16216.610411688196</v>
      </c>
      <c r="BE63" s="227">
        <f>+Fin!BE88</f>
        <v>16216.610411688196</v>
      </c>
      <c r="BF63" s="227">
        <f>+Fin!BF88</f>
        <v>16051.663780400762</v>
      </c>
      <c r="BG63" s="227">
        <f>+Fin!BG88</f>
        <v>15851.054007145838</v>
      </c>
      <c r="BH63" s="227">
        <f>+Fin!BH88</f>
        <v>15610.217361227362</v>
      </c>
      <c r="BI63" s="227">
        <f>+Fin!BI88</f>
        <v>15326.947068674326</v>
      </c>
      <c r="BJ63" s="227">
        <f>+Fin!BJ88</f>
        <v>14997.501696256531</v>
      </c>
      <c r="BK63" s="227">
        <f>+Fin!BK88</f>
        <v>14620.845262621329</v>
      </c>
      <c r="BL63" s="227">
        <f>+Fin!BL88</f>
        <v>14525.363048365069</v>
      </c>
      <c r="BM63" s="227">
        <f>+Fin!BM88</f>
        <v>14400.312035000823</v>
      </c>
      <c r="BN63" s="227">
        <f>+Fin!BN88</f>
        <v>14242.877722459725</v>
      </c>
      <c r="BO63" s="227">
        <f>+Fin!BO88</f>
        <v>14052.499830317858</v>
      </c>
      <c r="BP63" s="227">
        <f>+Fin!BP88</f>
        <v>13824.985346274716</v>
      </c>
      <c r="BQ63" s="227">
        <f>+Fin!BQ88</f>
        <v>13558.271609407446</v>
      </c>
      <c r="BR63" s="227">
        <f>+Fin!BR88</f>
        <v>13248.900794280356</v>
      </c>
      <c r="BS63" s="227">
        <f>+Fin!BS88</f>
        <v>12895.940258568162</v>
      </c>
      <c r="BT63" s="227">
        <f>+Fin!BT88</f>
        <v>12494.350708922149</v>
      </c>
      <c r="BU63" s="227">
        <f>+Fin!BU88</f>
        <v>12041.477003027418</v>
      </c>
      <c r="BV63" s="227">
        <f>+Fin!BV88</f>
        <v>11533.076286463633</v>
      </c>
      <c r="BW63" s="227">
        <f>+Fin!BW88</f>
        <v>10967.733189817807</v>
      </c>
      <c r="BX63" s="227">
        <f>+Fin!BX88</f>
        <v>10339.388771241991</v>
      </c>
      <c r="BY63" s="227">
        <f>+Fin!BY88</f>
        <v>9644.6508920458491</v>
      </c>
      <c r="BZ63" s="227">
        <f>+Fin!BZ88</f>
        <v>8878.3194213660681</v>
      </c>
      <c r="CA63" s="227">
        <f>+Fin!CA88</f>
        <v>8038.358704391042</v>
      </c>
      <c r="CB63" s="227">
        <f>+Fin!CB88</f>
        <v>7117.4809747060362</v>
      </c>
      <c r="CC63" s="227">
        <f>+Fin!CC88</f>
        <v>6111.3797441185416</v>
      </c>
      <c r="CD63" s="227">
        <f>+Fin!CD88</f>
        <v>5013.6883016337879</v>
      </c>
      <c r="CE63" s="227">
        <f>+Fin!CE88</f>
        <v>3821.579739442644</v>
      </c>
      <c r="CF63" s="227">
        <f>+Fin!CF88</f>
        <v>2526.2850404143946</v>
      </c>
      <c r="CG63" s="227">
        <f>+Fin!CG88</f>
        <v>1122.366084595677</v>
      </c>
      <c r="CH63" s="227">
        <f>+Fin!CH88</f>
        <v>5.5396767542070791E-6</v>
      </c>
      <c r="CI63" s="227">
        <f>+Fin!CI88</f>
        <v>5.5396767542070791E-6</v>
      </c>
      <c r="CJ63" s="227">
        <f>+Fin!CJ88</f>
        <v>5.5396767542070791E-6</v>
      </c>
      <c r="CK63" s="227">
        <f>+Fin!CK88</f>
        <v>5.5396767542070791E-6</v>
      </c>
      <c r="CL63" s="227">
        <f>+Fin!CL88</f>
        <v>5.5396767542070791E-6</v>
      </c>
      <c r="CM63" s="227">
        <f>+Fin!CM88</f>
        <v>5.5396767542070791E-6</v>
      </c>
      <c r="CN63" s="227">
        <f>+Fin!CN88</f>
        <v>5.5396767542070791E-6</v>
      </c>
      <c r="CO63" s="227">
        <f>+Fin!CO88</f>
        <v>5.5396767542070791E-6</v>
      </c>
      <c r="CP63" s="227">
        <f>+Fin!CP88</f>
        <v>5.5396767542070791E-6</v>
      </c>
      <c r="CQ63" s="227">
        <f>+Fin!CQ88</f>
        <v>5.5396767542070791E-6</v>
      </c>
      <c r="CR63" s="227">
        <f>+Fin!CR88</f>
        <v>5.5396767542070791E-6</v>
      </c>
      <c r="CS63" s="227"/>
      <c r="CT63" s="227"/>
      <c r="CU63" s="227"/>
      <c r="CV63" s="227"/>
      <c r="CW63" s="227"/>
      <c r="CX63" s="227"/>
      <c r="CY63" s="227"/>
      <c r="CZ63" s="227"/>
      <c r="DA63" s="227"/>
      <c r="DB63" s="227"/>
      <c r="DC63" s="227"/>
      <c r="DD63" s="227"/>
      <c r="DE63" s="227"/>
      <c r="DF63" s="227"/>
      <c r="DG63" s="227"/>
      <c r="DH63" s="227"/>
      <c r="DI63" s="227"/>
      <c r="DJ63" s="227"/>
      <c r="DK63" s="227"/>
      <c r="DL63" s="227"/>
      <c r="DM63" s="227"/>
      <c r="DN63" s="227"/>
      <c r="DO63" s="227"/>
      <c r="DP63" s="227"/>
      <c r="DQ63" s="227"/>
      <c r="DR63" s="227"/>
      <c r="DS63" s="227"/>
      <c r="DT63" s="227"/>
      <c r="DU63" s="227"/>
      <c r="DV63" s="227"/>
      <c r="DW63" s="227"/>
      <c r="DX63" s="227"/>
      <c r="DY63" s="227"/>
      <c r="DZ63" s="227"/>
      <c r="EA63" s="227"/>
      <c r="EB63" s="227"/>
      <c r="EC63" s="227"/>
      <c r="ED63" s="227"/>
      <c r="EE63" s="227"/>
      <c r="EF63" s="227"/>
      <c r="EG63" s="227"/>
      <c r="EH63" s="227"/>
      <c r="EI63" s="227"/>
      <c r="EJ63" s="227"/>
      <c r="EK63" s="227"/>
      <c r="EL63" s="227"/>
      <c r="EM63" s="227"/>
      <c r="EN63" s="227"/>
      <c r="EO63" s="227"/>
      <c r="EP63" s="227"/>
      <c r="EQ63" s="227"/>
      <c r="ER63" s="227"/>
      <c r="ES63" s="227"/>
      <c r="ET63" s="227"/>
      <c r="EU63" s="227"/>
      <c r="EV63" s="227"/>
      <c r="EW63" s="227"/>
      <c r="EX63" s="227"/>
      <c r="EY63" s="227"/>
      <c r="EZ63" s="227"/>
      <c r="FA63" s="227"/>
      <c r="FB63" s="227"/>
      <c r="FC63" s="227"/>
      <c r="FD63" s="227"/>
      <c r="FE63" s="227"/>
      <c r="FF63" s="227"/>
      <c r="FG63" s="227"/>
      <c r="FH63" s="227"/>
      <c r="FI63" s="227"/>
      <c r="FJ63" s="227"/>
      <c r="FK63" s="227"/>
      <c r="FL63" s="227"/>
      <c r="FM63" s="227"/>
      <c r="FN63" s="227"/>
      <c r="FO63" s="227"/>
      <c r="FP63" s="227"/>
      <c r="FQ63" s="227"/>
      <c r="FR63" s="227"/>
      <c r="FS63" s="227"/>
      <c r="FT63" s="227"/>
      <c r="FU63" s="227"/>
      <c r="FV63" s="227"/>
      <c r="FW63" s="227"/>
      <c r="FX63" s="227"/>
      <c r="FY63" s="227"/>
      <c r="FZ63" s="227"/>
      <c r="GA63" s="227"/>
      <c r="GB63" s="227"/>
      <c r="GC63" s="227"/>
      <c r="GD63" s="227"/>
      <c r="GE63" s="227"/>
      <c r="GF63" s="227"/>
      <c r="GG63" s="227"/>
      <c r="GH63" s="227"/>
      <c r="GI63" s="227"/>
      <c r="GJ63" s="227"/>
      <c r="GK63" s="227"/>
    </row>
    <row r="64" spans="1:193" outlineLevel="1">
      <c r="A64" s="4"/>
      <c r="B64" s="4" t="s">
        <v>27</v>
      </c>
      <c r="C64" s="47"/>
      <c r="D64" s="50"/>
      <c r="E64" s="50"/>
      <c r="F64" s="50"/>
      <c r="G64" s="50"/>
      <c r="H64" s="50"/>
      <c r="I64" s="50"/>
      <c r="J64" s="50"/>
      <c r="K64" s="310" t="s">
        <v>200</v>
      </c>
      <c r="L64" s="50"/>
      <c r="M64" s="50"/>
      <c r="N64" s="50"/>
      <c r="O64" s="227">
        <f>+Inputs!L251</f>
        <v>10.7</v>
      </c>
      <c r="P64" s="232">
        <v>6.5410000000000004</v>
      </c>
      <c r="Q64" s="227">
        <f>+P64*(Q$8&lt;YEAR(Inputs!$L$16))</f>
        <v>6.5410000000000004</v>
      </c>
      <c r="R64" s="227">
        <f>+Q64*(R$8&lt;YEAR(Inputs!$L$16))</f>
        <v>6.5410000000000004</v>
      </c>
      <c r="S64" s="227">
        <f>+R64*(S$8&lt;YEAR(Inputs!$L$16))</f>
        <v>6.5410000000000004</v>
      </c>
      <c r="T64" s="227">
        <f>+S64*(T$8&lt;YEAR(Inputs!$L$16))</f>
        <v>6.5410000000000004</v>
      </c>
      <c r="U64" s="227">
        <f>+T64*(U$8&lt;YEAR(Inputs!$L$16))</f>
        <v>6.5410000000000004</v>
      </c>
      <c r="V64" s="227">
        <f>+U64*(V$8&lt;YEAR(Inputs!$L$16))</f>
        <v>6.5410000000000004</v>
      </c>
      <c r="W64" s="227">
        <f>+V64*(W$8&lt;YEAR(Inputs!$L$16))</f>
        <v>6.5410000000000004</v>
      </c>
      <c r="X64" s="227">
        <f>+W64*(X$8&lt;YEAR(Inputs!$L$16))</f>
        <v>6.5410000000000004</v>
      </c>
      <c r="Y64" s="227">
        <f>+X64*(Y$8&lt;YEAR(Inputs!$L$16))</f>
        <v>6.5410000000000004</v>
      </c>
      <c r="Z64" s="227">
        <f>+Y64*(Z$8&lt;YEAR(Inputs!$L$16))</f>
        <v>6.5410000000000004</v>
      </c>
      <c r="AA64" s="227">
        <f>+Z64*(AA$8&lt;YEAR(Inputs!$L$16))</f>
        <v>6.5410000000000004</v>
      </c>
      <c r="AB64" s="227">
        <f>+AA64*(AB$8&lt;YEAR(Inputs!$L$16))</f>
        <v>6.5410000000000004</v>
      </c>
      <c r="AC64" s="227">
        <f>+AB64*(AC$8&lt;YEAR(Inputs!$L$16))</f>
        <v>6.5410000000000004</v>
      </c>
      <c r="AD64" s="227">
        <f>+AC64*(AD$8&lt;YEAR(Inputs!$L$16))</f>
        <v>6.5410000000000004</v>
      </c>
      <c r="AE64" s="227">
        <f>+AD64*(AE$8&lt;YEAR(Inputs!$L$16))</f>
        <v>6.5410000000000004</v>
      </c>
      <c r="AF64" s="227">
        <f>+AE64*(AF$8&lt;YEAR(Inputs!$L$16))</f>
        <v>6.5410000000000004</v>
      </c>
      <c r="AG64" s="227">
        <f>+AF64*(AG$8&lt;YEAR(Inputs!$L$16))</f>
        <v>6.5410000000000004</v>
      </c>
      <c r="AH64" s="227">
        <f>+AG64*(AH$8&lt;YEAR(Inputs!$L$16))</f>
        <v>6.5410000000000004</v>
      </c>
      <c r="AI64" s="227">
        <f>+AH64*(AI$8&lt;YEAR(Inputs!$L$16))</f>
        <v>6.5410000000000004</v>
      </c>
      <c r="AJ64" s="227">
        <f>+AI64*(AJ$8&lt;YEAR(Inputs!$L$16))</f>
        <v>6.5410000000000004</v>
      </c>
      <c r="AK64" s="227">
        <f>+AJ64*(AK$8&lt;YEAR(Inputs!$L$16))</f>
        <v>6.5410000000000004</v>
      </c>
      <c r="AL64" s="227">
        <f>+AK64*(AL$8&lt;YEAR(Inputs!$L$16))</f>
        <v>6.5410000000000004</v>
      </c>
      <c r="AM64" s="227">
        <f>+AL64*(AM$8&lt;YEAR(Inputs!$L$16))</f>
        <v>6.5410000000000004</v>
      </c>
      <c r="AN64" s="227">
        <f>+AM64*(AN$8&lt;YEAR(Inputs!$L$16))</f>
        <v>6.5410000000000004</v>
      </c>
      <c r="AO64" s="227">
        <f>+AN64*(AO$8&lt;YEAR(Inputs!$L$16))</f>
        <v>6.5410000000000004</v>
      </c>
      <c r="AP64" s="227">
        <f>+AO64*(AP$8&lt;YEAR(Inputs!$L$16))</f>
        <v>6.5410000000000004</v>
      </c>
      <c r="AQ64" s="227">
        <f>+AP64*(AQ$8&lt;YEAR(Inputs!$L$16))</f>
        <v>6.5410000000000004</v>
      </c>
      <c r="AR64" s="227">
        <f>+AQ64*(AR$8&lt;YEAR(Inputs!$L$16))</f>
        <v>6.5410000000000004</v>
      </c>
      <c r="AS64" s="227">
        <f>+AR64*(AS$8&lt;YEAR(Inputs!$L$16))</f>
        <v>6.5410000000000004</v>
      </c>
      <c r="AT64" s="227">
        <f>+AS64*(AT$8&lt;YEAR(Inputs!$L$16))</f>
        <v>6.5410000000000004</v>
      </c>
      <c r="AU64" s="227">
        <f>+AT64*(AU$8&lt;YEAR(Inputs!$L$16))</f>
        <v>6.5410000000000004</v>
      </c>
      <c r="AV64" s="227">
        <f>+AU64*(AV$8&lt;YEAR(Inputs!$L$16))</f>
        <v>6.5410000000000004</v>
      </c>
      <c r="AW64" s="227">
        <f>+AV64*(AW$8&lt;YEAR(Inputs!$L$16))</f>
        <v>6.5410000000000004</v>
      </c>
      <c r="AX64" s="227">
        <f>+AW64*(AX$8&lt;YEAR(Inputs!$L$16))</f>
        <v>6.5410000000000004</v>
      </c>
      <c r="AY64" s="227">
        <f>+AX64*(AY$8&lt;YEAR(Inputs!$L$16))</f>
        <v>6.5410000000000004</v>
      </c>
      <c r="AZ64" s="227">
        <f>+AY64*(AZ$8&lt;YEAR(Inputs!$L$16))</f>
        <v>6.5410000000000004</v>
      </c>
      <c r="BA64" s="227">
        <f>+AZ64*(BA$8&lt;YEAR(Inputs!$L$16))</f>
        <v>6.5410000000000004</v>
      </c>
      <c r="BB64" s="227">
        <f>+BA64*(BB$8&lt;YEAR(Inputs!$L$16))</f>
        <v>6.5410000000000004</v>
      </c>
      <c r="BC64" s="227">
        <f>+BB64*(BC$8&lt;YEAR(Inputs!$L$16))</f>
        <v>6.5410000000000004</v>
      </c>
      <c r="BD64" s="227">
        <f>+BC64*(BD$8&lt;YEAR(Inputs!$L$16))</f>
        <v>6.5410000000000004</v>
      </c>
      <c r="BE64" s="227">
        <f>+BD64*(BE$8&lt;YEAR(Inputs!$L$16))</f>
        <v>6.5410000000000004</v>
      </c>
      <c r="BF64" s="227">
        <f>+BE64*(BF$8&lt;YEAR(Inputs!$L$16))</f>
        <v>6.5410000000000004</v>
      </c>
      <c r="BG64" s="227">
        <f>+BF64*(BG$8&lt;YEAR(Inputs!$L$16))</f>
        <v>6.5410000000000004</v>
      </c>
      <c r="BH64" s="227">
        <f>+BG64*(BH$8&lt;YEAR(Inputs!$L$16))</f>
        <v>6.5410000000000004</v>
      </c>
      <c r="BI64" s="227">
        <f>+BH64*(BI$8&lt;YEAR(Inputs!$L$16))</f>
        <v>6.5410000000000004</v>
      </c>
      <c r="BJ64" s="227">
        <f>+BI64*(BJ$8&lt;YEAR(Inputs!$L$16))</f>
        <v>6.5410000000000004</v>
      </c>
      <c r="BK64" s="227">
        <f>+BJ64*(BK$8&lt;YEAR(Inputs!$L$16))</f>
        <v>6.5410000000000004</v>
      </c>
      <c r="BL64" s="227">
        <f>+BK64*(BL$8&lt;YEAR(Inputs!$L$16))</f>
        <v>6.5410000000000004</v>
      </c>
      <c r="BM64" s="227">
        <f>+BL64*(BM$8&lt;YEAR(Inputs!$L$16))</f>
        <v>6.5410000000000004</v>
      </c>
      <c r="BN64" s="227">
        <f>+BM64*(BN$8&lt;YEAR(Inputs!$L$16))</f>
        <v>6.5410000000000004</v>
      </c>
      <c r="BO64" s="227">
        <f>+BN64*(BO$8&lt;YEAR(Inputs!$L$16))</f>
        <v>6.5410000000000004</v>
      </c>
      <c r="BP64" s="227">
        <f>+BO64*(BP$8&lt;YEAR(Inputs!$L$16))</f>
        <v>6.5410000000000004</v>
      </c>
      <c r="BQ64" s="227">
        <f>+BP64*(BQ$8&lt;YEAR(Inputs!$L$16))</f>
        <v>6.5410000000000004</v>
      </c>
      <c r="BR64" s="227">
        <f>+BQ64*(BR$8&lt;YEAR(Inputs!$L$16))</f>
        <v>6.5410000000000004</v>
      </c>
      <c r="BS64" s="227">
        <f>+BR64*(BS$8&lt;YEAR(Inputs!$L$16))</f>
        <v>6.5410000000000004</v>
      </c>
      <c r="BT64" s="227">
        <f>+BS64*(BT$8&lt;YEAR(Inputs!$L$16))</f>
        <v>6.5410000000000004</v>
      </c>
      <c r="BU64" s="227">
        <f>+BT64*(BU$8&lt;YEAR(Inputs!$L$16))</f>
        <v>6.5410000000000004</v>
      </c>
      <c r="BV64" s="227">
        <f>+BU64*(BV$8&lt;YEAR(Inputs!$L$16))</f>
        <v>6.5410000000000004</v>
      </c>
      <c r="BW64" s="227">
        <f>+BV64*(BW$8&lt;YEAR(Inputs!$L$16))</f>
        <v>6.5410000000000004</v>
      </c>
      <c r="BX64" s="227">
        <f>+BW64*(BX$8&lt;YEAR(Inputs!$L$16))</f>
        <v>6.5410000000000004</v>
      </c>
      <c r="BY64" s="227">
        <f>+BX64*(BY$8&lt;YEAR(Inputs!$L$16))</f>
        <v>6.5410000000000004</v>
      </c>
      <c r="BZ64" s="227">
        <f>+BY64*(BZ$8&lt;YEAR(Inputs!$L$16))</f>
        <v>6.5410000000000004</v>
      </c>
      <c r="CA64" s="227">
        <f>+BZ64*(CA$8&lt;YEAR(Inputs!$L$16))</f>
        <v>6.5410000000000004</v>
      </c>
      <c r="CB64" s="227">
        <f>+CA64*(CB$8&lt;YEAR(Inputs!$L$16))</f>
        <v>6.5410000000000004</v>
      </c>
      <c r="CC64" s="227">
        <f>+CB64*(CC$8&lt;YEAR(Inputs!$L$16))</f>
        <v>6.5410000000000004</v>
      </c>
      <c r="CD64" s="227">
        <f>+CC64*(CD$8&lt;YEAR(Inputs!$L$16))</f>
        <v>6.5410000000000004</v>
      </c>
      <c r="CE64" s="227">
        <f>+CD64*(CE$8&lt;YEAR(Inputs!$L$16))</f>
        <v>6.5410000000000004</v>
      </c>
      <c r="CF64" s="227">
        <f>+CE64*(CF$8&lt;YEAR(Inputs!$L$16))</f>
        <v>6.5410000000000004</v>
      </c>
      <c r="CG64" s="227">
        <f>+CF64*(CG$8&lt;YEAR(Inputs!$L$16))</f>
        <v>6.5410000000000004</v>
      </c>
      <c r="CH64" s="227">
        <f>+CG64*(CH$8&lt;YEAR(Inputs!$L$16))</f>
        <v>6.5410000000000004</v>
      </c>
      <c r="CI64" s="227">
        <f>+CH64*(CI$8&lt;YEAR(Inputs!$L$16))</f>
        <v>6.5410000000000004</v>
      </c>
      <c r="CJ64" s="227">
        <f>+CI64*(CJ$8&lt;YEAR(Inputs!$L$16))</f>
        <v>6.5410000000000004</v>
      </c>
      <c r="CK64" s="227">
        <f>+CJ64*(CK$8&lt;YEAR(Inputs!$L$16))</f>
        <v>6.5410000000000004</v>
      </c>
      <c r="CL64" s="227">
        <f>+CK64*(CL$8&lt;YEAR(Inputs!$L$16))</f>
        <v>6.5410000000000004</v>
      </c>
      <c r="CM64" s="227">
        <f>+CL64*(CM$8&lt;YEAR(Inputs!$L$16))</f>
        <v>6.5410000000000004</v>
      </c>
      <c r="CN64" s="227">
        <f>+CM64*(CN$8&lt;YEAR(Inputs!$L$16))</f>
        <v>6.5410000000000004</v>
      </c>
      <c r="CO64" s="227">
        <f>+CN64*(CO$8&lt;YEAR(Inputs!$L$16))</f>
        <v>6.5410000000000004</v>
      </c>
      <c r="CP64" s="227">
        <f>+CO64*(CP$8&lt;YEAR(Inputs!$L$16))</f>
        <v>6.5410000000000004</v>
      </c>
      <c r="CQ64" s="227">
        <f>+CP64*(CQ$8&lt;YEAR(Inputs!$L$16))</f>
        <v>6.5410000000000004</v>
      </c>
      <c r="CR64" s="227">
        <f>+CQ64*(CR$8&lt;YEAR(Inputs!$L$16))</f>
        <v>0</v>
      </c>
      <c r="CS64" s="227"/>
      <c r="CT64" s="227"/>
      <c r="CU64" s="227"/>
      <c r="CV64" s="227"/>
      <c r="CW64" s="227"/>
      <c r="CX64" s="227"/>
      <c r="CY64" s="227"/>
      <c r="CZ64" s="227"/>
      <c r="DA64" s="227"/>
      <c r="DB64" s="227"/>
      <c r="DC64" s="227"/>
      <c r="DD64" s="227"/>
      <c r="DE64" s="227"/>
      <c r="DF64" s="227"/>
      <c r="DG64" s="227"/>
      <c r="DH64" s="227"/>
      <c r="DI64" s="227"/>
      <c r="DJ64" s="227"/>
      <c r="DK64" s="227"/>
      <c r="DL64" s="227"/>
      <c r="DM64" s="227"/>
      <c r="DN64" s="227"/>
      <c r="DO64" s="227"/>
      <c r="DP64" s="227"/>
      <c r="DQ64" s="227"/>
      <c r="DR64" s="227"/>
      <c r="DS64" s="227"/>
      <c r="DT64" s="227"/>
      <c r="DU64" s="227"/>
      <c r="DV64" s="227"/>
      <c r="DW64" s="227"/>
      <c r="DX64" s="227"/>
      <c r="DY64" s="227"/>
      <c r="DZ64" s="227"/>
      <c r="EA64" s="227"/>
      <c r="EB64" s="227"/>
      <c r="EC64" s="227"/>
      <c r="ED64" s="227"/>
      <c r="EE64" s="227"/>
      <c r="EF64" s="227"/>
      <c r="EG64" s="227"/>
      <c r="EH64" s="227"/>
      <c r="EI64" s="227"/>
      <c r="EJ64" s="227"/>
      <c r="EK64" s="227"/>
      <c r="EL64" s="227"/>
      <c r="EM64" s="227"/>
      <c r="EN64" s="227"/>
      <c r="EO64" s="227"/>
      <c r="EP64" s="227"/>
      <c r="EQ64" s="227"/>
      <c r="ER64" s="227"/>
      <c r="ES64" s="227"/>
      <c r="ET64" s="227"/>
      <c r="EU64" s="227"/>
      <c r="EV64" s="227"/>
      <c r="EW64" s="227"/>
      <c r="EX64" s="227"/>
      <c r="EY64" s="227"/>
      <c r="EZ64" s="227"/>
      <c r="FA64" s="227"/>
      <c r="FB64" s="227"/>
      <c r="FC64" s="227"/>
      <c r="FD64" s="227"/>
      <c r="FE64" s="227"/>
      <c r="FF64" s="227"/>
      <c r="FG64" s="227"/>
      <c r="FH64" s="227"/>
      <c r="FI64" s="227"/>
      <c r="FJ64" s="227"/>
      <c r="FK64" s="227"/>
      <c r="FL64" s="227"/>
      <c r="FM64" s="227"/>
      <c r="FN64" s="227"/>
      <c r="FO64" s="227"/>
      <c r="FP64" s="227"/>
      <c r="FQ64" s="227"/>
      <c r="FR64" s="227"/>
      <c r="FS64" s="227"/>
      <c r="FT64" s="227"/>
      <c r="FU64" s="227"/>
      <c r="FV64" s="227"/>
      <c r="FW64" s="227"/>
      <c r="FX64" s="227"/>
      <c r="FY64" s="227"/>
      <c r="FZ64" s="227"/>
      <c r="GA64" s="227"/>
      <c r="GB64" s="227"/>
      <c r="GC64" s="227"/>
      <c r="GD64" s="227"/>
      <c r="GE64" s="227"/>
      <c r="GF64" s="227"/>
      <c r="GG64" s="227"/>
      <c r="GH64" s="227"/>
      <c r="GI64" s="227"/>
      <c r="GJ64" s="227"/>
      <c r="GK64" s="227"/>
    </row>
    <row r="65" spans="1:193" outlineLevel="1">
      <c r="A65" s="4"/>
      <c r="B65" s="4" t="s">
        <v>28</v>
      </c>
      <c r="C65" s="47"/>
      <c r="D65" s="50"/>
      <c r="E65" s="50"/>
      <c r="F65" s="50"/>
      <c r="G65" s="50"/>
      <c r="H65" s="50"/>
      <c r="I65" s="50"/>
      <c r="J65" s="50"/>
      <c r="K65" s="310" t="s">
        <v>200</v>
      </c>
      <c r="L65" s="50"/>
      <c r="M65" s="50"/>
      <c r="N65" s="50"/>
      <c r="O65" s="227">
        <f>+Inputs!L252</f>
        <v>466.72826923701052</v>
      </c>
      <c r="P65" s="227">
        <f>+(O65-P37+CF!P30)*Q12</f>
        <v>466.72826923701052</v>
      </c>
      <c r="Q65" s="227">
        <f>+(P65-Q37+CF!Q30)*R12</f>
        <v>466.72826923701047</v>
      </c>
      <c r="R65" s="227">
        <f>+(Q65-R37+CF!R30)*S12</f>
        <v>466.72826923701047</v>
      </c>
      <c r="S65" s="227">
        <f>+(R65-S37+CF!S30)*T12</f>
        <v>466.72826923701041</v>
      </c>
      <c r="T65" s="227">
        <f>+(S65-T37+CF!T30)*U12</f>
        <v>466.72826923701041</v>
      </c>
      <c r="U65" s="227">
        <f>+(T65-U37+CF!U30)*V12</f>
        <v>466.72826923701041</v>
      </c>
      <c r="V65" s="227">
        <f>+(U65-V37+CF!V30)*W12</f>
        <v>466.72826923701035</v>
      </c>
      <c r="W65" s="227">
        <f>+(V65-W37+CF!W30)*X12</f>
        <v>466.72826923701035</v>
      </c>
      <c r="X65" s="227">
        <f>+(W65-X37+CF!X30)*Y12</f>
        <v>466.72826923701035</v>
      </c>
      <c r="Y65" s="227">
        <f>+(X65-Y37+CF!Y30)*Z12</f>
        <v>466.72826923701035</v>
      </c>
      <c r="Z65" s="227">
        <f>+(Y65-Z37+CF!Z30)*AA12</f>
        <v>466.72826923701035</v>
      </c>
      <c r="AA65" s="227">
        <f>+(Z65-AA37+CF!AA30)*AB12</f>
        <v>466.7282692370103</v>
      </c>
      <c r="AB65" s="227">
        <f>+(AA65-AB37+CF!AB30)*AC12</f>
        <v>466.72826923701035</v>
      </c>
      <c r="AC65" s="227">
        <f>+(AB65-AC37+CF!AC30)*AD12</f>
        <v>466.7282692370103</v>
      </c>
      <c r="AD65" s="227">
        <f>+(AC65-AD37+CF!AD30)*AE12</f>
        <v>466.72826923701024</v>
      </c>
      <c r="AE65" s="227">
        <f>+(AD65-AE37+CF!AE30)*AF12</f>
        <v>466.72826923701018</v>
      </c>
      <c r="AF65" s="227">
        <f>+(AE65-AF37+CF!AF30)*AG12</f>
        <v>466.72826923701024</v>
      </c>
      <c r="AG65" s="227">
        <f>+(AF65-AG37+CF!AG30)*AH12</f>
        <v>466.72826923701018</v>
      </c>
      <c r="AH65" s="227">
        <f>+(AG65-AH37+CF!AH30)*AI12</f>
        <v>466.7282692370103</v>
      </c>
      <c r="AI65" s="227">
        <f>+(AH65-AI37+CF!AI30)*AJ12</f>
        <v>466.72826923701041</v>
      </c>
      <c r="AJ65" s="227">
        <f>+(AI65-AJ37+CF!AJ30)*AK12</f>
        <v>466.72826923701041</v>
      </c>
      <c r="AK65" s="227">
        <f>+(AJ65-AK37+CF!AK30)*AL12</f>
        <v>466.7282692370103</v>
      </c>
      <c r="AL65" s="227">
        <f>+(AK65-AL37+CF!AL30)*AM12</f>
        <v>466.72826923701041</v>
      </c>
      <c r="AM65" s="227">
        <f>+(AL65-AM37+CF!AM30)*AN12</f>
        <v>466.72826923701052</v>
      </c>
      <c r="AN65" s="227">
        <f>+(AM65-AN37+CF!AN30)*AO12</f>
        <v>466.72826923701064</v>
      </c>
      <c r="AO65" s="227">
        <f>+(AN65-AO37+CF!AO30)*AP12</f>
        <v>466.72826923701052</v>
      </c>
      <c r="AP65" s="227">
        <f>+(AO65-AP37+CF!AP30)*AQ12</f>
        <v>466.72826923701052</v>
      </c>
      <c r="AQ65" s="227">
        <f>+(AP65-AQ37+CF!AQ30)*AR12</f>
        <v>466.72826923701064</v>
      </c>
      <c r="AR65" s="227">
        <f>+(AQ65-AR37+CF!AR30)*AS12</f>
        <v>466.72826923701064</v>
      </c>
      <c r="AS65" s="227">
        <f>+(AR65-AS37+CF!AS30)*AT12</f>
        <v>466.72826923701052</v>
      </c>
      <c r="AT65" s="227">
        <f>+(AS65-AT37+CF!AT30)*AU12</f>
        <v>466.72826923701064</v>
      </c>
      <c r="AU65" s="227">
        <f>+(AT65-AU37+CF!AU30)*AV12</f>
        <v>466.72826923701064</v>
      </c>
      <c r="AV65" s="227">
        <f>+(AU65-AV37+CF!AV30)*AW12</f>
        <v>466.72826923701064</v>
      </c>
      <c r="AW65" s="227">
        <f>+(AV65-AW37+CF!AW30)*AX12</f>
        <v>466.72826923701064</v>
      </c>
      <c r="AX65" s="227">
        <f>+(AW65-AX37+CF!AX30)*AY12</f>
        <v>466.72826923701064</v>
      </c>
      <c r="AY65" s="227">
        <f>+(AX65-AY37+CF!AY30)*AZ12</f>
        <v>466.72826923701064</v>
      </c>
      <c r="AZ65" s="227">
        <f>+(AY65-AZ37+CF!AZ30)*BA12</f>
        <v>466.72826923701064</v>
      </c>
      <c r="BA65" s="227">
        <f>+(AZ65-BA37+CF!BA30)*BB12</f>
        <v>466.72826923701064</v>
      </c>
      <c r="BB65" s="227">
        <f>+(BA65-BB37+CF!BB30)*BC12</f>
        <v>466.72826923701064</v>
      </c>
      <c r="BC65" s="227">
        <f>+(BB65-BC37+CF!BC30)*BD12</f>
        <v>466.72826923701064</v>
      </c>
      <c r="BD65" s="227">
        <f>+(BC65-BD37+CF!BD30)*BE12</f>
        <v>466.72826923701064</v>
      </c>
      <c r="BE65" s="227">
        <f>+(BD65-BE37+CF!BE30)*BF12</f>
        <v>466.72826923701064</v>
      </c>
      <c r="BF65" s="227">
        <f>+(BE65-BF37+CF!BF30)*BG12</f>
        <v>466.72826923701086</v>
      </c>
      <c r="BG65" s="227">
        <f>+(BF65-BG37+CF!BG30)*BH12</f>
        <v>466.72826923701086</v>
      </c>
      <c r="BH65" s="227">
        <f>+(BG65-BH37+CF!BH30)*BI12</f>
        <v>466.72826923701086</v>
      </c>
      <c r="BI65" s="227">
        <f>+(BH65-BI37+CF!BI30)*BJ12</f>
        <v>466.72826923701086</v>
      </c>
      <c r="BJ65" s="227">
        <f>+(BI65-BJ37+CF!BJ30)*BK12</f>
        <v>466.72826923701109</v>
      </c>
      <c r="BK65" s="227">
        <f>+(BJ65-BK37+CF!BK30)*BL12</f>
        <v>466.72826923701132</v>
      </c>
      <c r="BL65" s="227">
        <f>+(BK65-BL37+CF!BL30)*BM12</f>
        <v>466.72826923701155</v>
      </c>
      <c r="BM65" s="227">
        <f>+(BL65-BM37+CF!BM30)*BN12</f>
        <v>466.72826923701132</v>
      </c>
      <c r="BN65" s="227">
        <f>+(BM65-BN37+CF!BN30)*BO12</f>
        <v>466.72826923701132</v>
      </c>
      <c r="BO65" s="227">
        <f>+(BN65-BO37+CF!BO30)*BP12</f>
        <v>466.72826923701132</v>
      </c>
      <c r="BP65" s="227">
        <f>+(BO65-BP37+CF!BP30)*BQ12</f>
        <v>466.72826923701132</v>
      </c>
      <c r="BQ65" s="227">
        <f>+(BP65-BQ37+CF!BQ30)*BR12</f>
        <v>466.72826923701132</v>
      </c>
      <c r="BR65" s="227">
        <f>+(BQ65-BR37+CF!BR30)*BS12</f>
        <v>466.72826923701132</v>
      </c>
      <c r="BS65" s="227">
        <f>+(BR65-BS37+CF!BS30)*BT12</f>
        <v>466.72826923701132</v>
      </c>
      <c r="BT65" s="227">
        <f>+(BS65-BT37+CF!BT30)*BU12</f>
        <v>466.72826923701132</v>
      </c>
      <c r="BU65" s="227">
        <f>+(BT65-BU37+CF!BU30)*BV12</f>
        <v>466.72826923701132</v>
      </c>
      <c r="BV65" s="227">
        <f>+(BU65-BV37+CF!BV30)*BW12</f>
        <v>466.72826923701132</v>
      </c>
      <c r="BW65" s="227">
        <f>+(BV65-BW37+CF!BW30)*BX12</f>
        <v>466.72826923701132</v>
      </c>
      <c r="BX65" s="227">
        <f>+(BW65-BX37+CF!BX30)*BY12</f>
        <v>466.72826923701132</v>
      </c>
      <c r="BY65" s="227">
        <f>+(BX65-BY37+CF!BY30)*BZ12</f>
        <v>466.72826923701132</v>
      </c>
      <c r="BZ65" s="227">
        <f>+(BY65-BZ37+CF!BZ30)*CA12</f>
        <v>466.72826923701132</v>
      </c>
      <c r="CA65" s="227">
        <f>+(BZ65-CA37+CF!CA30)*CB12</f>
        <v>466.72826923701132</v>
      </c>
      <c r="CB65" s="227">
        <f>+(CA65-CB37+CF!CB30)*CC12</f>
        <v>466.72826923701132</v>
      </c>
      <c r="CC65" s="227">
        <f>+(CB65-CC37+CF!CC30)*CD12</f>
        <v>466.72826923701132</v>
      </c>
      <c r="CD65" s="227">
        <f>+(CC65-CD37+CF!CD30)*CE12</f>
        <v>466.72826923701086</v>
      </c>
      <c r="CE65" s="227">
        <f>+(CD65-CE37+CF!CE30)*CF12</f>
        <v>466.72826923701086</v>
      </c>
      <c r="CF65" s="227">
        <f>+(CE65-CF37+CF!CF30)*CG12</f>
        <v>466.72826923701041</v>
      </c>
      <c r="CG65" s="227">
        <f>+(CF65-CG37+CF!CG30)*CH12</f>
        <v>466.72826923700995</v>
      </c>
      <c r="CH65" s="227">
        <f>+(CG65-CH37+CF!CH30)*CI12</f>
        <v>466.72826923700995</v>
      </c>
      <c r="CI65" s="227">
        <f>+(CH65-CI37+CF!CI30)*CJ12</f>
        <v>466.72826923700995</v>
      </c>
      <c r="CJ65" s="227">
        <f>+(CI65-CJ37+CF!CJ30)*CK12</f>
        <v>466.72826923700995</v>
      </c>
      <c r="CK65" s="227">
        <f>+(CJ65-CK37+CF!CK30)*CL12</f>
        <v>466.72826923700995</v>
      </c>
      <c r="CL65" s="227">
        <f>+(CK65-CL37+CF!CL30)*CM12</f>
        <v>466.72826923700995</v>
      </c>
      <c r="CM65" s="227">
        <f>+(CL65-CM37+CF!CM30)*CN12</f>
        <v>466.72826923700995</v>
      </c>
      <c r="CN65" s="227">
        <f>+(CM65-CN37+CF!CN30)*CO12</f>
        <v>466.72826923700995</v>
      </c>
      <c r="CO65" s="227">
        <f>+(CN65-CO37+CF!CO30)*CP12</f>
        <v>466.72826923700995</v>
      </c>
      <c r="CP65" s="227">
        <f>+(CO65-CP37+CF!CP30)*CQ12</f>
        <v>466.72826923700995</v>
      </c>
      <c r="CQ65" s="227">
        <f>+(CP65-CQ37+CF!CQ30)*CR12</f>
        <v>466.72826923700995</v>
      </c>
      <c r="CR65" s="227">
        <f>+(CQ65-CR37+CF!CR30)*CS12</f>
        <v>0</v>
      </c>
      <c r="CS65" s="227"/>
      <c r="CT65" s="227"/>
      <c r="CU65" s="227"/>
      <c r="CV65" s="227"/>
      <c r="CW65" s="227"/>
      <c r="CX65" s="227"/>
      <c r="CY65" s="227"/>
      <c r="CZ65" s="227"/>
      <c r="DA65" s="227"/>
      <c r="DB65" s="227"/>
      <c r="DC65" s="227"/>
      <c r="DD65" s="227"/>
      <c r="DE65" s="227"/>
      <c r="DF65" s="227"/>
      <c r="DG65" s="227"/>
      <c r="DH65" s="227"/>
      <c r="DI65" s="227"/>
      <c r="DJ65" s="227"/>
      <c r="DK65" s="227"/>
      <c r="DL65" s="227"/>
      <c r="DM65" s="227"/>
      <c r="DN65" s="227"/>
      <c r="DO65" s="227"/>
      <c r="DP65" s="227"/>
      <c r="DQ65" s="227"/>
      <c r="DR65" s="227"/>
      <c r="DS65" s="227"/>
      <c r="DT65" s="227"/>
      <c r="DU65" s="227"/>
      <c r="DV65" s="227"/>
      <c r="DW65" s="227"/>
      <c r="DX65" s="227"/>
      <c r="DY65" s="227"/>
      <c r="DZ65" s="227"/>
      <c r="EA65" s="227"/>
      <c r="EB65" s="227"/>
      <c r="EC65" s="227"/>
      <c r="ED65" s="227"/>
      <c r="EE65" s="227"/>
      <c r="EF65" s="227"/>
      <c r="EG65" s="227"/>
      <c r="EH65" s="227"/>
      <c r="EI65" s="227"/>
      <c r="EJ65" s="227"/>
      <c r="EK65" s="227"/>
      <c r="EL65" s="227"/>
      <c r="EM65" s="227"/>
      <c r="EN65" s="227"/>
      <c r="EO65" s="227"/>
      <c r="EP65" s="227"/>
      <c r="EQ65" s="227"/>
      <c r="ER65" s="227"/>
      <c r="ES65" s="227"/>
      <c r="ET65" s="227"/>
      <c r="EU65" s="227"/>
      <c r="EV65" s="227"/>
      <c r="EW65" s="227"/>
      <c r="EX65" s="227"/>
      <c r="EY65" s="227"/>
      <c r="EZ65" s="227"/>
      <c r="FA65" s="227"/>
      <c r="FB65" s="227"/>
      <c r="FC65" s="227"/>
      <c r="FD65" s="227"/>
      <c r="FE65" s="227"/>
      <c r="FF65" s="227"/>
      <c r="FG65" s="227"/>
      <c r="FH65" s="227"/>
      <c r="FI65" s="227"/>
      <c r="FJ65" s="227"/>
      <c r="FK65" s="227"/>
      <c r="FL65" s="227"/>
      <c r="FM65" s="227"/>
      <c r="FN65" s="227"/>
      <c r="FO65" s="227"/>
      <c r="FP65" s="227"/>
      <c r="FQ65" s="227"/>
      <c r="FR65" s="227"/>
      <c r="FS65" s="227"/>
      <c r="FT65" s="227"/>
      <c r="FU65" s="227"/>
      <c r="FV65" s="227"/>
      <c r="FW65" s="227"/>
      <c r="FX65" s="227"/>
      <c r="FY65" s="227"/>
      <c r="FZ65" s="227"/>
      <c r="GA65" s="227"/>
      <c r="GB65" s="227"/>
      <c r="GC65" s="227"/>
      <c r="GD65" s="227"/>
      <c r="GE65" s="227"/>
      <c r="GF65" s="227"/>
      <c r="GG65" s="227"/>
      <c r="GH65" s="227"/>
      <c r="GI65" s="227"/>
      <c r="GJ65" s="227"/>
      <c r="GK65" s="227"/>
    </row>
    <row r="66" spans="1:193" outlineLevel="1">
      <c r="A66" s="4"/>
      <c r="B66" s="4" t="s">
        <v>134</v>
      </c>
      <c r="C66" s="47"/>
      <c r="D66" s="50"/>
      <c r="E66" s="50"/>
      <c r="F66" s="50"/>
      <c r="G66" s="50"/>
      <c r="H66" s="50"/>
      <c r="I66" s="50"/>
      <c r="J66" s="50"/>
      <c r="K66" s="310" t="s">
        <v>200</v>
      </c>
      <c r="L66" s="50"/>
      <c r="M66" s="50"/>
      <c r="N66" s="50"/>
      <c r="O66" s="227">
        <f>+Inputs!L253</f>
        <v>0</v>
      </c>
      <c r="P66" s="227">
        <f t="shared" ref="P66:Q66" si="38">+O66</f>
        <v>0</v>
      </c>
      <c r="Q66" s="227">
        <f t="shared" si="38"/>
        <v>0</v>
      </c>
      <c r="R66" s="227">
        <f t="shared" ref="R66" si="39">+Q66</f>
        <v>0</v>
      </c>
      <c r="S66" s="227">
        <f t="shared" ref="S66" si="40">+R66</f>
        <v>0</v>
      </c>
      <c r="T66" s="227">
        <f t="shared" ref="T66" si="41">+S66</f>
        <v>0</v>
      </c>
      <c r="U66" s="227">
        <f t="shared" ref="U66" si="42">+T66</f>
        <v>0</v>
      </c>
      <c r="V66" s="227">
        <f t="shared" ref="V66" si="43">+U66</f>
        <v>0</v>
      </c>
      <c r="W66" s="227">
        <f t="shared" ref="W66" si="44">+V66</f>
        <v>0</v>
      </c>
      <c r="X66" s="227">
        <f t="shared" ref="X66" si="45">+W66</f>
        <v>0</v>
      </c>
      <c r="Y66" s="227">
        <f t="shared" ref="Y66" si="46">+X66</f>
        <v>0</v>
      </c>
      <c r="Z66" s="227">
        <f t="shared" ref="Z66" si="47">+Y66</f>
        <v>0</v>
      </c>
      <c r="AA66" s="227">
        <f t="shared" ref="AA66" si="48">+Z66</f>
        <v>0</v>
      </c>
      <c r="AB66" s="227">
        <f t="shared" ref="AB66" si="49">+AA66</f>
        <v>0</v>
      </c>
      <c r="AC66" s="227">
        <f t="shared" ref="AC66" si="50">+AB66</f>
        <v>0</v>
      </c>
      <c r="AD66" s="227">
        <f t="shared" ref="AD66" si="51">+AC66</f>
        <v>0</v>
      </c>
      <c r="AE66" s="227">
        <f t="shared" ref="AE66" si="52">+AD66</f>
        <v>0</v>
      </c>
      <c r="AF66" s="227">
        <f t="shared" ref="AF66" si="53">+AE66</f>
        <v>0</v>
      </c>
      <c r="AG66" s="227">
        <f t="shared" ref="AG66" si="54">+AF66</f>
        <v>0</v>
      </c>
      <c r="AH66" s="227">
        <f t="shared" ref="AH66" si="55">+AG66</f>
        <v>0</v>
      </c>
      <c r="AI66" s="227">
        <f t="shared" ref="AI66" si="56">+AH66</f>
        <v>0</v>
      </c>
      <c r="AJ66" s="227">
        <f t="shared" ref="AJ66" si="57">+AI66</f>
        <v>0</v>
      </c>
      <c r="AK66" s="227">
        <f t="shared" ref="AK66" si="58">+AJ66</f>
        <v>0</v>
      </c>
      <c r="AL66" s="227">
        <f t="shared" ref="AL66" si="59">+AK66</f>
        <v>0</v>
      </c>
      <c r="AM66" s="227">
        <f t="shared" ref="AM66" si="60">+AL66</f>
        <v>0</v>
      </c>
      <c r="AN66" s="227">
        <f t="shared" ref="AN66" si="61">+AM66</f>
        <v>0</v>
      </c>
      <c r="AO66" s="227">
        <f t="shared" ref="AO66" si="62">+AN66</f>
        <v>0</v>
      </c>
      <c r="AP66" s="227">
        <f t="shared" ref="AP66" si="63">+AO66</f>
        <v>0</v>
      </c>
      <c r="AQ66" s="227">
        <f t="shared" ref="AQ66" si="64">+AP66</f>
        <v>0</v>
      </c>
      <c r="AR66" s="227">
        <f t="shared" ref="AR66" si="65">+AQ66</f>
        <v>0</v>
      </c>
      <c r="AS66" s="227">
        <f t="shared" ref="AS66" si="66">+AR66</f>
        <v>0</v>
      </c>
      <c r="AT66" s="227">
        <f t="shared" ref="AT66" si="67">+AS66</f>
        <v>0</v>
      </c>
      <c r="AU66" s="227">
        <f t="shared" ref="AU66" si="68">+AT66</f>
        <v>0</v>
      </c>
      <c r="AV66" s="227">
        <f t="shared" ref="AV66" si="69">+AU66</f>
        <v>0</v>
      </c>
      <c r="AW66" s="227">
        <f t="shared" ref="AW66" si="70">+AV66</f>
        <v>0</v>
      </c>
      <c r="AX66" s="227">
        <f t="shared" ref="AX66" si="71">+AW66</f>
        <v>0</v>
      </c>
      <c r="AY66" s="227">
        <f t="shared" ref="AY66" si="72">+AX66</f>
        <v>0</v>
      </c>
      <c r="AZ66" s="227">
        <f t="shared" ref="AZ66" si="73">+AY66</f>
        <v>0</v>
      </c>
      <c r="BA66" s="227">
        <f t="shared" ref="BA66" si="74">+AZ66</f>
        <v>0</v>
      </c>
      <c r="BB66" s="227">
        <f t="shared" ref="BB66" si="75">+BA66</f>
        <v>0</v>
      </c>
      <c r="BC66" s="227">
        <f t="shared" ref="BC66" si="76">+BB66</f>
        <v>0</v>
      </c>
      <c r="BD66" s="227">
        <f t="shared" ref="BD66" si="77">+BC66</f>
        <v>0</v>
      </c>
      <c r="BE66" s="227">
        <f t="shared" ref="BE66" si="78">+BD66</f>
        <v>0</v>
      </c>
      <c r="BF66" s="227">
        <f t="shared" ref="BF66" si="79">+BE66</f>
        <v>0</v>
      </c>
      <c r="BG66" s="227">
        <f t="shared" ref="BG66" si="80">+BF66</f>
        <v>0</v>
      </c>
      <c r="BH66" s="227">
        <f t="shared" ref="BH66" si="81">+BG66</f>
        <v>0</v>
      </c>
      <c r="BI66" s="227">
        <f t="shared" ref="BI66" si="82">+BH66</f>
        <v>0</v>
      </c>
      <c r="BJ66" s="227">
        <f t="shared" ref="BJ66" si="83">+BI66</f>
        <v>0</v>
      </c>
      <c r="BK66" s="227">
        <f t="shared" ref="BK66" si="84">+BJ66</f>
        <v>0</v>
      </c>
      <c r="BL66" s="227">
        <f t="shared" ref="BL66" si="85">+BK66</f>
        <v>0</v>
      </c>
      <c r="BM66" s="227">
        <f t="shared" ref="BM66" si="86">+BL66</f>
        <v>0</v>
      </c>
      <c r="BN66" s="227">
        <f t="shared" ref="BN66" si="87">+BM66</f>
        <v>0</v>
      </c>
      <c r="BO66" s="227">
        <f t="shared" ref="BO66" si="88">+BN66</f>
        <v>0</v>
      </c>
      <c r="BP66" s="227">
        <f t="shared" ref="BP66" si="89">+BO66</f>
        <v>0</v>
      </c>
      <c r="BQ66" s="227">
        <f t="shared" ref="BQ66" si="90">+BP66</f>
        <v>0</v>
      </c>
      <c r="BR66" s="227">
        <f t="shared" ref="BR66" si="91">+BQ66</f>
        <v>0</v>
      </c>
      <c r="BS66" s="227">
        <f t="shared" ref="BS66" si="92">+BR66</f>
        <v>0</v>
      </c>
      <c r="BT66" s="227">
        <f t="shared" ref="BT66" si="93">+BS66</f>
        <v>0</v>
      </c>
      <c r="BU66" s="227">
        <f t="shared" ref="BU66" si="94">+BT66</f>
        <v>0</v>
      </c>
      <c r="BV66" s="227">
        <f t="shared" ref="BV66" si="95">+BU66</f>
        <v>0</v>
      </c>
      <c r="BW66" s="227">
        <f t="shared" ref="BW66" si="96">+BV66</f>
        <v>0</v>
      </c>
      <c r="BX66" s="227">
        <f t="shared" ref="BX66" si="97">+BW66</f>
        <v>0</v>
      </c>
      <c r="BY66" s="227">
        <f t="shared" ref="BY66" si="98">+BX66</f>
        <v>0</v>
      </c>
      <c r="BZ66" s="227">
        <f t="shared" ref="BZ66" si="99">+BY66</f>
        <v>0</v>
      </c>
      <c r="CA66" s="227">
        <f t="shared" ref="CA66" si="100">+BZ66</f>
        <v>0</v>
      </c>
      <c r="CB66" s="227">
        <f t="shared" ref="CB66" si="101">+CA66</f>
        <v>0</v>
      </c>
      <c r="CC66" s="227">
        <f t="shared" ref="CC66" si="102">+CB66</f>
        <v>0</v>
      </c>
      <c r="CD66" s="227">
        <f t="shared" ref="CD66" si="103">+CC66</f>
        <v>0</v>
      </c>
      <c r="CE66" s="227">
        <f t="shared" ref="CE66" si="104">+CD66</f>
        <v>0</v>
      </c>
      <c r="CF66" s="227">
        <f t="shared" ref="CF66" si="105">+CE66</f>
        <v>0</v>
      </c>
      <c r="CG66" s="227">
        <f t="shared" ref="CG66" si="106">+CF66</f>
        <v>0</v>
      </c>
      <c r="CH66" s="227">
        <f t="shared" ref="CH66" si="107">+CG66</f>
        <v>0</v>
      </c>
      <c r="CI66" s="227">
        <f t="shared" ref="CI66" si="108">+CH66</f>
        <v>0</v>
      </c>
      <c r="CJ66" s="227">
        <f t="shared" ref="CJ66" si="109">+CI66</f>
        <v>0</v>
      </c>
      <c r="CK66" s="227">
        <f t="shared" ref="CK66" si="110">+CJ66</f>
        <v>0</v>
      </c>
      <c r="CL66" s="227">
        <f t="shared" ref="CL66" si="111">+CK66</f>
        <v>0</v>
      </c>
      <c r="CM66" s="227">
        <f t="shared" ref="CM66" si="112">+CL66</f>
        <v>0</v>
      </c>
      <c r="CN66" s="227">
        <f t="shared" ref="CN66" si="113">+CM66</f>
        <v>0</v>
      </c>
      <c r="CO66" s="227">
        <f t="shared" ref="CO66" si="114">+CN66</f>
        <v>0</v>
      </c>
      <c r="CP66" s="227">
        <f t="shared" ref="CP66" si="115">+CO66</f>
        <v>0</v>
      </c>
      <c r="CQ66" s="227">
        <f t="shared" ref="CQ66" si="116">+CP66</f>
        <v>0</v>
      </c>
      <c r="CR66" s="227">
        <f t="shared" ref="CR66" si="117">+CQ66</f>
        <v>0</v>
      </c>
      <c r="CS66" s="227"/>
      <c r="CT66" s="227"/>
      <c r="CU66" s="227"/>
      <c r="CV66" s="227"/>
      <c r="CW66" s="227"/>
      <c r="CX66" s="227"/>
      <c r="CY66" s="227"/>
      <c r="CZ66" s="227"/>
      <c r="DA66" s="227"/>
      <c r="DB66" s="227"/>
      <c r="DC66" s="227"/>
      <c r="DD66" s="227"/>
      <c r="DE66" s="227"/>
      <c r="DF66" s="227"/>
      <c r="DG66" s="227"/>
      <c r="DH66" s="227"/>
      <c r="DI66" s="227"/>
      <c r="DJ66" s="227"/>
      <c r="DK66" s="227"/>
      <c r="DL66" s="227"/>
      <c r="DM66" s="227"/>
      <c r="DN66" s="227"/>
      <c r="DO66" s="227"/>
      <c r="DP66" s="227"/>
      <c r="DQ66" s="227"/>
      <c r="DR66" s="227"/>
      <c r="DS66" s="227"/>
      <c r="DT66" s="227"/>
      <c r="DU66" s="227"/>
      <c r="DV66" s="227"/>
      <c r="DW66" s="227"/>
      <c r="DX66" s="227"/>
      <c r="DY66" s="227"/>
      <c r="DZ66" s="227"/>
      <c r="EA66" s="227"/>
      <c r="EB66" s="227"/>
      <c r="EC66" s="227"/>
      <c r="ED66" s="227"/>
      <c r="EE66" s="227"/>
      <c r="EF66" s="227"/>
      <c r="EG66" s="227"/>
      <c r="EH66" s="227"/>
      <c r="EI66" s="227"/>
      <c r="EJ66" s="227"/>
      <c r="EK66" s="227"/>
      <c r="EL66" s="227"/>
      <c r="EM66" s="227"/>
      <c r="EN66" s="227"/>
      <c r="EO66" s="227"/>
      <c r="EP66" s="227"/>
      <c r="EQ66" s="227"/>
      <c r="ER66" s="227"/>
      <c r="ES66" s="227"/>
      <c r="ET66" s="227"/>
      <c r="EU66" s="227"/>
      <c r="EV66" s="227"/>
      <c r="EW66" s="227"/>
      <c r="EX66" s="227"/>
      <c r="EY66" s="227"/>
      <c r="EZ66" s="227"/>
      <c r="FA66" s="227"/>
      <c r="FB66" s="227"/>
      <c r="FC66" s="227"/>
      <c r="FD66" s="227"/>
      <c r="FE66" s="227"/>
      <c r="FF66" s="227"/>
      <c r="FG66" s="227"/>
      <c r="FH66" s="227"/>
      <c r="FI66" s="227"/>
      <c r="FJ66" s="227"/>
      <c r="FK66" s="227"/>
      <c r="FL66" s="227"/>
      <c r="FM66" s="227"/>
      <c r="FN66" s="227"/>
      <c r="FO66" s="227"/>
      <c r="FP66" s="227"/>
      <c r="FQ66" s="227"/>
      <c r="FR66" s="227"/>
      <c r="FS66" s="227"/>
      <c r="FT66" s="227"/>
      <c r="FU66" s="227"/>
      <c r="FV66" s="227"/>
      <c r="FW66" s="227"/>
      <c r="FX66" s="227"/>
      <c r="FY66" s="227"/>
      <c r="FZ66" s="227"/>
      <c r="GA66" s="227"/>
      <c r="GB66" s="227"/>
      <c r="GC66" s="227"/>
      <c r="GD66" s="227"/>
      <c r="GE66" s="227"/>
      <c r="GF66" s="227"/>
      <c r="GG66" s="227"/>
      <c r="GH66" s="227"/>
      <c r="GI66" s="227"/>
      <c r="GJ66" s="227"/>
      <c r="GK66" s="227"/>
    </row>
    <row r="67" spans="1:193" outlineLevel="1">
      <c r="A67" s="4"/>
      <c r="B67" s="4"/>
      <c r="C67" s="47"/>
      <c r="D67" s="50"/>
      <c r="E67" s="50"/>
      <c r="F67" s="50"/>
      <c r="G67" s="50"/>
      <c r="H67" s="50"/>
      <c r="I67" s="50"/>
      <c r="J67" s="50"/>
      <c r="K67" s="310"/>
      <c r="L67" s="50"/>
      <c r="M67" s="50"/>
      <c r="N67" s="50"/>
      <c r="O67" s="227"/>
      <c r="P67" s="227"/>
      <c r="Q67" s="227"/>
      <c r="R67" s="227"/>
      <c r="S67" s="227"/>
      <c r="T67" s="227"/>
      <c r="U67" s="227"/>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c r="DA67" s="227"/>
      <c r="DB67" s="227"/>
      <c r="DC67" s="227"/>
      <c r="DD67" s="227"/>
      <c r="DE67" s="227"/>
      <c r="DF67" s="227"/>
      <c r="DG67" s="227"/>
      <c r="DH67" s="227"/>
      <c r="DI67" s="227"/>
      <c r="DJ67" s="227"/>
      <c r="DK67" s="227"/>
      <c r="DL67" s="227"/>
      <c r="DM67" s="227"/>
      <c r="DN67" s="227"/>
      <c r="DO67" s="227"/>
      <c r="DP67" s="227"/>
      <c r="DQ67" s="227"/>
      <c r="DR67" s="227"/>
      <c r="DS67" s="227"/>
      <c r="DT67" s="227"/>
      <c r="DU67" s="227"/>
      <c r="DV67" s="227"/>
      <c r="DW67" s="227"/>
      <c r="DX67" s="227"/>
      <c r="DY67" s="227"/>
      <c r="DZ67" s="227"/>
      <c r="EA67" s="227"/>
      <c r="EB67" s="227"/>
      <c r="EC67" s="227"/>
      <c r="ED67" s="227"/>
      <c r="EE67" s="227"/>
      <c r="EF67" s="227"/>
      <c r="EG67" s="227"/>
      <c r="EH67" s="227"/>
      <c r="EI67" s="227"/>
      <c r="EJ67" s="227"/>
      <c r="EK67" s="227"/>
      <c r="EL67" s="227"/>
      <c r="EM67" s="227"/>
      <c r="EN67" s="227"/>
      <c r="EO67" s="227"/>
      <c r="EP67" s="227"/>
      <c r="EQ67" s="227"/>
      <c r="ER67" s="227"/>
      <c r="ES67" s="227"/>
      <c r="ET67" s="227"/>
      <c r="EU67" s="227"/>
      <c r="EV67" s="227"/>
      <c r="EW67" s="227"/>
      <c r="EX67" s="227"/>
      <c r="EY67" s="227"/>
      <c r="EZ67" s="227"/>
      <c r="FA67" s="227"/>
      <c r="FB67" s="227"/>
      <c r="FC67" s="227"/>
      <c r="FD67" s="227"/>
      <c r="FE67" s="227"/>
      <c r="FF67" s="227"/>
      <c r="FG67" s="227"/>
      <c r="FH67" s="227"/>
      <c r="FI67" s="227"/>
      <c r="FJ67" s="227"/>
      <c r="FK67" s="227"/>
      <c r="FL67" s="227"/>
      <c r="FM67" s="227"/>
      <c r="FN67" s="227"/>
      <c r="FO67" s="227"/>
      <c r="FP67" s="227"/>
      <c r="FQ67" s="227"/>
      <c r="FR67" s="227"/>
      <c r="FS67" s="227"/>
      <c r="FT67" s="227"/>
      <c r="FU67" s="227"/>
      <c r="FV67" s="227"/>
      <c r="FW67" s="227"/>
      <c r="FX67" s="227"/>
      <c r="FY67" s="227"/>
      <c r="FZ67" s="227"/>
      <c r="GA67" s="227"/>
      <c r="GB67" s="227"/>
      <c r="GC67" s="227"/>
      <c r="GD67" s="227"/>
      <c r="GE67" s="227"/>
      <c r="GF67" s="227"/>
      <c r="GG67" s="227"/>
      <c r="GH67" s="227"/>
      <c r="GI67" s="227"/>
      <c r="GJ67" s="227"/>
      <c r="GK67" s="227"/>
    </row>
    <row r="68" spans="1:193" outlineLevel="1">
      <c r="A68" s="4"/>
      <c r="B68" s="123" t="s">
        <v>144</v>
      </c>
      <c r="C68" s="47"/>
      <c r="D68" s="50"/>
      <c r="E68" s="50"/>
      <c r="F68" s="50"/>
      <c r="G68" s="50"/>
      <c r="H68" s="50"/>
      <c r="I68" s="50"/>
      <c r="J68" s="50"/>
      <c r="K68" s="312" t="s">
        <v>200</v>
      </c>
      <c r="L68" s="50"/>
      <c r="M68" s="50"/>
      <c r="N68" s="50"/>
      <c r="O68" s="233">
        <f t="shared" ref="O68:Q68" si="118">SUM(O69:O71)</f>
        <v>-3436.2285211108383</v>
      </c>
      <c r="P68" s="233">
        <f t="shared" si="118"/>
        <v>-3796.7848082444689</v>
      </c>
      <c r="Q68" s="233">
        <f t="shared" si="118"/>
        <v>-4192.9999474227125</v>
      </c>
      <c r="R68" s="233">
        <f t="shared" ref="R68:CC68" si="119">SUM(R69:R71)</f>
        <v>-4619.1716713342121</v>
      </c>
      <c r="S68" s="233">
        <f t="shared" si="119"/>
        <v>-5086.2362913296583</v>
      </c>
      <c r="T68" s="233">
        <f t="shared" si="119"/>
        <v>-5530.0161685527282</v>
      </c>
      <c r="U68" s="233">
        <f t="shared" si="119"/>
        <v>-5973.5562040984723</v>
      </c>
      <c r="V68" s="233">
        <f t="shared" si="119"/>
        <v>-6418.9853082189802</v>
      </c>
      <c r="W68" s="233">
        <f t="shared" si="119"/>
        <v>-6864.5484179540399</v>
      </c>
      <c r="X68" s="233">
        <f t="shared" si="119"/>
        <v>-7348.8823737212924</v>
      </c>
      <c r="Y68" s="233">
        <f t="shared" si="119"/>
        <v>-7817.4656145698518</v>
      </c>
      <c r="Z68" s="233">
        <f t="shared" si="119"/>
        <v>-8274.3665164583399</v>
      </c>
      <c r="AA68" s="233">
        <f t="shared" si="119"/>
        <v>-8718.954806357855</v>
      </c>
      <c r="AB68" s="233">
        <f t="shared" si="119"/>
        <v>-9138.9871483628631</v>
      </c>
      <c r="AC68" s="233">
        <f t="shared" si="119"/>
        <v>-9534.0581156869084</v>
      </c>
      <c r="AD68" s="233">
        <f t="shared" si="119"/>
        <v>-9905.72703898291</v>
      </c>
      <c r="AE68" s="233">
        <f t="shared" si="119"/>
        <v>-10262.098899490707</v>
      </c>
      <c r="AF68" s="233">
        <f t="shared" si="119"/>
        <v>-10600.602533395551</v>
      </c>
      <c r="AG68" s="233">
        <f t="shared" si="119"/>
        <v>-10923.916737916241</v>
      </c>
      <c r="AH68" s="233">
        <f t="shared" si="119"/>
        <v>-11212.743607308244</v>
      </c>
      <c r="AI68" s="233">
        <f t="shared" si="119"/>
        <v>-11467.712948245728</v>
      </c>
      <c r="AJ68" s="233">
        <f t="shared" si="119"/>
        <v>-11686.368313603898</v>
      </c>
      <c r="AK68" s="233">
        <f t="shared" si="119"/>
        <v>-11854.846688666001</v>
      </c>
      <c r="AL68" s="233">
        <f t="shared" si="119"/>
        <v>-11940.404185720237</v>
      </c>
      <c r="AM68" s="233">
        <f t="shared" si="119"/>
        <v>-11976.621030596876</v>
      </c>
      <c r="AN68" s="233">
        <f t="shared" si="119"/>
        <v>-12002.536201839721</v>
      </c>
      <c r="AO68" s="233">
        <f t="shared" si="119"/>
        <v>-12023.096565832131</v>
      </c>
      <c r="AP68" s="233">
        <f t="shared" si="119"/>
        <v>-12048.197902475364</v>
      </c>
      <c r="AQ68" s="233">
        <f t="shared" si="119"/>
        <v>-12063.543312655196</v>
      </c>
      <c r="AR68" s="233">
        <f t="shared" si="119"/>
        <v>-12076.818858153725</v>
      </c>
      <c r="AS68" s="233">
        <f t="shared" si="119"/>
        <v>-12088.166700723365</v>
      </c>
      <c r="AT68" s="233">
        <f t="shared" si="119"/>
        <v>-12095.289353516759</v>
      </c>
      <c r="AU68" s="233">
        <f t="shared" si="119"/>
        <v>-12112.093069214352</v>
      </c>
      <c r="AV68" s="233">
        <f t="shared" si="119"/>
        <v>-12115.931644034308</v>
      </c>
      <c r="AW68" s="233">
        <f t="shared" si="119"/>
        <v>-12116.42522264639</v>
      </c>
      <c r="AX68" s="233">
        <f t="shared" si="119"/>
        <v>-12119.813850559947</v>
      </c>
      <c r="AY68" s="233">
        <f t="shared" si="119"/>
        <v>-12118.327980841281</v>
      </c>
      <c r="AZ68" s="233">
        <f t="shared" si="119"/>
        <v>-12111.040252360055</v>
      </c>
      <c r="BA68" s="233">
        <f t="shared" si="119"/>
        <v>-12045.823047328422</v>
      </c>
      <c r="BB68" s="233">
        <f t="shared" si="119"/>
        <v>-11956.322246256212</v>
      </c>
      <c r="BC68" s="233">
        <f t="shared" si="119"/>
        <v>-11810.296295156575</v>
      </c>
      <c r="BD68" s="233">
        <f t="shared" si="119"/>
        <v>-11604.128713054108</v>
      </c>
      <c r="BE68" s="233">
        <f t="shared" si="119"/>
        <v>-11334.305543630624</v>
      </c>
      <c r="BF68" s="233">
        <f t="shared" si="119"/>
        <v>-11013.301794126952</v>
      </c>
      <c r="BG68" s="233">
        <f t="shared" si="119"/>
        <v>-10617.432476086673</v>
      </c>
      <c r="BH68" s="233">
        <f t="shared" si="119"/>
        <v>-10236.727910384534</v>
      </c>
      <c r="BI68" s="233">
        <f t="shared" si="119"/>
        <v>-9873.7498686912859</v>
      </c>
      <c r="BJ68" s="233">
        <f t="shared" si="119"/>
        <v>-9530.8785327193036</v>
      </c>
      <c r="BK68" s="233">
        <f t="shared" si="119"/>
        <v>-9211.7663546661424</v>
      </c>
      <c r="BL68" s="233">
        <f t="shared" si="119"/>
        <v>-8925.3469387987443</v>
      </c>
      <c r="BM68" s="233">
        <f t="shared" si="119"/>
        <v>-8602.0310986393397</v>
      </c>
      <c r="BN68" s="233">
        <f t="shared" si="119"/>
        <v>-8239.0668556697074</v>
      </c>
      <c r="BO68" s="233">
        <f t="shared" si="119"/>
        <v>-7834.7922338031976</v>
      </c>
      <c r="BP68" s="233">
        <f t="shared" si="119"/>
        <v>-7386.2439213784601</v>
      </c>
      <c r="BQ68" s="233">
        <f t="shared" si="119"/>
        <v>-6890.6768908855356</v>
      </c>
      <c r="BR68" s="233">
        <f t="shared" si="119"/>
        <v>-6345.3819069317215</v>
      </c>
      <c r="BS68" s="233">
        <f t="shared" si="119"/>
        <v>-5748.2848461303111</v>
      </c>
      <c r="BT68" s="233">
        <f t="shared" si="119"/>
        <v>-5095.8369164487267</v>
      </c>
      <c r="BU68" s="233">
        <f t="shared" si="119"/>
        <v>-4384.7259104680188</v>
      </c>
      <c r="BV68" s="233">
        <f t="shared" si="119"/>
        <v>-3610.9626022143984</v>
      </c>
      <c r="BW68" s="233">
        <f t="shared" si="119"/>
        <v>-2766.6698887380567</v>
      </c>
      <c r="BX68" s="233">
        <f t="shared" si="119"/>
        <v>-1847.1618865209311</v>
      </c>
      <c r="BY68" s="233">
        <f t="shared" si="119"/>
        <v>-847.98629024366392</v>
      </c>
      <c r="BZ68" s="233">
        <f t="shared" si="119"/>
        <v>236.10614416588214</v>
      </c>
      <c r="CA68" s="233">
        <f t="shared" si="119"/>
        <v>1408.8678502998978</v>
      </c>
      <c r="CB68" s="233">
        <f t="shared" si="119"/>
        <v>2673.3499287426475</v>
      </c>
      <c r="CC68" s="233">
        <f t="shared" si="119"/>
        <v>4034.7923192702378</v>
      </c>
      <c r="CD68" s="233">
        <f t="shared" ref="CD68:CR68" si="120">SUM(CD69:CD71)</f>
        <v>5499.3417220171223</v>
      </c>
      <c r="CE68" s="233">
        <f t="shared" si="120"/>
        <v>7071.4684101048497</v>
      </c>
      <c r="CF68" s="233">
        <f t="shared" si="120"/>
        <v>8757.8191526936916</v>
      </c>
      <c r="CG68" s="233">
        <f t="shared" si="120"/>
        <v>10250.452025788896</v>
      </c>
      <c r="CH68" s="233">
        <f t="shared" si="120"/>
        <v>11516.100357784571</v>
      </c>
      <c r="CI68" s="233">
        <f t="shared" si="120"/>
        <v>12499.990399882303</v>
      </c>
      <c r="CJ68" s="233">
        <f t="shared" si="120"/>
        <v>13164.065520444508</v>
      </c>
      <c r="CK68" s="233">
        <f t="shared" si="120"/>
        <v>13470.935390354594</v>
      </c>
      <c r="CL68" s="233">
        <f t="shared" si="120"/>
        <v>13169.920374156261</v>
      </c>
      <c r="CM68" s="233">
        <f t="shared" si="120"/>
        <v>12182.952235043736</v>
      </c>
      <c r="CN68" s="233">
        <f t="shared" si="120"/>
        <v>10427.265974946191</v>
      </c>
      <c r="CO68" s="233">
        <f t="shared" si="120"/>
        <v>7811.7535555017212</v>
      </c>
      <c r="CP68" s="233">
        <f t="shared" si="120"/>
        <v>7480.7647253970945</v>
      </c>
      <c r="CQ68" s="233">
        <f t="shared" si="120"/>
        <v>7563.4740301291949</v>
      </c>
      <c r="CR68" s="233">
        <f t="shared" si="120"/>
        <v>-1.7208456881689926E-15</v>
      </c>
      <c r="CS68" s="233"/>
      <c r="CT68" s="233"/>
      <c r="CU68" s="233"/>
      <c r="CV68" s="233"/>
      <c r="CW68" s="233"/>
      <c r="CX68" s="233"/>
      <c r="CY68" s="233"/>
      <c r="CZ68" s="233"/>
      <c r="DA68" s="233"/>
      <c r="DB68" s="233"/>
      <c r="DC68" s="233"/>
      <c r="DD68" s="233"/>
      <c r="DE68" s="233"/>
      <c r="DF68" s="233"/>
      <c r="DG68" s="233"/>
      <c r="DH68" s="233"/>
      <c r="DI68" s="233"/>
      <c r="DJ68" s="233"/>
      <c r="DK68" s="233"/>
      <c r="DL68" s="233"/>
      <c r="DM68" s="233"/>
      <c r="DN68" s="233"/>
      <c r="DO68" s="233"/>
      <c r="DP68" s="233"/>
      <c r="DQ68" s="233"/>
      <c r="DR68" s="233"/>
      <c r="DS68" s="233"/>
      <c r="DT68" s="233"/>
      <c r="DU68" s="233"/>
      <c r="DV68" s="233"/>
      <c r="DW68" s="233"/>
      <c r="DX68" s="233"/>
      <c r="DY68" s="233"/>
      <c r="DZ68" s="233"/>
      <c r="EA68" s="233"/>
      <c r="EB68" s="233"/>
      <c r="EC68" s="233"/>
      <c r="ED68" s="233"/>
      <c r="EE68" s="233"/>
      <c r="EF68" s="233"/>
      <c r="EG68" s="233"/>
      <c r="EH68" s="233"/>
      <c r="EI68" s="233"/>
      <c r="EJ68" s="233"/>
      <c r="EK68" s="233"/>
      <c r="EL68" s="233"/>
      <c r="EM68" s="233"/>
      <c r="EN68" s="233"/>
      <c r="EO68" s="233"/>
      <c r="EP68" s="233"/>
      <c r="EQ68" s="233"/>
      <c r="ER68" s="233"/>
      <c r="ES68" s="233"/>
      <c r="ET68" s="233"/>
      <c r="EU68" s="233"/>
      <c r="EV68" s="233"/>
      <c r="EW68" s="233"/>
      <c r="EX68" s="233"/>
      <c r="EY68" s="233"/>
      <c r="EZ68" s="233"/>
      <c r="FA68" s="233"/>
      <c r="FB68" s="233"/>
      <c r="FC68" s="233"/>
      <c r="FD68" s="233"/>
      <c r="FE68" s="233"/>
      <c r="FF68" s="233"/>
      <c r="FG68" s="233"/>
      <c r="FH68" s="233"/>
      <c r="FI68" s="233"/>
      <c r="FJ68" s="233"/>
      <c r="FK68" s="233"/>
      <c r="FL68" s="233"/>
      <c r="FM68" s="233"/>
      <c r="FN68" s="233"/>
      <c r="FO68" s="233"/>
      <c r="FP68" s="233"/>
      <c r="FQ68" s="233"/>
      <c r="FR68" s="233"/>
      <c r="FS68" s="233"/>
      <c r="FT68" s="233"/>
      <c r="FU68" s="233"/>
      <c r="FV68" s="233"/>
      <c r="FW68" s="233"/>
      <c r="FX68" s="233"/>
      <c r="FY68" s="233"/>
      <c r="FZ68" s="233"/>
      <c r="GA68" s="233"/>
      <c r="GB68" s="233"/>
      <c r="GC68" s="233"/>
      <c r="GD68" s="233"/>
      <c r="GE68" s="233"/>
      <c r="GF68" s="233"/>
      <c r="GG68" s="233"/>
      <c r="GH68" s="233"/>
      <c r="GI68" s="233"/>
      <c r="GJ68" s="233"/>
      <c r="GK68" s="233"/>
    </row>
    <row r="69" spans="1:193" outlineLevel="1">
      <c r="A69" s="4"/>
      <c r="B69" s="4" t="s">
        <v>29</v>
      </c>
      <c r="C69" s="47"/>
      <c r="D69" s="50"/>
      <c r="E69" s="50"/>
      <c r="F69" s="50"/>
      <c r="G69" s="50"/>
      <c r="H69" s="50"/>
      <c r="I69" s="50"/>
      <c r="J69" s="50"/>
      <c r="K69" s="310" t="s">
        <v>200</v>
      </c>
      <c r="L69" s="50"/>
      <c r="M69" s="50"/>
      <c r="N69" s="50"/>
      <c r="O69" s="227">
        <f>+Inputs!L256</f>
        <v>804.6</v>
      </c>
      <c r="P69" s="227">
        <f>+(O69+CF!P49)*Q12</f>
        <v>804.6</v>
      </c>
      <c r="Q69" s="227">
        <f>+(P69+CF!Q49)*R12</f>
        <v>804.6</v>
      </c>
      <c r="R69" s="227">
        <f>+(Q69+CF!R49)*S12</f>
        <v>804.6</v>
      </c>
      <c r="S69" s="227">
        <f>+(R69+CF!S49)*T12</f>
        <v>804.6</v>
      </c>
      <c r="T69" s="227">
        <f>+(S69+CF!T49)*U12</f>
        <v>804.6</v>
      </c>
      <c r="U69" s="227">
        <f>+(T69+CF!U49)*V12</f>
        <v>804.6</v>
      </c>
      <c r="V69" s="227">
        <f>+(U69+CF!V49)*W12</f>
        <v>804.6</v>
      </c>
      <c r="W69" s="227">
        <f>+(V69+CF!W49)*X12</f>
        <v>804.6</v>
      </c>
      <c r="X69" s="227">
        <f>+(W69+CF!X49)*Y12</f>
        <v>804.6</v>
      </c>
      <c r="Y69" s="227">
        <f>+(X69+CF!Y49)*Z12</f>
        <v>804.6</v>
      </c>
      <c r="Z69" s="227">
        <f>+(Y69+CF!Z49)*AA12</f>
        <v>804.6</v>
      </c>
      <c r="AA69" s="227">
        <f>+(Z69+CF!AA49)*AB12</f>
        <v>804.6</v>
      </c>
      <c r="AB69" s="227">
        <f>+(AA69+CF!AB49)*AC12</f>
        <v>804.6</v>
      </c>
      <c r="AC69" s="227">
        <f>+(AB69+CF!AC49)*AD12</f>
        <v>804.6</v>
      </c>
      <c r="AD69" s="227">
        <f>+(AC69+CF!AD49)*AE12</f>
        <v>804.6</v>
      </c>
      <c r="AE69" s="227">
        <f>+(AD69+CF!AE49)*AF12</f>
        <v>804.6</v>
      </c>
      <c r="AF69" s="227">
        <f>+(AE69+CF!AF49)*AG12</f>
        <v>804.6</v>
      </c>
      <c r="AG69" s="227">
        <f>+(AF69+CF!AG49)*AH12</f>
        <v>804.6</v>
      </c>
      <c r="AH69" s="227">
        <f>+(AG69+CF!AH49)*AI12</f>
        <v>804.6</v>
      </c>
      <c r="AI69" s="227">
        <f>+(AH69+CF!AI49)*AJ12</f>
        <v>804.6</v>
      </c>
      <c r="AJ69" s="227">
        <f>+(AI69+CF!AJ49)*AK12</f>
        <v>804.6</v>
      </c>
      <c r="AK69" s="227">
        <f>+(AJ69+CF!AK49)*AL12</f>
        <v>804.6</v>
      </c>
      <c r="AL69" s="227">
        <f>+(AK69+CF!AL49)*AM12</f>
        <v>804.6</v>
      </c>
      <c r="AM69" s="227">
        <f>+(AL69+CF!AM49)*AN12</f>
        <v>804.6</v>
      </c>
      <c r="AN69" s="227">
        <f>+(AM69+CF!AN49)*AO12</f>
        <v>804.6</v>
      </c>
      <c r="AO69" s="227">
        <f>+(AN69+CF!AO49)*AP12</f>
        <v>804.6</v>
      </c>
      <c r="AP69" s="227">
        <f>+(AO69+CF!AP49)*AQ12</f>
        <v>804.6</v>
      </c>
      <c r="AQ69" s="227">
        <f>+(AP69+CF!AQ49)*AR12</f>
        <v>804.6</v>
      </c>
      <c r="AR69" s="227">
        <f>+(AQ69+CF!AR49)*AS12</f>
        <v>804.6</v>
      </c>
      <c r="AS69" s="227">
        <f>+(AR69+CF!AS49)*AT12</f>
        <v>804.6</v>
      </c>
      <c r="AT69" s="227">
        <f>+(AS69+CF!AT49)*AU12</f>
        <v>804.6</v>
      </c>
      <c r="AU69" s="227">
        <f>+(AT69+CF!AU49)*AV12</f>
        <v>804.6</v>
      </c>
      <c r="AV69" s="227">
        <f>+(AU69+CF!AV49)*AW12</f>
        <v>804.6</v>
      </c>
      <c r="AW69" s="227">
        <f>+(AV69+CF!AW49)*AX12</f>
        <v>804.6</v>
      </c>
      <c r="AX69" s="227">
        <f>+(AW69+CF!AX49)*AY12</f>
        <v>804.6</v>
      </c>
      <c r="AY69" s="227">
        <f>+(AX69+CF!AY49)*AZ12</f>
        <v>804.6</v>
      </c>
      <c r="AZ69" s="227">
        <f>+(AY69+CF!AZ49)*BA12</f>
        <v>804.6</v>
      </c>
      <c r="BA69" s="227">
        <f>+(AZ69+CF!BA49)*BB12</f>
        <v>804.6</v>
      </c>
      <c r="BB69" s="227">
        <f>+(BA69+CF!BB49)*BC12</f>
        <v>804.6</v>
      </c>
      <c r="BC69" s="227">
        <f>+(BB69+CF!BC49)*BD12</f>
        <v>804.6</v>
      </c>
      <c r="BD69" s="227">
        <f>+(BC69+CF!BD49)*BE12</f>
        <v>804.6</v>
      </c>
      <c r="BE69" s="227">
        <f>+(BD69+CF!BE49)*BF12</f>
        <v>804.6</v>
      </c>
      <c r="BF69" s="227">
        <f>+(BE69+CF!BF49)*BG12</f>
        <v>804.6</v>
      </c>
      <c r="BG69" s="227">
        <f>+(BF69+CF!BG49)*BH12</f>
        <v>804.6</v>
      </c>
      <c r="BH69" s="227">
        <f>+(BG69+CF!BH49)*BI12</f>
        <v>804.6</v>
      </c>
      <c r="BI69" s="227">
        <f>+(BH69+CF!BI49)*BJ12</f>
        <v>804.6</v>
      </c>
      <c r="BJ69" s="227">
        <f>+(BI69+CF!BJ49)*BK12</f>
        <v>804.6</v>
      </c>
      <c r="BK69" s="227">
        <f>+(BJ69+CF!BK49)*BL12</f>
        <v>804.6</v>
      </c>
      <c r="BL69" s="227">
        <f>+(BK69+CF!BL49)*BM12</f>
        <v>804.6</v>
      </c>
      <c r="BM69" s="227">
        <f>+(BL69+CF!BM49)*BN12</f>
        <v>804.6</v>
      </c>
      <c r="BN69" s="227">
        <f>+(BM69+CF!BN49)*BO12</f>
        <v>804.6</v>
      </c>
      <c r="BO69" s="227">
        <f>+(BN69+CF!BO49)*BP12</f>
        <v>804.6</v>
      </c>
      <c r="BP69" s="227">
        <f>+(BO69+CF!BP49)*BQ12</f>
        <v>804.6</v>
      </c>
      <c r="BQ69" s="227">
        <f>+(BP69+CF!BQ49)*BR12</f>
        <v>804.6</v>
      </c>
      <c r="BR69" s="227">
        <f>+(BQ69+CF!BR49)*BS12</f>
        <v>804.6</v>
      </c>
      <c r="BS69" s="227">
        <f>+(BR69+CF!BS49)*BT12</f>
        <v>804.6</v>
      </c>
      <c r="BT69" s="227">
        <f>+(BS69+CF!BT49)*BU12</f>
        <v>804.6</v>
      </c>
      <c r="BU69" s="227">
        <f>+(BT69+CF!BU49)*BV12</f>
        <v>804.6</v>
      </c>
      <c r="BV69" s="227">
        <f>+(BU69+CF!BV49)*BW12</f>
        <v>804.6</v>
      </c>
      <c r="BW69" s="227">
        <f>+(BV69+CF!BW49)*BX12</f>
        <v>804.6</v>
      </c>
      <c r="BX69" s="227">
        <f>+(BW69+CF!BX49)*BY12</f>
        <v>804.6</v>
      </c>
      <c r="BY69" s="227">
        <f>+(BX69+CF!BY49)*BZ12</f>
        <v>804.6</v>
      </c>
      <c r="BZ69" s="227">
        <f>+(BY69+CF!BZ49)*CA12</f>
        <v>804.6</v>
      </c>
      <c r="CA69" s="227">
        <f>+(BZ69+CF!CA49)*CB12</f>
        <v>804.6</v>
      </c>
      <c r="CB69" s="227">
        <f>+(CA69+CF!CB49)*CC12</f>
        <v>804.6</v>
      </c>
      <c r="CC69" s="227">
        <f>+(CB69+CF!CC49)*CD12</f>
        <v>804.6</v>
      </c>
      <c r="CD69" s="227">
        <f>+(CC69+CF!CD49)*CE12</f>
        <v>804.6</v>
      </c>
      <c r="CE69" s="227">
        <f>+(CD69+CF!CE49)*CF12</f>
        <v>804.6</v>
      </c>
      <c r="CF69" s="227">
        <f>+(CE69+CF!CF49)*CG12</f>
        <v>804.6</v>
      </c>
      <c r="CG69" s="227">
        <f>+(CF69+CF!CG49)*CH12</f>
        <v>804.6</v>
      </c>
      <c r="CH69" s="227">
        <f>+(CG69+CF!CH49)*CI12</f>
        <v>804.6</v>
      </c>
      <c r="CI69" s="227">
        <f>+(CH69+CF!CI49)*CJ12</f>
        <v>804.6</v>
      </c>
      <c r="CJ69" s="227">
        <f>+(CI69+CF!CJ49)*CK12</f>
        <v>804.6</v>
      </c>
      <c r="CK69" s="227">
        <f>+(CJ69+CF!CK49)*CL12</f>
        <v>804.6</v>
      </c>
      <c r="CL69" s="227">
        <f>+(CK69+CF!CL49)*CM12</f>
        <v>804.6</v>
      </c>
      <c r="CM69" s="227">
        <f>+(CL69+CF!CM49)*CN12</f>
        <v>804.6</v>
      </c>
      <c r="CN69" s="227">
        <f>+(CM69+CF!CN49)*CO12</f>
        <v>804.6</v>
      </c>
      <c r="CO69" s="227">
        <f>+(CN69+CF!CO49)*CP12</f>
        <v>804.6</v>
      </c>
      <c r="CP69" s="227">
        <f>+(CO69+CF!CP49)*CQ12</f>
        <v>804.6</v>
      </c>
      <c r="CQ69" s="227">
        <f>+(CP69+CF!CQ49)*CR12</f>
        <v>804.6</v>
      </c>
      <c r="CR69" s="227">
        <f>+(CQ69+CF!CR49)*CS12</f>
        <v>0</v>
      </c>
      <c r="CS69" s="227"/>
      <c r="CT69" s="227"/>
      <c r="CU69" s="227"/>
      <c r="CV69" s="227"/>
      <c r="CW69" s="227"/>
      <c r="CX69" s="227"/>
      <c r="CY69" s="227"/>
      <c r="CZ69" s="227"/>
      <c r="DA69" s="227"/>
      <c r="DB69" s="227"/>
      <c r="DC69" s="227"/>
      <c r="DD69" s="227"/>
      <c r="DE69" s="227"/>
      <c r="DF69" s="227"/>
      <c r="DG69" s="227"/>
      <c r="DH69" s="227"/>
      <c r="DI69" s="227"/>
      <c r="DJ69" s="227"/>
      <c r="DK69" s="227"/>
      <c r="DL69" s="227"/>
      <c r="DM69" s="227"/>
      <c r="DN69" s="227"/>
      <c r="DO69" s="227"/>
      <c r="DP69" s="227"/>
      <c r="DQ69" s="227"/>
      <c r="DR69" s="227"/>
      <c r="DS69" s="227"/>
      <c r="DT69" s="227"/>
      <c r="DU69" s="227"/>
      <c r="DV69" s="227"/>
      <c r="DW69" s="227"/>
      <c r="DX69" s="227"/>
      <c r="DY69" s="227"/>
      <c r="DZ69" s="227"/>
      <c r="EA69" s="227"/>
      <c r="EB69" s="227"/>
      <c r="EC69" s="227"/>
      <c r="ED69" s="227"/>
      <c r="EE69" s="227"/>
      <c r="EF69" s="227"/>
      <c r="EG69" s="227"/>
      <c r="EH69" s="227"/>
      <c r="EI69" s="227"/>
      <c r="EJ69" s="227"/>
      <c r="EK69" s="227"/>
      <c r="EL69" s="227"/>
      <c r="EM69" s="227"/>
      <c r="EN69" s="227"/>
      <c r="EO69" s="227"/>
      <c r="EP69" s="227"/>
      <c r="EQ69" s="227"/>
      <c r="ER69" s="227"/>
      <c r="ES69" s="227"/>
      <c r="ET69" s="227"/>
      <c r="EU69" s="227"/>
      <c r="EV69" s="227"/>
      <c r="EW69" s="227"/>
      <c r="EX69" s="227"/>
      <c r="EY69" s="227"/>
      <c r="EZ69" s="227"/>
      <c r="FA69" s="227"/>
      <c r="FB69" s="227"/>
      <c r="FC69" s="227"/>
      <c r="FD69" s="227"/>
      <c r="FE69" s="227"/>
      <c r="FF69" s="227"/>
      <c r="FG69" s="227"/>
      <c r="FH69" s="227"/>
      <c r="FI69" s="227"/>
      <c r="FJ69" s="227"/>
      <c r="FK69" s="227"/>
      <c r="FL69" s="227"/>
      <c r="FM69" s="227"/>
      <c r="FN69" s="227"/>
      <c r="FO69" s="227"/>
      <c r="FP69" s="227"/>
      <c r="FQ69" s="227"/>
      <c r="FR69" s="227"/>
      <c r="FS69" s="227"/>
      <c r="FT69" s="227"/>
      <c r="FU69" s="227"/>
      <c r="FV69" s="227"/>
      <c r="FW69" s="227"/>
      <c r="FX69" s="227"/>
      <c r="FY69" s="227"/>
      <c r="FZ69" s="227"/>
      <c r="GA69" s="227"/>
      <c r="GB69" s="227"/>
      <c r="GC69" s="227"/>
      <c r="GD69" s="227"/>
      <c r="GE69" s="227"/>
      <c r="GF69" s="227"/>
      <c r="GG69" s="227"/>
      <c r="GH69" s="227"/>
      <c r="GI69" s="227"/>
      <c r="GJ69" s="227"/>
      <c r="GK69" s="227"/>
    </row>
    <row r="70" spans="1:193" outlineLevel="1">
      <c r="A70" s="4"/>
      <c r="B70" s="4" t="s">
        <v>135</v>
      </c>
      <c r="C70" s="47"/>
      <c r="D70" s="50"/>
      <c r="E70" s="50"/>
      <c r="F70" s="50"/>
      <c r="G70" s="50"/>
      <c r="H70" s="50"/>
      <c r="I70" s="50"/>
      <c r="J70" s="50"/>
      <c r="K70" s="310" t="s">
        <v>200</v>
      </c>
      <c r="L70" s="50"/>
      <c r="M70" s="50"/>
      <c r="N70" s="50"/>
      <c r="O70" s="227">
        <f>+Inputs!L257</f>
        <v>13.201407495918902</v>
      </c>
      <c r="P70" s="227">
        <f t="shared" ref="P70:Q70" si="121">+(O70-P33)</f>
        <v>13.038427156463113</v>
      </c>
      <c r="Q70" s="227">
        <f t="shared" si="121"/>
        <v>12.875446817007324</v>
      </c>
      <c r="R70" s="227">
        <f t="shared" ref="R70" si="122">+(Q70-R33)</f>
        <v>12.712466477551535</v>
      </c>
      <c r="S70" s="227">
        <f t="shared" ref="S70" si="123">+(R70-S33)</f>
        <v>12.549486138095746</v>
      </c>
      <c r="T70" s="227">
        <f t="shared" ref="T70" si="124">+(S70-T33)</f>
        <v>12.386505798639957</v>
      </c>
      <c r="U70" s="227">
        <f t="shared" ref="U70" si="125">+(T70-U33)</f>
        <v>12.223525459184168</v>
      </c>
      <c r="V70" s="227">
        <f t="shared" ref="V70" si="126">+(U70-V33)</f>
        <v>12.06054511972838</v>
      </c>
      <c r="W70" s="227">
        <f t="shared" ref="W70" si="127">+(V70-W33)</f>
        <v>11.897564780272591</v>
      </c>
      <c r="X70" s="227">
        <f t="shared" ref="X70" si="128">+(W70-X33)</f>
        <v>11.734584440816802</v>
      </c>
      <c r="Y70" s="227">
        <f t="shared" ref="Y70" si="129">+(X70-Y33)</f>
        <v>11.571604101361013</v>
      </c>
      <c r="Z70" s="227">
        <f t="shared" ref="Z70" si="130">+(Y70-Z33)</f>
        <v>11.408623761905224</v>
      </c>
      <c r="AA70" s="227">
        <f t="shared" ref="AA70" si="131">+(Z70-AA33)</f>
        <v>11.245643422449435</v>
      </c>
      <c r="AB70" s="227">
        <f t="shared" ref="AB70" si="132">+(AA70-AB33)</f>
        <v>11.082663082993646</v>
      </c>
      <c r="AC70" s="227">
        <f t="shared" ref="AC70" si="133">+(AB70-AC33)</f>
        <v>10.919682743537857</v>
      </c>
      <c r="AD70" s="227">
        <f t="shared" ref="AD70" si="134">+(AC70-AD33)</f>
        <v>10.756702404082068</v>
      </c>
      <c r="AE70" s="227">
        <f t="shared" ref="AE70" si="135">+(AD70-AE33)</f>
        <v>10.593722064626279</v>
      </c>
      <c r="AF70" s="227">
        <f t="shared" ref="AF70" si="136">+(AE70-AF33)</f>
        <v>10.43074172517049</v>
      </c>
      <c r="AG70" s="227">
        <f t="shared" ref="AG70" si="137">+(AF70-AG33)</f>
        <v>10.267761385714701</v>
      </c>
      <c r="AH70" s="227">
        <f t="shared" ref="AH70" si="138">+(AG70-AH33)</f>
        <v>10.104781046258912</v>
      </c>
      <c r="AI70" s="227">
        <f t="shared" ref="AI70" si="139">+(AH70-AI33)</f>
        <v>9.9418007068031233</v>
      </c>
      <c r="AJ70" s="227">
        <f t="shared" ref="AJ70" si="140">+(AI70-AJ33)</f>
        <v>9.7788203673473344</v>
      </c>
      <c r="AK70" s="227">
        <f t="shared" ref="AK70" si="141">+(AJ70-AK33)</f>
        <v>9.6158400278915455</v>
      </c>
      <c r="AL70" s="227">
        <f t="shared" ref="AL70" si="142">+(AK70-AL33)</f>
        <v>9.4528596884357565</v>
      </c>
      <c r="AM70" s="227">
        <f t="shared" ref="AM70" si="143">+(AL70-AM33)</f>
        <v>9.2898793489799676</v>
      </c>
      <c r="AN70" s="227">
        <f t="shared" ref="AN70" si="144">+(AM70-AN33)</f>
        <v>9.1268990095241787</v>
      </c>
      <c r="AO70" s="227">
        <f t="shared" ref="AO70" si="145">+(AN70-AO33)</f>
        <v>8.9639186700683897</v>
      </c>
      <c r="AP70" s="227">
        <f t="shared" ref="AP70" si="146">+(AO70-AP33)</f>
        <v>8.8009383306126008</v>
      </c>
      <c r="AQ70" s="227">
        <f t="shared" ref="AQ70" si="147">+(AP70-AQ33)</f>
        <v>8.6379579911568118</v>
      </c>
      <c r="AR70" s="227">
        <f t="shared" ref="AR70" si="148">+(AQ70-AR33)</f>
        <v>8.4749776517010229</v>
      </c>
      <c r="AS70" s="227">
        <f t="shared" ref="AS70" si="149">+(AR70-AS33)</f>
        <v>8.311997312245234</v>
      </c>
      <c r="AT70" s="227">
        <f t="shared" ref="AT70" si="150">+(AS70-AT33)</f>
        <v>8.149016972789445</v>
      </c>
      <c r="AU70" s="227">
        <f t="shared" ref="AU70" si="151">+(AT70-AU33)</f>
        <v>7.9860366333336561</v>
      </c>
      <c r="AV70" s="227">
        <f t="shared" ref="AV70" si="152">+(AU70-AV33)</f>
        <v>7.8230562938778672</v>
      </c>
      <c r="AW70" s="227">
        <f t="shared" ref="AW70" si="153">+(AV70-AW33)</f>
        <v>7.6600759544220782</v>
      </c>
      <c r="AX70" s="227">
        <f t="shared" ref="AX70" si="154">+(AW70-AX33)</f>
        <v>7.4970956149662893</v>
      </c>
      <c r="AY70" s="227">
        <f t="shared" ref="AY70" si="155">+(AX70-AY33)</f>
        <v>7.3341152755105004</v>
      </c>
      <c r="AZ70" s="227">
        <f t="shared" ref="AZ70" si="156">+(AY70-AZ33)</f>
        <v>7.1711349360547114</v>
      </c>
      <c r="BA70" s="227">
        <f t="shared" ref="BA70" si="157">+(AZ70-BA33)</f>
        <v>7.0081545965989225</v>
      </c>
      <c r="BB70" s="227">
        <f t="shared" ref="BB70" si="158">+(BA70-BB33)</f>
        <v>6.8451742571431335</v>
      </c>
      <c r="BC70" s="227">
        <f t="shared" ref="BC70" si="159">+(BB70-BC33)</f>
        <v>6.6821939176873446</v>
      </c>
      <c r="BD70" s="227">
        <f t="shared" ref="BD70" si="160">+(BC70-BD33)</f>
        <v>6.5192135782315557</v>
      </c>
      <c r="BE70" s="227">
        <f t="shared" ref="BE70" si="161">+(BD70-BE33)</f>
        <v>6.3562332387757667</v>
      </c>
      <c r="BF70" s="227">
        <f t="shared" ref="BF70" si="162">+(BE70-BF33)</f>
        <v>6.1932528993199778</v>
      </c>
      <c r="BG70" s="227">
        <f t="shared" ref="BG70" si="163">+(BF70-BG33)</f>
        <v>6.0302725598641889</v>
      </c>
      <c r="BH70" s="227">
        <f t="shared" ref="BH70" si="164">+(BG70-BH33)</f>
        <v>5.8672922204083999</v>
      </c>
      <c r="BI70" s="227">
        <f t="shared" ref="BI70" si="165">+(BH70-BI33)</f>
        <v>5.704311880952611</v>
      </c>
      <c r="BJ70" s="227">
        <f t="shared" ref="BJ70" si="166">+(BI70-BJ33)</f>
        <v>5.5413315414968221</v>
      </c>
      <c r="BK70" s="227">
        <f t="shared" ref="BK70" si="167">+(BJ70-BK33)</f>
        <v>5.3783512020410331</v>
      </c>
      <c r="BL70" s="227">
        <f t="shared" ref="BL70" si="168">+(BK70-BL33)</f>
        <v>5.2153708625852442</v>
      </c>
      <c r="BM70" s="227">
        <f t="shared" ref="BM70" si="169">+(BL70-BM33)</f>
        <v>5.0523905231294552</v>
      </c>
      <c r="BN70" s="227">
        <f t="shared" ref="BN70" si="170">+(BM70-BN33)</f>
        <v>4.8894101836736663</v>
      </c>
      <c r="BO70" s="227">
        <f t="shared" ref="BO70" si="171">+(BN70-BO33)</f>
        <v>4.7264298442178774</v>
      </c>
      <c r="BP70" s="227">
        <f t="shared" ref="BP70" si="172">+(BO70-BP33)</f>
        <v>4.5634495047620884</v>
      </c>
      <c r="BQ70" s="227">
        <f t="shared" ref="BQ70" si="173">+(BP70-BQ33)</f>
        <v>4.4004691653062995</v>
      </c>
      <c r="BR70" s="227">
        <f t="shared" ref="BR70" si="174">+(BQ70-BR33)</f>
        <v>4.2374888258505106</v>
      </c>
      <c r="BS70" s="227">
        <f t="shared" ref="BS70" si="175">+(BR70-BS33)</f>
        <v>4.0745084863947216</v>
      </c>
      <c r="BT70" s="227">
        <f t="shared" ref="BT70" si="176">+(BS70-BT33)</f>
        <v>3.9115281469389327</v>
      </c>
      <c r="BU70" s="227">
        <f t="shared" ref="BU70" si="177">+(BT70-BU33)</f>
        <v>3.7485478074831438</v>
      </c>
      <c r="BV70" s="227">
        <f t="shared" ref="BV70" si="178">+(BU70-BV33)</f>
        <v>3.5855674680273548</v>
      </c>
      <c r="BW70" s="227">
        <f t="shared" ref="BW70" si="179">+(BV70-BW33)</f>
        <v>3.4225871285715659</v>
      </c>
      <c r="BX70" s="227">
        <f t="shared" ref="BX70" si="180">+(BW70-BX33)</f>
        <v>3.2596067891157769</v>
      </c>
      <c r="BY70" s="227">
        <f t="shared" ref="BY70" si="181">+(BX70-BY33)</f>
        <v>3.096626449659988</v>
      </c>
      <c r="BZ70" s="227">
        <f t="shared" ref="BZ70" si="182">+(BY70-BZ33)</f>
        <v>2.9336461102041991</v>
      </c>
      <c r="CA70" s="227">
        <f t="shared" ref="CA70" si="183">+(BZ70-CA33)</f>
        <v>2.7706657707484101</v>
      </c>
      <c r="CB70" s="227">
        <f t="shared" ref="CB70" si="184">+(CA70-CB33)</f>
        <v>2.6076854312926212</v>
      </c>
      <c r="CC70" s="227">
        <f t="shared" ref="CC70" si="185">+(CB70-CC33)</f>
        <v>2.4447050918368323</v>
      </c>
      <c r="CD70" s="227">
        <f t="shared" ref="CD70" si="186">+(CC70-CD33)</f>
        <v>2.2817247523810433</v>
      </c>
      <c r="CE70" s="227">
        <f t="shared" ref="CE70" si="187">+(CD70-CE33)</f>
        <v>2.1187444129252544</v>
      </c>
      <c r="CF70" s="227">
        <f t="shared" ref="CF70" si="188">+(CE70-CF33)</f>
        <v>1.9557640734694655</v>
      </c>
      <c r="CG70" s="227">
        <f t="shared" ref="CG70" si="189">+(CF70-CG33)</f>
        <v>1.7927837340136765</v>
      </c>
      <c r="CH70" s="227">
        <f t="shared" ref="CH70" si="190">+(CG70-CH33)</f>
        <v>1.6298033945578876</v>
      </c>
      <c r="CI70" s="227">
        <f t="shared" ref="CI70" si="191">+(CH70-CI33)</f>
        <v>1.4668230551020986</v>
      </c>
      <c r="CJ70" s="227">
        <f t="shared" ref="CJ70" si="192">+(CI70-CJ33)</f>
        <v>1.3038427156463097</v>
      </c>
      <c r="CK70" s="227">
        <f t="shared" ref="CK70" si="193">+(CJ70-CK33)</f>
        <v>1.1408623761905208</v>
      </c>
      <c r="CL70" s="227">
        <f t="shared" ref="CL70" si="194">+(CK70-CL33)</f>
        <v>0.97788203673473184</v>
      </c>
      <c r="CM70" s="227">
        <f t="shared" ref="CM70" si="195">+(CL70-CM33)</f>
        <v>0.8149016972789429</v>
      </c>
      <c r="CN70" s="227">
        <f t="shared" ref="CN70" si="196">+(CM70-CN33)</f>
        <v>0.65192135782315397</v>
      </c>
      <c r="CO70" s="227">
        <f t="shared" ref="CO70" si="197">+(CN70-CO33)</f>
        <v>0.48894101836736503</v>
      </c>
      <c r="CP70" s="227">
        <f t="shared" ref="CP70" si="198">+(CO70-CP33)</f>
        <v>0.3259606789115761</v>
      </c>
      <c r="CQ70" s="227">
        <f t="shared" ref="CQ70" si="199">+(CP70-CQ33)</f>
        <v>0.16298033945578719</v>
      </c>
      <c r="CR70" s="227">
        <f t="shared" ref="CR70" si="200">+(CQ70-CR33)</f>
        <v>-1.7208456881689926E-15</v>
      </c>
      <c r="CS70" s="227"/>
      <c r="CT70" s="227"/>
      <c r="CU70" s="227"/>
      <c r="CV70" s="227"/>
      <c r="CW70" s="227"/>
      <c r="CX70" s="227"/>
      <c r="CY70" s="227"/>
      <c r="CZ70" s="227"/>
      <c r="DA70" s="227"/>
      <c r="DB70" s="227"/>
      <c r="DC70" s="227"/>
      <c r="DD70" s="227"/>
      <c r="DE70" s="227"/>
      <c r="DF70" s="227"/>
      <c r="DG70" s="227"/>
      <c r="DH70" s="227"/>
      <c r="DI70" s="227"/>
      <c r="DJ70" s="227"/>
      <c r="DK70" s="227"/>
      <c r="DL70" s="227"/>
      <c r="DM70" s="227"/>
      <c r="DN70" s="227"/>
      <c r="DO70" s="227"/>
      <c r="DP70" s="227"/>
      <c r="DQ70" s="227"/>
      <c r="DR70" s="227"/>
      <c r="DS70" s="227"/>
      <c r="DT70" s="227"/>
      <c r="DU70" s="227"/>
      <c r="DV70" s="227"/>
      <c r="DW70" s="227"/>
      <c r="DX70" s="227"/>
      <c r="DY70" s="227"/>
      <c r="DZ70" s="227"/>
      <c r="EA70" s="227"/>
      <c r="EB70" s="227"/>
      <c r="EC70" s="227"/>
      <c r="ED70" s="227"/>
      <c r="EE70" s="227"/>
      <c r="EF70" s="227"/>
      <c r="EG70" s="227"/>
      <c r="EH70" s="227"/>
      <c r="EI70" s="227"/>
      <c r="EJ70" s="227"/>
      <c r="EK70" s="227"/>
      <c r="EL70" s="227"/>
      <c r="EM70" s="227"/>
      <c r="EN70" s="227"/>
      <c r="EO70" s="227"/>
      <c r="EP70" s="227"/>
      <c r="EQ70" s="227"/>
      <c r="ER70" s="227"/>
      <c r="ES70" s="227"/>
      <c r="ET70" s="227"/>
      <c r="EU70" s="227"/>
      <c r="EV70" s="227"/>
      <c r="EW70" s="227"/>
      <c r="EX70" s="227"/>
      <c r="EY70" s="227"/>
      <c r="EZ70" s="227"/>
      <c r="FA70" s="227"/>
      <c r="FB70" s="227"/>
      <c r="FC70" s="227"/>
      <c r="FD70" s="227"/>
      <c r="FE70" s="227"/>
      <c r="FF70" s="227"/>
      <c r="FG70" s="227"/>
      <c r="FH70" s="227"/>
      <c r="FI70" s="227"/>
      <c r="FJ70" s="227"/>
      <c r="FK70" s="227"/>
      <c r="FL70" s="227"/>
      <c r="FM70" s="227"/>
      <c r="FN70" s="227"/>
      <c r="FO70" s="227"/>
      <c r="FP70" s="227"/>
      <c r="FQ70" s="227"/>
      <c r="FR70" s="227"/>
      <c r="FS70" s="227"/>
      <c r="FT70" s="227"/>
      <c r="FU70" s="227"/>
      <c r="FV70" s="227"/>
      <c r="FW70" s="227"/>
      <c r="FX70" s="227"/>
      <c r="FY70" s="227"/>
      <c r="FZ70" s="227"/>
      <c r="GA70" s="227"/>
      <c r="GB70" s="227"/>
      <c r="GC70" s="227"/>
      <c r="GD70" s="227"/>
      <c r="GE70" s="227"/>
      <c r="GF70" s="227"/>
      <c r="GG70" s="227"/>
      <c r="GH70" s="227"/>
      <c r="GI70" s="227"/>
      <c r="GJ70" s="227"/>
      <c r="GK70" s="227"/>
    </row>
    <row r="71" spans="1:193" outlineLevel="1">
      <c r="A71" s="4"/>
      <c r="B71" s="4" t="s">
        <v>136</v>
      </c>
      <c r="C71" s="47"/>
      <c r="D71" s="50"/>
      <c r="E71" s="50"/>
      <c r="F71" s="50"/>
      <c r="G71" s="50"/>
      <c r="H71" s="50"/>
      <c r="I71" s="50"/>
      <c r="J71" s="50"/>
      <c r="K71" s="310" t="s">
        <v>200</v>
      </c>
      <c r="L71" s="50"/>
      <c r="M71" s="50"/>
      <c r="N71" s="50"/>
      <c r="O71" s="227">
        <f>+Inputs!L258</f>
        <v>-4254.0299286067575</v>
      </c>
      <c r="P71" s="227">
        <f>(O71+P39+CF!P50)*Q12</f>
        <v>-4614.4232354009318</v>
      </c>
      <c r="Q71" s="227">
        <f>(P71+Q39+CF!Q50)*R12</f>
        <v>-5010.4753942397201</v>
      </c>
      <c r="R71" s="227">
        <f>(Q71+R39+CF!R50)*S12</f>
        <v>-5436.4841378117635</v>
      </c>
      <c r="S71" s="227">
        <f>(R71+S39+CF!S50)*T12</f>
        <v>-5903.3857774677545</v>
      </c>
      <c r="T71" s="227">
        <f>(S71+T39+CF!T50)*U12</f>
        <v>-6347.0026743513681</v>
      </c>
      <c r="U71" s="227">
        <f>(T71+U39+CF!U50)*V12</f>
        <v>-6790.3797295576569</v>
      </c>
      <c r="V71" s="227">
        <f>(U71+V39+CF!V50)*W12</f>
        <v>-7235.6458533387085</v>
      </c>
      <c r="W71" s="227">
        <f>(V71+W39+CF!W50)*X12</f>
        <v>-7681.0459827343129</v>
      </c>
      <c r="X71" s="227">
        <f>(W71+X39+CF!X50)*Y12</f>
        <v>-8165.2169581621092</v>
      </c>
      <c r="Y71" s="227">
        <f>(X71+Y39+CF!Y50)*Z12</f>
        <v>-8633.6372186712124</v>
      </c>
      <c r="Z71" s="227">
        <f>(Y71+Z39+CF!Z50)*AA12</f>
        <v>-9090.3751402202452</v>
      </c>
      <c r="AA71" s="227">
        <f>(Z71+AA39+CF!AA50)*AB12</f>
        <v>-9534.8004497803049</v>
      </c>
      <c r="AB71" s="227">
        <f>(AA71+AB39+CF!AB50)*AC12</f>
        <v>-9954.6698114458577</v>
      </c>
      <c r="AC71" s="227">
        <f>(AB71+AC39+CF!AC50)*AD12</f>
        <v>-10349.577798430446</v>
      </c>
      <c r="AD71" s="227">
        <f>(AC71+AD39+CF!AD50)*AE12</f>
        <v>-10721.083741386992</v>
      </c>
      <c r="AE71" s="227">
        <f>(AD71+AE39+CF!AE50)*AF12</f>
        <v>-11077.292621555334</v>
      </c>
      <c r="AF71" s="227">
        <f>(AE71+AF39+CF!AF50)*AG12</f>
        <v>-11415.633275120721</v>
      </c>
      <c r="AG71" s="227">
        <f>(AF71+AG39+CF!AG50)*AH12</f>
        <v>-11738.784499301955</v>
      </c>
      <c r="AH71" s="227">
        <f>(AG71+AH39+CF!AH50)*AI12</f>
        <v>-12027.448388354504</v>
      </c>
      <c r="AI71" s="227">
        <f>(AH71+AI39+CF!AI50)*AJ12</f>
        <v>-12282.254748952531</v>
      </c>
      <c r="AJ71" s="227">
        <f>(AI71+AJ39+CF!AJ50)*AK12</f>
        <v>-12500.747133971245</v>
      </c>
      <c r="AK71" s="227">
        <f>(AJ71+AK39+CF!AK50)*AL12</f>
        <v>-12669.062528693892</v>
      </c>
      <c r="AL71" s="227">
        <f>(AK71+AL39+CF!AL50)*AM12</f>
        <v>-12754.457045408673</v>
      </c>
      <c r="AM71" s="227">
        <f>(AL71+AM39+CF!AM50)*AN12</f>
        <v>-12790.510909945857</v>
      </c>
      <c r="AN71" s="227">
        <f>(AM71+AN39+CF!AN50)*AO12</f>
        <v>-12816.263100849244</v>
      </c>
      <c r="AO71" s="227">
        <f>(AN71+AO39+CF!AO50)*AP12</f>
        <v>-12836.660484502199</v>
      </c>
      <c r="AP71" s="227">
        <f>(AO71+AP39+CF!AP50)*AQ12</f>
        <v>-12861.598840805977</v>
      </c>
      <c r="AQ71" s="227">
        <f>(AP71+AQ39+CF!AQ50)*AR12</f>
        <v>-12876.781270646354</v>
      </c>
      <c r="AR71" s="227">
        <f>(AQ71+AR39+CF!AR50)*AS12</f>
        <v>-12889.893835805426</v>
      </c>
      <c r="AS71" s="227">
        <f>(AR71+AS39+CF!AS50)*AT12</f>
        <v>-12901.07869803561</v>
      </c>
      <c r="AT71" s="227">
        <f>(AS71+AT39+CF!AT50)*AU12</f>
        <v>-12908.038370489548</v>
      </c>
      <c r="AU71" s="227">
        <f>(AT71+AU39+CF!AU50)*AV12</f>
        <v>-12924.679105847687</v>
      </c>
      <c r="AV71" s="227">
        <f>(AU71+AV39+CF!AV50)*AW12</f>
        <v>-12928.354700328186</v>
      </c>
      <c r="AW71" s="227">
        <f>(AV71+AW39+CF!AW50)*AX12</f>
        <v>-12928.685298600813</v>
      </c>
      <c r="AX71" s="227">
        <f>(AW71+AX39+CF!AX50)*AY12</f>
        <v>-12931.910946174914</v>
      </c>
      <c r="AY71" s="227">
        <f>(AX71+AY39+CF!AY50)*AZ12</f>
        <v>-12930.26209611679</v>
      </c>
      <c r="AZ71" s="227">
        <f>(AY71+AZ39+CF!AZ50)*BA12</f>
        <v>-12922.811387296109</v>
      </c>
      <c r="BA71" s="227">
        <f>(AZ71+BA39+CF!BA50)*BB12</f>
        <v>-12857.431201925021</v>
      </c>
      <c r="BB71" s="227">
        <f>(BA71+BB39+CF!BB50)*BC12</f>
        <v>-12767.767420513355</v>
      </c>
      <c r="BC71" s="227">
        <f>(BB71+BC39+CF!BC50)*BD12</f>
        <v>-12621.578489074262</v>
      </c>
      <c r="BD71" s="227">
        <f>(BC71+BD39+CF!BD50)*BE12</f>
        <v>-12415.247926632339</v>
      </c>
      <c r="BE71" s="227">
        <f>(BD71+BE39+CF!BE50)*BF12</f>
        <v>-12145.2617768694</v>
      </c>
      <c r="BF71" s="227">
        <f>(BE71+BF39+CF!BF50)*BG12</f>
        <v>-11824.095047026272</v>
      </c>
      <c r="BG71" s="227">
        <f>(BF71+BG39+CF!BG50)*BH12</f>
        <v>-11428.062748646536</v>
      </c>
      <c r="BH71" s="227">
        <f>(BG71+BH39+CF!BH50)*BI12</f>
        <v>-11047.195202604942</v>
      </c>
      <c r="BI71" s="227">
        <f>(BH71+BI39+CF!BI50)*BJ12</f>
        <v>-10684.054180572239</v>
      </c>
      <c r="BJ71" s="227">
        <f>(BI71+BJ39+CF!BJ50)*BK12</f>
        <v>-10341.019864260801</v>
      </c>
      <c r="BK71" s="227">
        <f>(BJ71+BK39+CF!BK50)*BL12</f>
        <v>-10021.744705868183</v>
      </c>
      <c r="BL71" s="227">
        <f>(BK71+BL39+CF!BL50)*BM12</f>
        <v>-9735.1623096613293</v>
      </c>
      <c r="BM71" s="227">
        <f>(BL71+BM39+CF!BM50)*BN12</f>
        <v>-9411.6834891624694</v>
      </c>
      <c r="BN71" s="227">
        <f>(BM71+BN39+CF!BN50)*BO12</f>
        <v>-9048.5562658533818</v>
      </c>
      <c r="BO71" s="227">
        <f>(BN71+BO39+CF!BO50)*BP12</f>
        <v>-8644.1186636474158</v>
      </c>
      <c r="BP71" s="227">
        <f>(BO71+BP39+CF!BP50)*BQ12</f>
        <v>-8195.407370883222</v>
      </c>
      <c r="BQ71" s="227">
        <f>(BP71+BQ39+CF!BQ50)*BR12</f>
        <v>-7699.6773600508423</v>
      </c>
      <c r="BR71" s="227">
        <f>(BQ71+BR39+CF!BR50)*BS12</f>
        <v>-7154.2193957575719</v>
      </c>
      <c r="BS71" s="227">
        <f>(BR71+BS39+CF!BS50)*BT12</f>
        <v>-6556.9593546167062</v>
      </c>
      <c r="BT71" s="227">
        <f>(BS71+BT39+CF!BT50)*BU12</f>
        <v>-5904.3484445956656</v>
      </c>
      <c r="BU71" s="227">
        <f>(BT71+BU39+CF!BU50)*BV12</f>
        <v>-5193.0744582755024</v>
      </c>
      <c r="BV71" s="227">
        <f>(BU71+BV39+CF!BV50)*BW12</f>
        <v>-4419.1481696824258</v>
      </c>
      <c r="BW71" s="227">
        <f>(BV71+BW39+CF!BW50)*BX12</f>
        <v>-3574.6924758666282</v>
      </c>
      <c r="BX71" s="227">
        <f>(BW71+BX39+CF!BX50)*BY12</f>
        <v>-2655.0214933100469</v>
      </c>
      <c r="BY71" s="227">
        <f>(BX71+BY39+CF!BY50)*BZ12</f>
        <v>-1655.6829166933239</v>
      </c>
      <c r="BZ71" s="227">
        <f>(BY71+BZ39+CF!BZ50)*CA12</f>
        <v>-571.4275019443221</v>
      </c>
      <c r="CA71" s="227">
        <f>(BZ71+CA39+CF!CA50)*CB12</f>
        <v>601.49718452914931</v>
      </c>
      <c r="CB71" s="227">
        <f>(CA71+CB39+CF!CB50)*CC12</f>
        <v>1866.1422433113548</v>
      </c>
      <c r="CC71" s="227">
        <f>(CB71+CC39+CF!CC50)*CD12</f>
        <v>3227.7476141784009</v>
      </c>
      <c r="CD71" s="227">
        <f>(CC71+CD39+CF!CD50)*CE12</f>
        <v>4692.4599972647411</v>
      </c>
      <c r="CE71" s="227">
        <f>(CD71+CE39+CF!CE50)*CF12</f>
        <v>6264.7496656919247</v>
      </c>
      <c r="CF71" s="227">
        <f>(CE71+CF39+CF!CF50)*CG12</f>
        <v>7951.263388620222</v>
      </c>
      <c r="CG71" s="227">
        <f>(CF71+CG39+CF!CG50)*CH12</f>
        <v>9444.0592420548819</v>
      </c>
      <c r="CH71" s="227">
        <f>(CG71+CH39+CF!CH50)*CI12</f>
        <v>10709.870554390014</v>
      </c>
      <c r="CI71" s="227">
        <f>(CH71+CI39+CF!CI50)*CJ12</f>
        <v>11693.923576827201</v>
      </c>
      <c r="CJ71" s="227">
        <f>(CI71+CJ39+CF!CJ50)*CK12</f>
        <v>12358.161677728862</v>
      </c>
      <c r="CK71" s="227">
        <f>(CJ71+CK39+CF!CK50)*CL12</f>
        <v>12665.194527978403</v>
      </c>
      <c r="CL71" s="227">
        <f>(CK71+CL39+CF!CL50)*CM12</f>
        <v>12364.342492119527</v>
      </c>
      <c r="CM71" s="227">
        <f>(CL71+CM39+CF!CM50)*CN12</f>
        <v>11377.537333346458</v>
      </c>
      <c r="CN71" s="227">
        <f>(CM71+CN39+CF!CN50)*CO12</f>
        <v>9622.0140535883675</v>
      </c>
      <c r="CO71" s="227">
        <f>(CN71+CO39+CF!CO50)*CP12</f>
        <v>7006.6646144833539</v>
      </c>
      <c r="CP71" s="227">
        <f>(CO71+CP39+CF!CP50)*CQ12</f>
        <v>6675.8387647181826</v>
      </c>
      <c r="CQ71" s="227">
        <f>(CP71+CQ39+CF!CQ50)*CR12</f>
        <v>6758.7110497897393</v>
      </c>
      <c r="CR71" s="227">
        <f>(CQ71+CR39+CF!CR50)*CS12</f>
        <v>0</v>
      </c>
      <c r="CS71" s="227"/>
      <c r="CT71" s="227"/>
      <c r="CU71" s="227"/>
      <c r="CV71" s="227"/>
      <c r="CW71" s="227"/>
      <c r="CX71" s="227"/>
      <c r="CY71" s="227"/>
      <c r="CZ71" s="227"/>
      <c r="DA71" s="227"/>
      <c r="DB71" s="227"/>
      <c r="DC71" s="227"/>
      <c r="DD71" s="227"/>
      <c r="DE71" s="227"/>
      <c r="DF71" s="227"/>
      <c r="DG71" s="227"/>
      <c r="DH71" s="227"/>
      <c r="DI71" s="227"/>
      <c r="DJ71" s="227"/>
      <c r="DK71" s="227"/>
      <c r="DL71" s="227"/>
      <c r="DM71" s="227"/>
      <c r="DN71" s="227"/>
      <c r="DO71" s="227"/>
      <c r="DP71" s="227"/>
      <c r="DQ71" s="227"/>
      <c r="DR71" s="227"/>
      <c r="DS71" s="227"/>
      <c r="DT71" s="227"/>
      <c r="DU71" s="227"/>
      <c r="DV71" s="227"/>
      <c r="DW71" s="227"/>
      <c r="DX71" s="227"/>
      <c r="DY71" s="227"/>
      <c r="DZ71" s="227"/>
      <c r="EA71" s="227"/>
      <c r="EB71" s="227"/>
      <c r="EC71" s="227"/>
      <c r="ED71" s="227"/>
      <c r="EE71" s="227"/>
      <c r="EF71" s="227"/>
      <c r="EG71" s="227"/>
      <c r="EH71" s="227"/>
      <c r="EI71" s="227"/>
      <c r="EJ71" s="227"/>
      <c r="EK71" s="227"/>
      <c r="EL71" s="227"/>
      <c r="EM71" s="227"/>
      <c r="EN71" s="227"/>
      <c r="EO71" s="227"/>
      <c r="EP71" s="227"/>
      <c r="EQ71" s="227"/>
      <c r="ER71" s="227"/>
      <c r="ES71" s="227"/>
      <c r="ET71" s="227"/>
      <c r="EU71" s="227"/>
      <c r="EV71" s="227"/>
      <c r="EW71" s="227"/>
      <c r="EX71" s="227"/>
      <c r="EY71" s="227"/>
      <c r="EZ71" s="227"/>
      <c r="FA71" s="227"/>
      <c r="FB71" s="227"/>
      <c r="FC71" s="227"/>
      <c r="FD71" s="227"/>
      <c r="FE71" s="227"/>
      <c r="FF71" s="227"/>
      <c r="FG71" s="227"/>
      <c r="FH71" s="227"/>
      <c r="FI71" s="227"/>
      <c r="FJ71" s="227"/>
      <c r="FK71" s="227"/>
      <c r="FL71" s="227"/>
      <c r="FM71" s="227"/>
      <c r="FN71" s="227"/>
      <c r="FO71" s="227"/>
      <c r="FP71" s="227"/>
      <c r="FQ71" s="227"/>
      <c r="FR71" s="227"/>
      <c r="FS71" s="227"/>
      <c r="FT71" s="227"/>
      <c r="FU71" s="227"/>
      <c r="FV71" s="227"/>
      <c r="FW71" s="227"/>
      <c r="FX71" s="227"/>
      <c r="FY71" s="227"/>
      <c r="FZ71" s="227"/>
      <c r="GA71" s="227"/>
      <c r="GB71" s="227"/>
      <c r="GC71" s="227"/>
      <c r="GD71" s="227"/>
      <c r="GE71" s="227"/>
      <c r="GF71" s="227"/>
      <c r="GG71" s="227"/>
      <c r="GH71" s="227"/>
      <c r="GI71" s="227"/>
      <c r="GJ71" s="227"/>
      <c r="GK71" s="227"/>
    </row>
    <row r="72" spans="1:193" outlineLevel="1">
      <c r="A72" s="4"/>
      <c r="B72" s="168" t="s">
        <v>138</v>
      </c>
      <c r="C72" s="137"/>
      <c r="D72" s="169"/>
      <c r="E72" s="169"/>
      <c r="F72" s="169"/>
      <c r="G72" s="169"/>
      <c r="H72" s="169"/>
      <c r="I72" s="169"/>
      <c r="J72" s="169"/>
      <c r="K72" s="313" t="s">
        <v>200</v>
      </c>
      <c r="L72" s="168"/>
      <c r="M72" s="168"/>
      <c r="N72" s="168"/>
      <c r="O72" s="304">
        <f t="shared" ref="O72:Q72" si="201">+O68+O62+O57</f>
        <v>5599.00724083356</v>
      </c>
      <c r="P72" s="304">
        <f t="shared" si="201"/>
        <v>5494.2555818869678</v>
      </c>
      <c r="Q72" s="304">
        <f t="shared" si="201"/>
        <v>5363.1573274447674</v>
      </c>
      <c r="R72" s="304">
        <f t="shared" ref="R72:CC72" si="202">+R68+R62+R57</f>
        <v>5210.0997247021041</v>
      </c>
      <c r="S72" s="304">
        <f t="shared" si="202"/>
        <v>5024.3885665311664</v>
      </c>
      <c r="T72" s="304">
        <f t="shared" si="202"/>
        <v>5023.5813900642552</v>
      </c>
      <c r="U72" s="304">
        <f t="shared" si="202"/>
        <v>5043.4886569892478</v>
      </c>
      <c r="V72" s="304">
        <f t="shared" si="202"/>
        <v>5082.9298468430716</v>
      </c>
      <c r="W72" s="304">
        <f t="shared" si="202"/>
        <v>5144.6523420789108</v>
      </c>
      <c r="X72" s="304">
        <f t="shared" si="202"/>
        <v>5191.0575863133181</v>
      </c>
      <c r="Y72" s="304">
        <f t="shared" si="202"/>
        <v>5118.1885811980137</v>
      </c>
      <c r="Z72" s="304">
        <f t="shared" si="202"/>
        <v>5070.0239400473602</v>
      </c>
      <c r="AA72" s="304">
        <f t="shared" si="202"/>
        <v>5047.6234919305007</v>
      </c>
      <c r="AB72" s="304">
        <f t="shared" si="202"/>
        <v>5063.6742985088731</v>
      </c>
      <c r="AC72" s="304">
        <f t="shared" si="202"/>
        <v>5119.0401494552843</v>
      </c>
      <c r="AD72" s="304">
        <f t="shared" si="202"/>
        <v>5045.0731643827785</v>
      </c>
      <c r="AE72" s="304">
        <f t="shared" si="202"/>
        <v>4992.6595142311944</v>
      </c>
      <c r="AF72" s="304">
        <f t="shared" si="202"/>
        <v>4964.5022608943491</v>
      </c>
      <c r="AG72" s="304">
        <f t="shared" si="202"/>
        <v>4958.057285978437</v>
      </c>
      <c r="AH72" s="304">
        <f t="shared" si="202"/>
        <v>4992.7600134241038</v>
      </c>
      <c r="AI72" s="304">
        <f t="shared" si="202"/>
        <v>4863.7151819110422</v>
      </c>
      <c r="AJ72" s="304">
        <f t="shared" si="202"/>
        <v>4771.9840152231845</v>
      </c>
      <c r="AK72" s="304">
        <f t="shared" si="202"/>
        <v>4731.4375247704756</v>
      </c>
      <c r="AL72" s="304">
        <f t="shared" si="202"/>
        <v>4774.8276589248871</v>
      </c>
      <c r="AM72" s="304">
        <f t="shared" si="202"/>
        <v>4868.5823169949963</v>
      </c>
      <c r="AN72" s="304">
        <f t="shared" si="202"/>
        <v>4843.6176735299305</v>
      </c>
      <c r="AO72" s="304">
        <f t="shared" si="202"/>
        <v>4824.0078373152955</v>
      </c>
      <c r="AP72" s="304">
        <f t="shared" si="202"/>
        <v>4799.8570284498419</v>
      </c>
      <c r="AQ72" s="304">
        <f t="shared" si="202"/>
        <v>4785.4621460477883</v>
      </c>
      <c r="AR72" s="304">
        <f t="shared" si="202"/>
        <v>4773.1371283270346</v>
      </c>
      <c r="AS72" s="304">
        <f t="shared" si="202"/>
        <v>4762.7398135351741</v>
      </c>
      <c r="AT72" s="304">
        <f t="shared" si="202"/>
        <v>4756.5676885195589</v>
      </c>
      <c r="AU72" s="304">
        <f t="shared" si="202"/>
        <v>4740.7145005997445</v>
      </c>
      <c r="AV72" s="304">
        <f t="shared" si="202"/>
        <v>4737.8264535575636</v>
      </c>
      <c r="AW72" s="304">
        <f t="shared" si="202"/>
        <v>4738.2834027232602</v>
      </c>
      <c r="AX72" s="304">
        <f t="shared" si="202"/>
        <v>4735.8453025874824</v>
      </c>
      <c r="AY72" s="304">
        <f t="shared" si="202"/>
        <v>4649.6617000839242</v>
      </c>
      <c r="AZ72" s="304">
        <f t="shared" si="202"/>
        <v>4656.9494285651499</v>
      </c>
      <c r="BA72" s="304">
        <f t="shared" si="202"/>
        <v>4722.166633596783</v>
      </c>
      <c r="BB72" s="304">
        <f t="shared" si="202"/>
        <v>4811.6674346689933</v>
      </c>
      <c r="BC72" s="304">
        <f t="shared" si="202"/>
        <v>4957.6933857686299</v>
      </c>
      <c r="BD72" s="304">
        <f t="shared" si="202"/>
        <v>5163.8609678710973</v>
      </c>
      <c r="BE72" s="304">
        <f t="shared" si="202"/>
        <v>5433.684137294581</v>
      </c>
      <c r="BF72" s="304">
        <f t="shared" si="202"/>
        <v>5589.7412555108212</v>
      </c>
      <c r="BG72" s="304">
        <f t="shared" si="202"/>
        <v>5785.0008002961758</v>
      </c>
      <c r="BH72" s="304">
        <f t="shared" si="202"/>
        <v>5924.8687200798386</v>
      </c>
      <c r="BI72" s="304">
        <f t="shared" si="202"/>
        <v>6004.576469220051</v>
      </c>
      <c r="BJ72" s="304">
        <f t="shared" si="202"/>
        <v>6018.0024327742385</v>
      </c>
      <c r="BK72" s="304">
        <f t="shared" si="202"/>
        <v>5960.4581771921976</v>
      </c>
      <c r="BL72" s="304">
        <f t="shared" si="202"/>
        <v>6151.395378803335</v>
      </c>
      <c r="BM72" s="304">
        <f t="shared" si="202"/>
        <v>6349.660205598494</v>
      </c>
      <c r="BN72" s="304">
        <f t="shared" si="202"/>
        <v>6555.1901360270285</v>
      </c>
      <c r="BO72" s="304">
        <f t="shared" si="202"/>
        <v>6769.0868657516712</v>
      </c>
      <c r="BP72" s="304">
        <f t="shared" si="202"/>
        <v>6990.1206941332666</v>
      </c>
      <c r="BQ72" s="304">
        <f t="shared" si="202"/>
        <v>7218.9739877589209</v>
      </c>
      <c r="BR72" s="304">
        <f t="shared" si="202"/>
        <v>7454.8981565856457</v>
      </c>
      <c r="BS72" s="304">
        <f t="shared" si="202"/>
        <v>7699.0346816748615</v>
      </c>
      <c r="BT72" s="304">
        <f t="shared" si="202"/>
        <v>7949.8930617104334</v>
      </c>
      <c r="BU72" s="304">
        <f t="shared" si="202"/>
        <v>8208.1303617964095</v>
      </c>
      <c r="BV72" s="304">
        <f t="shared" si="202"/>
        <v>8473.4929534862458</v>
      </c>
      <c r="BW72" s="304">
        <f t="shared" si="202"/>
        <v>8752.4425703167617</v>
      </c>
      <c r="BX72" s="304">
        <f t="shared" si="202"/>
        <v>9043.6061539580714</v>
      </c>
      <c r="BY72" s="304">
        <f t="shared" si="202"/>
        <v>9348.0438710391973</v>
      </c>
      <c r="BZ72" s="304">
        <f t="shared" si="202"/>
        <v>9665.8048347689619</v>
      </c>
      <c r="CA72" s="304">
        <f t="shared" si="202"/>
        <v>9998.6058239279519</v>
      </c>
      <c r="CB72" s="304">
        <f t="shared" si="202"/>
        <v>10342.210172685696</v>
      </c>
      <c r="CC72" s="304">
        <f t="shared" si="202"/>
        <v>10697.551332625791</v>
      </c>
      <c r="CD72" s="304">
        <f t="shared" ref="CD72:CR72" si="203">+CD68+CD62+CD57</f>
        <v>11064.409292887922</v>
      </c>
      <c r="CE72" s="304">
        <f t="shared" si="203"/>
        <v>11444.427418784506</v>
      </c>
      <c r="CF72" s="304">
        <f t="shared" si="203"/>
        <v>11835.483462345097</v>
      </c>
      <c r="CG72" s="304">
        <f t="shared" si="203"/>
        <v>11924.197379621584</v>
      </c>
      <c r="CH72" s="304">
        <f t="shared" si="203"/>
        <v>12067.479632561259</v>
      </c>
      <c r="CI72" s="304">
        <f t="shared" si="203"/>
        <v>13051.36967465899</v>
      </c>
      <c r="CJ72" s="304">
        <f t="shared" si="203"/>
        <v>13715.444795221196</v>
      </c>
      <c r="CK72" s="304">
        <f t="shared" si="203"/>
        <v>14022.314665131282</v>
      </c>
      <c r="CL72" s="304">
        <f t="shared" si="203"/>
        <v>13721.299648932949</v>
      </c>
      <c r="CM72" s="304">
        <f t="shared" si="203"/>
        <v>12734.331509820424</v>
      </c>
      <c r="CN72" s="304">
        <f t="shared" si="203"/>
        <v>10978.645249722878</v>
      </c>
      <c r="CO72" s="304">
        <f t="shared" si="203"/>
        <v>8363.1328302784077</v>
      </c>
      <c r="CP72" s="304">
        <f t="shared" si="203"/>
        <v>8032.144000173781</v>
      </c>
      <c r="CQ72" s="304">
        <f t="shared" si="203"/>
        <v>8114.8533049058815</v>
      </c>
      <c r="CR72" s="304">
        <f t="shared" si="203"/>
        <v>5.5396767524862334E-6</v>
      </c>
      <c r="CS72" s="304"/>
      <c r="CT72" s="171"/>
      <c r="CU72" s="171"/>
      <c r="CV72" s="171"/>
      <c r="CW72" s="171"/>
      <c r="CX72" s="171"/>
      <c r="CY72" s="171"/>
      <c r="CZ72" s="171"/>
      <c r="DA72" s="171"/>
      <c r="DB72" s="171"/>
      <c r="DC72" s="171"/>
      <c r="DD72" s="171"/>
      <c r="DE72" s="171"/>
      <c r="DF72" s="171"/>
      <c r="DG72" s="171"/>
      <c r="DH72" s="171"/>
      <c r="DI72" s="171"/>
      <c r="DJ72" s="171"/>
      <c r="DK72" s="171"/>
      <c r="DL72" s="171"/>
      <c r="DM72" s="171"/>
      <c r="DN72" s="171"/>
      <c r="DO72" s="171"/>
      <c r="DP72" s="171"/>
      <c r="DQ72" s="171"/>
      <c r="DR72" s="171"/>
      <c r="DS72" s="171"/>
      <c r="DT72" s="171"/>
      <c r="DU72" s="171"/>
      <c r="DV72" s="171"/>
      <c r="DW72" s="171"/>
      <c r="DX72" s="171"/>
      <c r="DY72" s="171"/>
      <c r="DZ72" s="171"/>
      <c r="EA72" s="171"/>
      <c r="EB72" s="171"/>
      <c r="EC72" s="171"/>
      <c r="ED72" s="171"/>
      <c r="EE72" s="171"/>
      <c r="EF72" s="171"/>
      <c r="EG72" s="171"/>
      <c r="EH72" s="171"/>
      <c r="EI72" s="171"/>
      <c r="EJ72" s="171"/>
      <c r="EK72" s="171"/>
      <c r="EL72" s="171"/>
      <c r="EM72" s="171"/>
      <c r="EN72" s="171"/>
      <c r="EO72" s="171"/>
      <c r="EP72" s="171"/>
      <c r="EQ72" s="171"/>
      <c r="ER72" s="171"/>
      <c r="ES72" s="171"/>
      <c r="ET72" s="171"/>
      <c r="EU72" s="171"/>
      <c r="EV72" s="171"/>
      <c r="EW72" s="171"/>
      <c r="EX72" s="171"/>
      <c r="EY72" s="171"/>
      <c r="EZ72" s="171"/>
      <c r="FA72" s="171"/>
      <c r="FB72" s="171"/>
      <c r="FC72" s="171"/>
      <c r="FD72" s="171"/>
      <c r="FE72" s="171"/>
      <c r="FF72" s="171"/>
      <c r="FG72" s="171"/>
      <c r="FH72" s="171"/>
      <c r="FI72" s="171"/>
      <c r="FJ72" s="171"/>
      <c r="FK72" s="171"/>
      <c r="FL72" s="171"/>
      <c r="FM72" s="171"/>
      <c r="FN72" s="171"/>
      <c r="FO72" s="171"/>
      <c r="FP72" s="171"/>
      <c r="FQ72" s="171"/>
      <c r="FR72" s="171"/>
      <c r="FS72" s="171"/>
      <c r="FT72" s="171"/>
      <c r="FU72" s="171"/>
      <c r="FV72" s="171"/>
      <c r="FW72" s="171"/>
      <c r="FX72" s="171"/>
      <c r="FY72" s="171"/>
      <c r="FZ72" s="171"/>
      <c r="GA72" s="171"/>
      <c r="GB72" s="171"/>
      <c r="GC72" s="171"/>
      <c r="GD72" s="171"/>
      <c r="GE72" s="171"/>
      <c r="GF72" s="171"/>
      <c r="GG72" s="171"/>
      <c r="GH72" s="171"/>
      <c r="GI72" s="171"/>
      <c r="GJ72" s="171"/>
      <c r="GK72" s="171"/>
    </row>
    <row r="73" spans="1:193" outlineLevel="1">
      <c r="A73" s="4"/>
      <c r="B73" s="4"/>
      <c r="C73" s="47"/>
      <c r="D73" s="50"/>
      <c r="E73" s="50"/>
      <c r="F73" s="50"/>
      <c r="G73" s="50"/>
      <c r="H73" s="50"/>
      <c r="I73" s="50"/>
      <c r="J73" s="50"/>
      <c r="K73" s="314"/>
      <c r="L73" s="50"/>
      <c r="M73" s="50"/>
      <c r="N73" s="50"/>
      <c r="O73" s="129"/>
      <c r="P73" s="129"/>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4"/>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57"/>
      <c r="DW73" s="57"/>
      <c r="DX73" s="57"/>
      <c r="DY73" s="57"/>
      <c r="DZ73" s="57"/>
      <c r="EA73" s="57"/>
      <c r="EB73" s="57"/>
      <c r="EC73" s="57"/>
      <c r="ED73" s="57"/>
      <c r="EE73" s="57"/>
      <c r="EF73" s="57"/>
      <c r="EG73" s="57"/>
      <c r="EH73" s="57"/>
      <c r="EI73" s="57"/>
      <c r="EJ73" s="57"/>
      <c r="EK73" s="57"/>
      <c r="EL73" s="57"/>
      <c r="EM73" s="57"/>
      <c r="EN73" s="57"/>
      <c r="EO73" s="57"/>
      <c r="EP73" s="57"/>
      <c r="EQ73" s="57"/>
      <c r="ER73" s="57"/>
      <c r="ES73" s="57"/>
      <c r="ET73" s="57"/>
      <c r="EU73" s="57"/>
      <c r="EV73" s="57"/>
      <c r="EW73" s="57"/>
      <c r="EX73" s="57"/>
      <c r="EY73" s="57"/>
      <c r="EZ73" s="57"/>
      <c r="FA73" s="57"/>
      <c r="FB73" s="57"/>
      <c r="FC73" s="57"/>
      <c r="FD73" s="57"/>
      <c r="FE73" s="57"/>
      <c r="FF73" s="57"/>
      <c r="FG73" s="57"/>
      <c r="FH73" s="57"/>
      <c r="FI73" s="57"/>
      <c r="FJ73" s="57"/>
      <c r="FK73" s="57"/>
      <c r="FL73" s="57"/>
      <c r="FM73" s="57"/>
      <c r="FN73" s="57"/>
      <c r="FO73" s="57"/>
      <c r="FP73" s="57"/>
      <c r="FQ73" s="57"/>
      <c r="FR73" s="57"/>
      <c r="FS73" s="57"/>
      <c r="FT73" s="57"/>
      <c r="FU73" s="57"/>
      <c r="FV73" s="57"/>
      <c r="FW73" s="57"/>
      <c r="FX73" s="57"/>
      <c r="FY73" s="57"/>
      <c r="FZ73" s="57"/>
      <c r="GA73" s="57"/>
      <c r="GB73" s="57"/>
      <c r="GC73" s="57"/>
      <c r="GD73" s="57"/>
      <c r="GE73" s="57"/>
      <c r="GF73" s="57"/>
      <c r="GG73" s="57"/>
      <c r="GH73" s="57"/>
      <c r="GI73" s="57"/>
      <c r="GJ73" s="57"/>
      <c r="GK73" s="57"/>
    </row>
    <row r="74" spans="1:193" outlineLevel="1">
      <c r="A74" s="4"/>
      <c r="B74" s="132" t="s">
        <v>82</v>
      </c>
      <c r="C74" s="47"/>
      <c r="D74" s="50"/>
      <c r="E74" s="50"/>
      <c r="F74" s="50"/>
      <c r="G74" s="50"/>
      <c r="H74" s="50"/>
      <c r="I74" s="50"/>
      <c r="J74" s="50"/>
      <c r="K74" s="310" t="s">
        <v>200</v>
      </c>
      <c r="L74" s="50"/>
      <c r="M74" s="160">
        <f>IF(SUM(O74:GK74)=0,1,0)</f>
        <v>1</v>
      </c>
      <c r="N74" s="160"/>
      <c r="O74" s="228">
        <f t="shared" ref="O74" si="204">ROUND(O55-O72,2)</f>
        <v>0</v>
      </c>
      <c r="P74" s="228">
        <f>ROUND(P55-P72,2)</f>
        <v>0</v>
      </c>
      <c r="Q74" s="228">
        <f t="shared" ref="Q74:AU74" si="205">ROUND(Q55-Q72,2)</f>
        <v>0</v>
      </c>
      <c r="R74" s="228">
        <f t="shared" si="205"/>
        <v>0</v>
      </c>
      <c r="S74" s="228">
        <f t="shared" si="205"/>
        <v>0</v>
      </c>
      <c r="T74" s="228">
        <f t="shared" si="205"/>
        <v>0</v>
      </c>
      <c r="U74" s="228">
        <f t="shared" si="205"/>
        <v>0</v>
      </c>
      <c r="V74" s="228">
        <f t="shared" si="205"/>
        <v>0</v>
      </c>
      <c r="W74" s="228">
        <f t="shared" si="205"/>
        <v>0</v>
      </c>
      <c r="X74" s="228">
        <f t="shared" si="205"/>
        <v>0</v>
      </c>
      <c r="Y74" s="228">
        <f t="shared" si="205"/>
        <v>0</v>
      </c>
      <c r="Z74" s="228">
        <f t="shared" si="205"/>
        <v>0</v>
      </c>
      <c r="AA74" s="228">
        <f t="shared" si="205"/>
        <v>0</v>
      </c>
      <c r="AB74" s="228">
        <f t="shared" si="205"/>
        <v>0</v>
      </c>
      <c r="AC74" s="228">
        <f t="shared" si="205"/>
        <v>0</v>
      </c>
      <c r="AD74" s="228">
        <f t="shared" si="205"/>
        <v>0</v>
      </c>
      <c r="AE74" s="228">
        <f t="shared" si="205"/>
        <v>0</v>
      </c>
      <c r="AF74" s="228">
        <f t="shared" si="205"/>
        <v>0</v>
      </c>
      <c r="AG74" s="228">
        <f t="shared" si="205"/>
        <v>0</v>
      </c>
      <c r="AH74" s="228">
        <f t="shared" si="205"/>
        <v>0</v>
      </c>
      <c r="AI74" s="228">
        <f t="shared" si="205"/>
        <v>0</v>
      </c>
      <c r="AJ74" s="228">
        <f t="shared" si="205"/>
        <v>0</v>
      </c>
      <c r="AK74" s="228">
        <f t="shared" si="205"/>
        <v>0</v>
      </c>
      <c r="AL74" s="228">
        <f t="shared" si="205"/>
        <v>0</v>
      </c>
      <c r="AM74" s="228">
        <f t="shared" si="205"/>
        <v>0</v>
      </c>
      <c r="AN74" s="228">
        <f t="shared" si="205"/>
        <v>0</v>
      </c>
      <c r="AO74" s="228">
        <f t="shared" si="205"/>
        <v>0</v>
      </c>
      <c r="AP74" s="228">
        <f t="shared" si="205"/>
        <v>0</v>
      </c>
      <c r="AQ74" s="228">
        <f t="shared" si="205"/>
        <v>0</v>
      </c>
      <c r="AR74" s="228">
        <f t="shared" si="205"/>
        <v>0</v>
      </c>
      <c r="AS74" s="228">
        <f t="shared" si="205"/>
        <v>0</v>
      </c>
      <c r="AT74" s="228">
        <f t="shared" si="205"/>
        <v>0</v>
      </c>
      <c r="AU74" s="228">
        <f t="shared" si="205"/>
        <v>0</v>
      </c>
      <c r="AV74" s="228">
        <f t="shared" ref="AV74:CA74" si="206">ROUND(AV55-AV72,2)</f>
        <v>0</v>
      </c>
      <c r="AW74" s="228">
        <f t="shared" si="206"/>
        <v>0</v>
      </c>
      <c r="AX74" s="228">
        <f t="shared" si="206"/>
        <v>0</v>
      </c>
      <c r="AY74" s="228">
        <f t="shared" si="206"/>
        <v>0</v>
      </c>
      <c r="AZ74" s="228">
        <f t="shared" si="206"/>
        <v>0</v>
      </c>
      <c r="BA74" s="228">
        <f t="shared" si="206"/>
        <v>0</v>
      </c>
      <c r="BB74" s="228">
        <f t="shared" si="206"/>
        <v>0</v>
      </c>
      <c r="BC74" s="228">
        <f t="shared" si="206"/>
        <v>0</v>
      </c>
      <c r="BD74" s="228">
        <f t="shared" si="206"/>
        <v>0</v>
      </c>
      <c r="BE74" s="228">
        <f t="shared" si="206"/>
        <v>0</v>
      </c>
      <c r="BF74" s="228">
        <f t="shared" si="206"/>
        <v>0</v>
      </c>
      <c r="BG74" s="228">
        <f t="shared" si="206"/>
        <v>0</v>
      </c>
      <c r="BH74" s="228">
        <f t="shared" si="206"/>
        <v>0</v>
      </c>
      <c r="BI74" s="228">
        <f t="shared" si="206"/>
        <v>0</v>
      </c>
      <c r="BJ74" s="228">
        <f t="shared" si="206"/>
        <v>0</v>
      </c>
      <c r="BK74" s="228">
        <f t="shared" si="206"/>
        <v>0</v>
      </c>
      <c r="BL74" s="228">
        <f t="shared" si="206"/>
        <v>0</v>
      </c>
      <c r="BM74" s="228">
        <f t="shared" si="206"/>
        <v>0</v>
      </c>
      <c r="BN74" s="228">
        <f t="shared" si="206"/>
        <v>0</v>
      </c>
      <c r="BO74" s="228">
        <f t="shared" si="206"/>
        <v>0</v>
      </c>
      <c r="BP74" s="228">
        <f t="shared" si="206"/>
        <v>0</v>
      </c>
      <c r="BQ74" s="228">
        <f t="shared" si="206"/>
        <v>0</v>
      </c>
      <c r="BR74" s="228">
        <f t="shared" si="206"/>
        <v>0</v>
      </c>
      <c r="BS74" s="228">
        <f t="shared" si="206"/>
        <v>0</v>
      </c>
      <c r="BT74" s="228">
        <f t="shared" si="206"/>
        <v>0</v>
      </c>
      <c r="BU74" s="228">
        <f t="shared" si="206"/>
        <v>0</v>
      </c>
      <c r="BV74" s="228">
        <f t="shared" si="206"/>
        <v>0</v>
      </c>
      <c r="BW74" s="228">
        <f t="shared" si="206"/>
        <v>0</v>
      </c>
      <c r="BX74" s="228">
        <f t="shared" si="206"/>
        <v>0</v>
      </c>
      <c r="BY74" s="228">
        <f t="shared" si="206"/>
        <v>0</v>
      </c>
      <c r="BZ74" s="228">
        <f t="shared" si="206"/>
        <v>0</v>
      </c>
      <c r="CA74" s="228">
        <f t="shared" si="206"/>
        <v>0</v>
      </c>
      <c r="CB74" s="228">
        <f t="shared" ref="CB74:CQ74" si="207">ROUND(CB55-CB72,2)</f>
        <v>0</v>
      </c>
      <c r="CC74" s="228">
        <f t="shared" si="207"/>
        <v>0</v>
      </c>
      <c r="CD74" s="228">
        <f t="shared" si="207"/>
        <v>0</v>
      </c>
      <c r="CE74" s="228">
        <f t="shared" si="207"/>
        <v>0</v>
      </c>
      <c r="CF74" s="228">
        <f t="shared" si="207"/>
        <v>0</v>
      </c>
      <c r="CG74" s="228">
        <f t="shared" si="207"/>
        <v>0</v>
      </c>
      <c r="CH74" s="228">
        <f t="shared" si="207"/>
        <v>0</v>
      </c>
      <c r="CI74" s="228">
        <f t="shared" si="207"/>
        <v>0</v>
      </c>
      <c r="CJ74" s="228">
        <f t="shared" si="207"/>
        <v>0</v>
      </c>
      <c r="CK74" s="228">
        <f t="shared" si="207"/>
        <v>0</v>
      </c>
      <c r="CL74" s="228">
        <f t="shared" si="207"/>
        <v>0</v>
      </c>
      <c r="CM74" s="228">
        <f t="shared" si="207"/>
        <v>0</v>
      </c>
      <c r="CN74" s="228">
        <f t="shared" si="207"/>
        <v>0</v>
      </c>
      <c r="CO74" s="228">
        <f t="shared" si="207"/>
        <v>0</v>
      </c>
      <c r="CP74" s="228">
        <f t="shared" si="207"/>
        <v>0</v>
      </c>
      <c r="CQ74" s="228">
        <f t="shared" si="207"/>
        <v>0</v>
      </c>
      <c r="CR74" s="228">
        <f>ROUND(CR55-CR72,2)</f>
        <v>0</v>
      </c>
      <c r="CS74" s="228"/>
      <c r="CT74" s="228"/>
      <c r="CU74" s="228"/>
      <c r="CV74" s="228"/>
      <c r="CW74" s="228"/>
      <c r="CX74" s="228"/>
      <c r="CY74" s="228"/>
      <c r="CZ74" s="228"/>
      <c r="DA74" s="228"/>
      <c r="DB74" s="228"/>
      <c r="DC74" s="228"/>
      <c r="DD74" s="228"/>
      <c r="DE74" s="228"/>
      <c r="DF74" s="228"/>
      <c r="DG74" s="228"/>
      <c r="DH74" s="228"/>
      <c r="DI74" s="228"/>
      <c r="DJ74" s="228"/>
      <c r="DK74" s="228"/>
      <c r="DL74" s="228"/>
      <c r="DM74" s="228"/>
      <c r="DN74" s="228"/>
      <c r="DO74" s="228"/>
      <c r="DP74" s="228"/>
      <c r="DQ74" s="228"/>
      <c r="DR74" s="228"/>
      <c r="DS74" s="228"/>
      <c r="DT74" s="228"/>
      <c r="DU74" s="228"/>
      <c r="DV74" s="228"/>
      <c r="DW74" s="228"/>
      <c r="DX74" s="228"/>
      <c r="DY74" s="228"/>
      <c r="DZ74" s="228"/>
      <c r="EA74" s="228"/>
      <c r="EB74" s="228"/>
      <c r="EC74" s="228"/>
      <c r="ED74" s="228"/>
      <c r="EE74" s="228"/>
      <c r="EF74" s="228"/>
      <c r="EG74" s="228"/>
      <c r="EH74" s="228"/>
      <c r="EI74" s="228"/>
      <c r="EJ74" s="228"/>
      <c r="EK74" s="228"/>
      <c r="EL74" s="228"/>
      <c r="EM74" s="228"/>
      <c r="EN74" s="228"/>
      <c r="EO74" s="228"/>
      <c r="EP74" s="228"/>
      <c r="EQ74" s="228"/>
      <c r="ER74" s="228"/>
      <c r="ES74" s="228"/>
      <c r="ET74" s="228"/>
      <c r="EU74" s="228"/>
      <c r="EV74" s="228"/>
      <c r="EW74" s="228"/>
      <c r="EX74" s="228"/>
      <c r="EY74" s="228"/>
      <c r="EZ74" s="228"/>
      <c r="FA74" s="228"/>
      <c r="FB74" s="228"/>
      <c r="FC74" s="228"/>
      <c r="FD74" s="228"/>
      <c r="FE74" s="228"/>
      <c r="FF74" s="228"/>
      <c r="FG74" s="228"/>
      <c r="FH74" s="228"/>
      <c r="FI74" s="228"/>
      <c r="FJ74" s="228"/>
      <c r="FK74" s="228"/>
      <c r="FL74" s="228"/>
      <c r="FM74" s="228"/>
      <c r="FN74" s="228"/>
      <c r="FO74" s="228"/>
      <c r="FP74" s="228"/>
      <c r="FQ74" s="228"/>
      <c r="FR74" s="228"/>
      <c r="FS74" s="228"/>
      <c r="FT74" s="228"/>
      <c r="FU74" s="228"/>
      <c r="FV74" s="228"/>
      <c r="FW74" s="228"/>
      <c r="FX74" s="228"/>
      <c r="FY74" s="228"/>
      <c r="FZ74" s="228"/>
      <c r="GA74" s="228"/>
      <c r="GB74" s="228"/>
      <c r="GC74" s="228"/>
      <c r="GD74" s="228"/>
      <c r="GE74" s="228"/>
      <c r="GF74" s="228"/>
      <c r="GG74" s="228"/>
      <c r="GH74" s="228"/>
      <c r="GI74" s="228"/>
      <c r="GJ74" s="228"/>
      <c r="GK74" s="228"/>
    </row>
    <row r="75" spans="1:193" outlineLevel="1">
      <c r="A75" s="4"/>
      <c r="B75" s="4"/>
      <c r="C75" s="47"/>
      <c r="D75" s="50"/>
      <c r="E75" s="50"/>
      <c r="F75" s="50"/>
      <c r="G75" s="50"/>
      <c r="H75" s="50"/>
      <c r="I75" s="50"/>
      <c r="J75" s="50"/>
      <c r="K75" s="50"/>
      <c r="L75" s="50"/>
      <c r="M75" s="50"/>
      <c r="N75" s="50"/>
      <c r="O75" s="228">
        <f t="shared" ref="O75:AU75" si="208">+O74-N74</f>
        <v>0</v>
      </c>
      <c r="P75" s="228">
        <f t="shared" si="208"/>
        <v>0</v>
      </c>
      <c r="Q75" s="228">
        <f t="shared" si="208"/>
        <v>0</v>
      </c>
      <c r="R75" s="228">
        <f t="shared" si="208"/>
        <v>0</v>
      </c>
      <c r="S75" s="228">
        <f t="shared" si="208"/>
        <v>0</v>
      </c>
      <c r="T75" s="228">
        <f t="shared" si="208"/>
        <v>0</v>
      </c>
      <c r="U75" s="228">
        <f t="shared" si="208"/>
        <v>0</v>
      </c>
      <c r="V75" s="228">
        <f t="shared" si="208"/>
        <v>0</v>
      </c>
      <c r="W75" s="228">
        <f t="shared" si="208"/>
        <v>0</v>
      </c>
      <c r="X75" s="228">
        <f t="shared" si="208"/>
        <v>0</v>
      </c>
      <c r="Y75" s="228">
        <f t="shared" si="208"/>
        <v>0</v>
      </c>
      <c r="Z75" s="228">
        <f t="shared" si="208"/>
        <v>0</v>
      </c>
      <c r="AA75" s="228">
        <f t="shared" si="208"/>
        <v>0</v>
      </c>
      <c r="AB75" s="228">
        <f t="shared" si="208"/>
        <v>0</v>
      </c>
      <c r="AC75" s="228">
        <f t="shared" si="208"/>
        <v>0</v>
      </c>
      <c r="AD75" s="228">
        <f t="shared" si="208"/>
        <v>0</v>
      </c>
      <c r="AE75" s="228">
        <f t="shared" si="208"/>
        <v>0</v>
      </c>
      <c r="AF75" s="228">
        <f t="shared" si="208"/>
        <v>0</v>
      </c>
      <c r="AG75" s="228">
        <f t="shared" si="208"/>
        <v>0</v>
      </c>
      <c r="AH75" s="228">
        <f t="shared" si="208"/>
        <v>0</v>
      </c>
      <c r="AI75" s="228">
        <f t="shared" si="208"/>
        <v>0</v>
      </c>
      <c r="AJ75" s="228">
        <f t="shared" si="208"/>
        <v>0</v>
      </c>
      <c r="AK75" s="228">
        <f t="shared" si="208"/>
        <v>0</v>
      </c>
      <c r="AL75" s="228">
        <f t="shared" si="208"/>
        <v>0</v>
      </c>
      <c r="AM75" s="228">
        <f t="shared" si="208"/>
        <v>0</v>
      </c>
      <c r="AN75" s="228">
        <f t="shared" si="208"/>
        <v>0</v>
      </c>
      <c r="AO75" s="228">
        <f t="shared" si="208"/>
        <v>0</v>
      </c>
      <c r="AP75" s="228">
        <f t="shared" si="208"/>
        <v>0</v>
      </c>
      <c r="AQ75" s="228">
        <f t="shared" si="208"/>
        <v>0</v>
      </c>
      <c r="AR75" s="228">
        <f t="shared" si="208"/>
        <v>0</v>
      </c>
      <c r="AS75" s="228">
        <f t="shared" si="208"/>
        <v>0</v>
      </c>
      <c r="AT75" s="228">
        <f t="shared" si="208"/>
        <v>0</v>
      </c>
      <c r="AU75" s="228">
        <f t="shared" si="208"/>
        <v>0</v>
      </c>
      <c r="AV75" s="228">
        <f t="shared" ref="AV75:CA75" si="209">+AV74-AU74</f>
        <v>0</v>
      </c>
      <c r="AW75" s="228">
        <f t="shared" si="209"/>
        <v>0</v>
      </c>
      <c r="AX75" s="228">
        <f t="shared" si="209"/>
        <v>0</v>
      </c>
      <c r="AY75" s="228">
        <f t="shared" si="209"/>
        <v>0</v>
      </c>
      <c r="AZ75" s="228">
        <f t="shared" si="209"/>
        <v>0</v>
      </c>
      <c r="BA75" s="228">
        <f t="shared" si="209"/>
        <v>0</v>
      </c>
      <c r="BB75" s="228">
        <f t="shared" si="209"/>
        <v>0</v>
      </c>
      <c r="BC75" s="228">
        <f t="shared" si="209"/>
        <v>0</v>
      </c>
      <c r="BD75" s="228">
        <f t="shared" si="209"/>
        <v>0</v>
      </c>
      <c r="BE75" s="228">
        <f t="shared" si="209"/>
        <v>0</v>
      </c>
      <c r="BF75" s="228">
        <f t="shared" si="209"/>
        <v>0</v>
      </c>
      <c r="BG75" s="228">
        <f t="shared" si="209"/>
        <v>0</v>
      </c>
      <c r="BH75" s="228">
        <f t="shared" si="209"/>
        <v>0</v>
      </c>
      <c r="BI75" s="228">
        <f t="shared" si="209"/>
        <v>0</v>
      </c>
      <c r="BJ75" s="228">
        <f t="shared" si="209"/>
        <v>0</v>
      </c>
      <c r="BK75" s="228">
        <f t="shared" si="209"/>
        <v>0</v>
      </c>
      <c r="BL75" s="228">
        <f t="shared" si="209"/>
        <v>0</v>
      </c>
      <c r="BM75" s="228">
        <f t="shared" si="209"/>
        <v>0</v>
      </c>
      <c r="BN75" s="228">
        <f t="shared" si="209"/>
        <v>0</v>
      </c>
      <c r="BO75" s="228">
        <f t="shared" si="209"/>
        <v>0</v>
      </c>
      <c r="BP75" s="228">
        <f t="shared" si="209"/>
        <v>0</v>
      </c>
      <c r="BQ75" s="228">
        <f t="shared" si="209"/>
        <v>0</v>
      </c>
      <c r="BR75" s="228">
        <f t="shared" si="209"/>
        <v>0</v>
      </c>
      <c r="BS75" s="228">
        <f t="shared" si="209"/>
        <v>0</v>
      </c>
      <c r="BT75" s="228">
        <f t="shared" si="209"/>
        <v>0</v>
      </c>
      <c r="BU75" s="228">
        <f t="shared" si="209"/>
        <v>0</v>
      </c>
      <c r="BV75" s="228">
        <f t="shared" si="209"/>
        <v>0</v>
      </c>
      <c r="BW75" s="228">
        <f t="shared" si="209"/>
        <v>0</v>
      </c>
      <c r="BX75" s="228">
        <f t="shared" si="209"/>
        <v>0</v>
      </c>
      <c r="BY75" s="228">
        <f t="shared" si="209"/>
        <v>0</v>
      </c>
      <c r="BZ75" s="228">
        <f t="shared" si="209"/>
        <v>0</v>
      </c>
      <c r="CA75" s="228">
        <f t="shared" si="209"/>
        <v>0</v>
      </c>
      <c r="CB75" s="228">
        <f t="shared" ref="CB75:CR75" si="210">+CB74-CA74</f>
        <v>0</v>
      </c>
      <c r="CC75" s="228">
        <f t="shared" si="210"/>
        <v>0</v>
      </c>
      <c r="CD75" s="228">
        <f t="shared" si="210"/>
        <v>0</v>
      </c>
      <c r="CE75" s="228">
        <f t="shared" si="210"/>
        <v>0</v>
      </c>
      <c r="CF75" s="228">
        <f t="shared" si="210"/>
        <v>0</v>
      </c>
      <c r="CG75" s="228">
        <f t="shared" si="210"/>
        <v>0</v>
      </c>
      <c r="CH75" s="228">
        <f t="shared" si="210"/>
        <v>0</v>
      </c>
      <c r="CI75" s="228">
        <f t="shared" si="210"/>
        <v>0</v>
      </c>
      <c r="CJ75" s="228">
        <f t="shared" si="210"/>
        <v>0</v>
      </c>
      <c r="CK75" s="228">
        <f t="shared" si="210"/>
        <v>0</v>
      </c>
      <c r="CL75" s="228">
        <f t="shared" si="210"/>
        <v>0</v>
      </c>
      <c r="CM75" s="228">
        <f t="shared" si="210"/>
        <v>0</v>
      </c>
      <c r="CN75" s="228">
        <f t="shared" si="210"/>
        <v>0</v>
      </c>
      <c r="CO75" s="228">
        <f t="shared" si="210"/>
        <v>0</v>
      </c>
      <c r="CP75" s="228">
        <f t="shared" si="210"/>
        <v>0</v>
      </c>
      <c r="CQ75" s="228">
        <f t="shared" si="210"/>
        <v>0</v>
      </c>
      <c r="CR75" s="228">
        <f t="shared" si="210"/>
        <v>0</v>
      </c>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row>
    <row r="77" spans="1:193" s="57" customFormat="1">
      <c r="A77" s="235"/>
      <c r="B77" s="298" t="s">
        <v>39</v>
      </c>
      <c r="C77" s="237"/>
      <c r="D77" s="238"/>
      <c r="E77" s="238"/>
      <c r="F77" s="238"/>
      <c r="G77" s="238"/>
      <c r="H77" s="238"/>
      <c r="I77" s="238"/>
      <c r="J77" s="238"/>
      <c r="K77" s="238"/>
      <c r="L77" s="239"/>
      <c r="M77" s="238"/>
      <c r="N77" s="238"/>
      <c r="O77" s="297"/>
      <c r="P77" s="297"/>
      <c r="Q77" s="297"/>
      <c r="R77" s="297"/>
      <c r="S77" s="297"/>
      <c r="T77" s="297"/>
      <c r="U77" s="297"/>
      <c r="V77" s="297"/>
      <c r="W77" s="297"/>
      <c r="X77" s="297"/>
      <c r="Y77" s="297"/>
      <c r="Z77" s="297"/>
      <c r="AA77" s="297"/>
      <c r="AB77" s="297"/>
      <c r="AC77" s="297"/>
      <c r="AD77" s="297"/>
      <c r="AE77" s="297"/>
      <c r="AF77" s="297"/>
      <c r="AG77" s="297"/>
      <c r="AH77" s="297"/>
      <c r="AI77" s="297"/>
      <c r="AJ77" s="297"/>
      <c r="AK77" s="297"/>
      <c r="AL77" s="297"/>
      <c r="AM77" s="297"/>
      <c r="AN77" s="297"/>
      <c r="AO77" s="297"/>
      <c r="AP77" s="297"/>
      <c r="AQ77" s="297"/>
      <c r="AR77" s="297"/>
      <c r="AS77" s="297"/>
      <c r="AT77" s="297"/>
      <c r="AU77" s="297"/>
      <c r="AV77" s="297"/>
      <c r="AW77" s="297"/>
      <c r="AX77" s="297"/>
      <c r="AY77" s="297"/>
      <c r="AZ77" s="297"/>
      <c r="BA77" s="297"/>
      <c r="BB77" s="297"/>
      <c r="BC77" s="297"/>
      <c r="BD77" s="297"/>
      <c r="BE77" s="297"/>
      <c r="BF77" s="297"/>
      <c r="BG77" s="297"/>
      <c r="BH77" s="297"/>
      <c r="BI77" s="297"/>
      <c r="BJ77" s="297"/>
      <c r="BK77" s="297"/>
      <c r="BL77" s="297"/>
      <c r="BM77" s="297"/>
      <c r="BN77" s="297"/>
      <c r="BO77" s="297"/>
      <c r="BP77" s="297"/>
      <c r="BQ77" s="297"/>
      <c r="BR77" s="297"/>
      <c r="BS77" s="297"/>
      <c r="BT77" s="297"/>
      <c r="BU77" s="297"/>
      <c r="BV77" s="297"/>
      <c r="BW77" s="297"/>
      <c r="BX77" s="297"/>
      <c r="BY77" s="297"/>
      <c r="BZ77" s="297"/>
      <c r="CA77" s="297"/>
      <c r="CB77" s="297"/>
      <c r="CC77" s="297"/>
      <c r="CD77" s="297"/>
      <c r="CE77" s="297"/>
      <c r="CF77" s="297"/>
      <c r="CG77" s="297"/>
      <c r="CH77" s="297"/>
      <c r="CI77" s="297"/>
      <c r="CJ77" s="297"/>
      <c r="CK77" s="297"/>
      <c r="CL77" s="297"/>
      <c r="CM77" s="297"/>
      <c r="CN77" s="297"/>
      <c r="CO77" s="297"/>
      <c r="CP77" s="297"/>
      <c r="CQ77" s="297"/>
      <c r="CR77" s="297"/>
      <c r="CS77" s="297"/>
    </row>
    <row r="78" spans="1:193">
      <c r="A78" s="47"/>
      <c r="B78" s="260"/>
      <c r="C78" s="47"/>
      <c r="D78" s="47"/>
      <c r="E78" s="47"/>
      <c r="F78" s="47"/>
      <c r="G78" s="47"/>
      <c r="H78" s="47"/>
      <c r="I78" s="47"/>
      <c r="J78" s="47"/>
      <c r="K78" s="47"/>
      <c r="L78" s="47"/>
      <c r="M78" s="47"/>
      <c r="N78" s="47"/>
      <c r="O78" s="194"/>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c r="BH78" s="47"/>
      <c r="BI78" s="47"/>
      <c r="BJ78" s="47"/>
      <c r="BK78" s="47"/>
      <c r="BL78" s="47"/>
      <c r="BM78" s="47"/>
      <c r="BN78" s="47"/>
      <c r="BO78" s="47"/>
      <c r="BP78" s="47"/>
      <c r="BQ78" s="47"/>
      <c r="BR78" s="47"/>
      <c r="BS78" s="47"/>
      <c r="BT78" s="47"/>
      <c r="BU78" s="47"/>
      <c r="BV78" s="47"/>
      <c r="BW78" s="47"/>
      <c r="BX78" s="47"/>
      <c r="BY78" s="47"/>
      <c r="BZ78" s="47"/>
      <c r="CA78" s="47"/>
      <c r="CB78" s="47"/>
      <c r="CC78" s="47"/>
      <c r="CD78" s="47"/>
      <c r="CE78" s="47"/>
      <c r="CF78" s="47"/>
      <c r="CG78" s="47"/>
      <c r="CH78" s="47"/>
      <c r="CI78" s="47"/>
      <c r="CJ78" s="47"/>
      <c r="CK78" s="47"/>
      <c r="CL78" s="47"/>
      <c r="CM78" s="47"/>
      <c r="CN78" s="47"/>
      <c r="CO78" s="47"/>
      <c r="CP78" s="47"/>
      <c r="CQ78" s="47"/>
      <c r="CR78" s="47"/>
      <c r="CS78" s="47"/>
    </row>
    <row r="79" spans="1:193" outlineLevel="1">
      <c r="A79" s="47"/>
      <c r="B79" s="260" t="s">
        <v>140</v>
      </c>
      <c r="C79" s="47"/>
      <c r="D79" s="47"/>
      <c r="E79" s="47"/>
      <c r="F79" s="47"/>
      <c r="G79" s="47"/>
      <c r="H79" s="47"/>
      <c r="I79" s="47"/>
      <c r="J79" s="47"/>
      <c r="K79" s="47"/>
      <c r="L79" s="47"/>
      <c r="M79" s="47" t="s">
        <v>197</v>
      </c>
      <c r="N79" s="47"/>
      <c r="O79" s="194"/>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47"/>
      <c r="BN79" s="47"/>
      <c r="BO79" s="47"/>
      <c r="BP79" s="47"/>
      <c r="BQ79" s="47"/>
      <c r="BR79" s="47"/>
      <c r="BS79" s="47"/>
      <c r="BT79" s="47"/>
      <c r="BU79" s="47"/>
      <c r="BV79" s="47"/>
      <c r="BW79" s="47"/>
      <c r="BX79" s="47"/>
      <c r="BY79" s="47"/>
      <c r="BZ79" s="47"/>
      <c r="CA79" s="47"/>
      <c r="CB79" s="47"/>
      <c r="CC79" s="47"/>
      <c r="CD79" s="47"/>
      <c r="CE79" s="47"/>
      <c r="CF79" s="47"/>
      <c r="CG79" s="47"/>
      <c r="CH79" s="47"/>
      <c r="CI79" s="47"/>
      <c r="CJ79" s="47"/>
      <c r="CK79" s="47"/>
      <c r="CL79" s="47"/>
      <c r="CM79" s="47"/>
      <c r="CN79" s="47"/>
      <c r="CO79" s="47"/>
      <c r="CP79" s="47"/>
      <c r="CQ79" s="47"/>
      <c r="CR79" s="47"/>
      <c r="CS79" s="47"/>
    </row>
    <row r="80" spans="1:193" outlineLevel="1">
      <c r="A80" s="47"/>
      <c r="B80" s="47" t="s">
        <v>177</v>
      </c>
      <c r="C80" s="47"/>
      <c r="D80" s="47"/>
      <c r="E80" s="47"/>
      <c r="F80" s="47"/>
      <c r="G80" s="47"/>
      <c r="H80" s="524">
        <v>43100</v>
      </c>
      <c r="I80" s="47"/>
      <c r="J80" s="47"/>
      <c r="K80" s="261">
        <f>+INDEX($O$54:$CS$54,1,MATCH(H80,$O$10:$CS$10,0))</f>
        <v>3945.0420952304371</v>
      </c>
      <c r="L80" s="47"/>
      <c r="M80" s="244">
        <f>-K80/O27</f>
        <v>37.287732469096738</v>
      </c>
      <c r="N80" s="244"/>
      <c r="O80" s="90">
        <f>IF(Oper!O10&gt;$H$80,IF(SUM($N$80:N80)=ROUNDDOWN($M$80,0),$M$80-SUM($N$80:N80),IF(SUM($N$80:N80)=$M$80,0,1)),0)</f>
        <v>0</v>
      </c>
      <c r="P80" s="90">
        <f>IF(Oper!P10&gt;$H$80,IF(SUM($N$80:O80)=ROUNDDOWN($M$80,0),$M$80-SUM($N$80:O80),IF(SUM($N$80:O80)=$M$80,0,1)),0)</f>
        <v>1</v>
      </c>
      <c r="Q80" s="90">
        <f>IF(Oper!Q10&gt;$H$80,IF(SUM($N$80:P80)=ROUNDDOWN($M$80,0),$M$80-SUM($N$80:P80),IF(SUM($N$80:P80)=$M$80,0,1)),0)</f>
        <v>1</v>
      </c>
      <c r="R80" s="90">
        <f>IF(Oper!R10&gt;$H$80,IF(SUM($N$80:Q80)=ROUNDDOWN($M$80,0),$M$80-SUM($N$80:Q80),IF(SUM($N$80:Q80)=$M$80,0,1)),0)</f>
        <v>1</v>
      </c>
      <c r="S80" s="90">
        <f>IF(Oper!S10&gt;$H$80,IF(SUM($N$80:R80)=ROUNDDOWN($M$80,0),$M$80-SUM($N$80:R80),IF(SUM($N$80:R80)=$M$80,0,1)),0)</f>
        <v>1</v>
      </c>
      <c r="T80" s="90">
        <f>IF(Oper!T10&gt;$H$80,IF(SUM($N$80:S80)=ROUNDDOWN($M$80,0),$M$80-SUM($N$80:S80),IF(SUM($N$80:S80)=$M$80,0,1)),0)</f>
        <v>1</v>
      </c>
      <c r="U80" s="90">
        <f>IF(Oper!U10&gt;$H$80,IF(SUM($N$80:T80)=ROUNDDOWN($M$80,0),$M$80-SUM($N$80:T80),IF(SUM($N$80:T80)=$M$80,0,1)),0)</f>
        <v>1</v>
      </c>
      <c r="V80" s="90">
        <f>IF(Oper!V10&gt;$H$80,IF(SUM($N$80:U80)=ROUNDDOWN($M$80,0),$M$80-SUM($N$80:U80),IF(SUM($N$80:U80)=$M$80,0,1)),0)</f>
        <v>1</v>
      </c>
      <c r="W80" s="90">
        <f>IF(Oper!W10&gt;$H$80,IF(SUM($N$80:V80)=ROUNDDOWN($M$80,0),$M$80-SUM($N$80:V80),IF(SUM($N$80:V80)=$M$80,0,1)),0)</f>
        <v>1</v>
      </c>
      <c r="X80" s="90">
        <f>IF(Oper!X10&gt;$H$80,IF(SUM($N$80:W80)=ROUNDDOWN($M$80,0),$M$80-SUM($N$80:W80),IF(SUM($N$80:W80)=$M$80,0,1)),0)</f>
        <v>1</v>
      </c>
      <c r="Y80" s="90">
        <f>IF(Oper!Y10&gt;$H$80,IF(SUM($N$80:X80)=ROUNDDOWN($M$80,0),$M$80-SUM($N$80:X80),IF(SUM($N$80:X80)=$M$80,0,1)),0)</f>
        <v>1</v>
      </c>
      <c r="Z80" s="90">
        <f>IF(Oper!Z10&gt;$H$80,IF(SUM($N$80:Y80)=ROUNDDOWN($M$80,0),$M$80-SUM($N$80:Y80),IF(SUM($N$80:Y80)=$M$80,0,1)),0)</f>
        <v>1</v>
      </c>
      <c r="AA80" s="90">
        <f>IF(Oper!AA10&gt;$H$80,IF(SUM($N$80:Z80)=ROUNDDOWN($M$80,0),$M$80-SUM($N$80:Z80),IF(SUM($N$80:Z80)=$M$80,0,1)),0)</f>
        <v>1</v>
      </c>
      <c r="AB80" s="90">
        <f>IF(Oper!AB10&gt;$H$80,IF(SUM($N$80:AA80)=ROUNDDOWN($M$80,0),$M$80-SUM($N$80:AA80),IF(SUM($N$80:AA80)=$M$80,0,1)),0)</f>
        <v>1</v>
      </c>
      <c r="AC80" s="90">
        <f>IF(Oper!AC10&gt;$H$80,IF(SUM($N$80:AB80)=ROUNDDOWN($M$80,0),$M$80-SUM($N$80:AB80),IF(SUM($N$80:AB80)=$M$80,0,1)),0)</f>
        <v>1</v>
      </c>
      <c r="AD80" s="90">
        <f>IF(Oper!AD10&gt;$H$80,IF(SUM($N$80:AC80)=ROUNDDOWN($M$80,0),$M$80-SUM($N$80:AC80),IF(SUM($N$80:AC80)=$M$80,0,1)),0)</f>
        <v>1</v>
      </c>
      <c r="AE80" s="90">
        <f>IF(Oper!AE10&gt;$H$80,IF(SUM($N$80:AD80)=ROUNDDOWN($M$80,0),$M$80-SUM($N$80:AD80),IF(SUM($N$80:AD80)=$M$80,0,1)),0)</f>
        <v>1</v>
      </c>
      <c r="AF80" s="90">
        <f>IF(Oper!AF10&gt;$H$80,IF(SUM($N$80:AE80)=ROUNDDOWN($M$80,0),$M$80-SUM($N$80:AE80),IF(SUM($N$80:AE80)=$M$80,0,1)),0)</f>
        <v>1</v>
      </c>
      <c r="AG80" s="90">
        <f>IF(Oper!AG10&gt;$H$80,IF(SUM($N$80:AF80)=ROUNDDOWN($M$80,0),$M$80-SUM($N$80:AF80),IF(SUM($N$80:AF80)=$M$80,0,1)),0)</f>
        <v>1</v>
      </c>
      <c r="AH80" s="90">
        <f>IF(Oper!AH10&gt;$H$80,IF(SUM($N$80:AG80)=ROUNDDOWN($M$80,0),$M$80-SUM($N$80:AG80),IF(SUM($N$80:AG80)=$M$80,0,1)),0)</f>
        <v>1</v>
      </c>
      <c r="AI80" s="90">
        <f>IF(Oper!AI10&gt;$H$80,IF(SUM($N$80:AH80)=ROUNDDOWN($M$80,0),$M$80-SUM($N$80:AH80),IF(SUM($N$80:AH80)=$M$80,0,1)),0)</f>
        <v>1</v>
      </c>
      <c r="AJ80" s="90">
        <f>IF(Oper!AJ10&gt;$H$80,IF(SUM($N$80:AI80)=ROUNDDOWN($M$80,0),$M$80-SUM($N$80:AI80),IF(SUM($N$80:AI80)=$M$80,0,1)),0)</f>
        <v>1</v>
      </c>
      <c r="AK80" s="90">
        <f>IF(Oper!AK10&gt;$H$80,IF(SUM($N$80:AJ80)=ROUNDDOWN($M$80,0),$M$80-SUM($N$80:AJ80),IF(SUM($N$80:AJ80)=$M$80,0,1)),0)</f>
        <v>1</v>
      </c>
      <c r="AL80" s="90">
        <f>IF(Oper!AL10&gt;$H$80,IF(SUM($N$80:AK80)=ROUNDDOWN($M$80,0),$M$80-SUM($N$80:AK80),IF(SUM($N$80:AK80)=$M$80,0,1)),0)</f>
        <v>1</v>
      </c>
      <c r="AM80" s="90">
        <f>IF(Oper!AM10&gt;$H$80,IF(SUM($N$80:AL80)=ROUNDDOWN($M$80,0),$M$80-SUM($N$80:AL80),IF(SUM($N$80:AL80)=$M$80,0,1)),0)</f>
        <v>1</v>
      </c>
      <c r="AN80" s="90">
        <f>IF(Oper!AN10&gt;$H$80,IF(SUM($N$80:AM80)=ROUNDDOWN($M$80,0),$M$80-SUM($N$80:AM80),IF(SUM($N$80:AM80)=$M$80,0,1)),0)</f>
        <v>1</v>
      </c>
      <c r="AO80" s="90">
        <f>IF(Oper!AO10&gt;$H$80,IF(SUM($N$80:AN80)=ROUNDDOWN($M$80,0),$M$80-SUM($N$80:AN80),IF(SUM($N$80:AN80)=$M$80,0,1)),0)</f>
        <v>1</v>
      </c>
      <c r="AP80" s="90">
        <f>IF(Oper!AP10&gt;$H$80,IF(SUM($N$80:AO80)=ROUNDDOWN($M$80,0),$M$80-SUM($N$80:AO80),IF(SUM($N$80:AO80)=$M$80,0,1)),0)</f>
        <v>1</v>
      </c>
      <c r="AQ80" s="90">
        <f>IF(Oper!AQ10&gt;$H$80,IF(SUM($N$80:AP80)=ROUNDDOWN($M$80,0),$M$80-SUM($N$80:AP80),IF(SUM($N$80:AP80)=$M$80,0,1)),0)</f>
        <v>1</v>
      </c>
      <c r="AR80" s="90">
        <f>IF(Oper!AR10&gt;$H$80,IF(SUM($N$80:AQ80)=ROUNDDOWN($M$80,0),$M$80-SUM($N$80:AQ80),IF(SUM($N$80:AQ80)=$M$80,0,1)),0)</f>
        <v>1</v>
      </c>
      <c r="AS80" s="90">
        <f>IF(Oper!AS10&gt;$H$80,IF(SUM($N$80:AR80)=ROUNDDOWN($M$80,0),$M$80-SUM($N$80:AR80),IF(SUM($N$80:AR80)=$M$80,0,1)),0)</f>
        <v>1</v>
      </c>
      <c r="AT80" s="90">
        <f>IF(Oper!AT10&gt;$H$80,IF(SUM($N$80:AS80)=ROUNDDOWN($M$80,0),$M$80-SUM($N$80:AS80),IF(SUM($N$80:AS80)=$M$80,0,1)),0)</f>
        <v>1</v>
      </c>
      <c r="AU80" s="90">
        <f>IF(Oper!AU10&gt;$H$80,IF(SUM($N$80:AT80)=ROUNDDOWN($M$80,0),$M$80-SUM($N$80:AT80),IF(SUM($N$80:AT80)=$M$80,0,1)),0)</f>
        <v>1</v>
      </c>
      <c r="AV80" s="90">
        <f>IF(Oper!AV10&gt;$H$80,IF(SUM($N$80:AU80)=ROUNDDOWN($M$80,0),$M$80-SUM($N$80:AU80),IF(SUM($N$80:AU80)=$M$80,0,1)),0)</f>
        <v>1</v>
      </c>
      <c r="AW80" s="90">
        <f>IF(Oper!AW10&gt;$H$80,IF(SUM($N$80:AV80)=ROUNDDOWN($M$80,0),$M$80-SUM($N$80:AV80),IF(SUM($N$80:AV80)=$M$80,0,1)),0)</f>
        <v>1</v>
      </c>
      <c r="AX80" s="90">
        <f>IF(Oper!AX10&gt;$H$80,IF(SUM($N$80:AW80)=ROUNDDOWN($M$80,0),$M$80-SUM($N$80:AW80),IF(SUM($N$80:AW80)=$M$80,0,1)),0)</f>
        <v>1</v>
      </c>
      <c r="AY80" s="90">
        <f>IF(Oper!AY10&gt;$H$80,IF(SUM($N$80:AX80)=ROUNDDOWN($M$80,0),$M$80-SUM($N$80:AX80),IF(SUM($N$80:AX80)=$M$80,0,1)),0)</f>
        <v>1</v>
      </c>
      <c r="AZ80" s="90">
        <f>IF(Oper!AZ10&gt;$H$80,IF(SUM($N$80:AY80)=ROUNDDOWN($M$80,0),$M$80-SUM($N$80:AY80),IF(SUM($N$80:AY80)=$M$80,0,1)),0)</f>
        <v>1</v>
      </c>
      <c r="BA80" s="90">
        <f>IF(Oper!BA10&gt;$H$80,IF(SUM($N$80:AZ80)=ROUNDDOWN($M$80,0),$M$80-SUM($N$80:AZ80),IF(SUM($N$80:AZ80)=$M$80,0,1)),0)</f>
        <v>0.28773246909673844</v>
      </c>
      <c r="BB80" s="90">
        <f>IF(Oper!BB10&gt;$H$80,IF(SUM($N$80:BA80)=ROUNDDOWN($M$80,0),$M$80-SUM($N$80:BA80),IF(SUM($N$80:BA80)=$M$80,0,1)),0)</f>
        <v>0</v>
      </c>
      <c r="BC80" s="90">
        <f>IF(Oper!BC10&gt;$H$80,IF(SUM($N$80:BB80)=ROUNDDOWN($M$80,0),$M$80-SUM($N$80:BB80),IF(SUM($N$80:BB80)=$M$80,0,1)),0)</f>
        <v>0</v>
      </c>
      <c r="BD80" s="90">
        <f>IF(Oper!BD10&gt;$H$80,IF(SUM($N$80:BC80)=ROUNDDOWN($M$80,0),$M$80-SUM($N$80:BC80),IF(SUM($N$80:BC80)=$M$80,0,1)),0)</f>
        <v>0</v>
      </c>
      <c r="BE80" s="90">
        <f>IF(Oper!BE10&gt;$H$80,IF(SUM($N$80:BD80)=ROUNDDOWN($M$80,0),$M$80-SUM($N$80:BD80),IF(SUM($N$80:BD80)=$M$80,0,1)),0)</f>
        <v>0</v>
      </c>
      <c r="BF80" s="90">
        <f>IF(Oper!BF10&gt;$H$80,IF(SUM($N$80:BE80)=ROUNDDOWN($M$80,0),$M$80-SUM($N$80:BE80),IF(SUM($N$80:BE80)=$M$80,0,1)),0)</f>
        <v>0</v>
      </c>
      <c r="BG80" s="90">
        <f>IF(Oper!BG10&gt;$H$80,IF(SUM($N$80:BF80)=ROUNDDOWN($M$80,0),$M$80-SUM($N$80:BF80),IF(SUM($N$80:BF80)=$M$80,0,1)),0)</f>
        <v>0</v>
      </c>
      <c r="BH80" s="90">
        <f>IF(Oper!BH10&gt;$H$80,IF(SUM($N$80:BG80)=ROUNDDOWN($M$80,0),$M$80-SUM($N$80:BG80),IF(SUM($N$80:BG80)=$M$80,0,1)),0)</f>
        <v>0</v>
      </c>
      <c r="BI80" s="90">
        <f>IF(Oper!BI10&gt;$H$80,IF(SUM($N$80:BH80)=ROUNDDOWN($M$80,0),$M$80-SUM($N$80:BH80),IF(SUM($N$80:BH80)=$M$80,0,1)),0)</f>
        <v>0</v>
      </c>
      <c r="BJ80" s="90">
        <f>IF(Oper!BJ10&gt;$H$80,IF(SUM($N$80:BI80)=ROUNDDOWN($M$80,0),$M$80-SUM($N$80:BI80),IF(SUM($N$80:BI80)=$M$80,0,1)),0)</f>
        <v>0</v>
      </c>
      <c r="BK80" s="90">
        <f>IF(Oper!BK10&gt;$H$80,IF(SUM($N$80:BJ80)=ROUNDDOWN($M$80,0),$M$80-SUM($N$80:BJ80),IF(SUM($N$80:BJ80)=$M$80,0,1)),0)</f>
        <v>0</v>
      </c>
      <c r="BL80" s="90">
        <f>IF(Oper!BL10&gt;$H$80,IF(SUM($N$80:BK80)=ROUNDDOWN($M$80,0),$M$80-SUM($N$80:BK80),IF(SUM($N$80:BK80)=$M$80,0,1)),0)</f>
        <v>0</v>
      </c>
      <c r="BM80" s="90">
        <f>IF(Oper!BM10&gt;$H$80,IF(SUM($N$80:BL80)=ROUNDDOWN($M$80,0),$M$80-SUM($N$80:BL80),IF(SUM($N$80:BL80)=$M$80,0,1)),0)</f>
        <v>0</v>
      </c>
      <c r="BN80" s="90">
        <f>IF(Oper!BN10&gt;$H$80,IF(SUM($N$80:BM80)=ROUNDDOWN($M$80,0),$M$80-SUM($N$80:BM80),IF(SUM($N$80:BM80)=$M$80,0,1)),0)</f>
        <v>0</v>
      </c>
      <c r="BO80" s="90">
        <f>IF(Oper!BO10&gt;$H$80,IF(SUM($N$80:BN80)=ROUNDDOWN($M$80,0),$M$80-SUM($N$80:BN80),IF(SUM($N$80:BN80)=$M$80,0,1)),0)</f>
        <v>0</v>
      </c>
      <c r="BP80" s="90">
        <f>IF(Oper!BP10&gt;$H$80,IF(SUM($N$80:BO80)=ROUNDDOWN($M$80,0),$M$80-SUM($N$80:BO80),IF(SUM($N$80:BO80)=$M$80,0,1)),0)</f>
        <v>0</v>
      </c>
      <c r="BQ80" s="90">
        <f>IF(Oper!BQ10&gt;$H$80,IF(SUM($N$80:BP80)=ROUNDDOWN($M$80,0),$M$80-SUM($N$80:BP80),IF(SUM($N$80:BP80)=$M$80,0,1)),0)</f>
        <v>0</v>
      </c>
      <c r="BR80" s="90">
        <f>IF(Oper!BR10&gt;$H$80,IF(SUM($N$80:BQ80)=ROUNDDOWN($M$80,0),$M$80-SUM($N$80:BQ80),IF(SUM($N$80:BQ80)=$M$80,0,1)),0)</f>
        <v>0</v>
      </c>
      <c r="BS80" s="90">
        <f>IF(Oper!BS10&gt;$H$80,IF(SUM($N$80:BR80)=ROUNDDOWN($M$80,0),$M$80-SUM($N$80:BR80),IF(SUM($N$80:BR80)=$M$80,0,1)),0)</f>
        <v>0</v>
      </c>
      <c r="BT80" s="90">
        <f>IF(Oper!BT10&gt;$H$80,IF(SUM($N$80:BS80)=ROUNDDOWN($M$80,0),$M$80-SUM($N$80:BS80),IF(SUM($N$80:BS80)=$M$80,0,1)),0)</f>
        <v>0</v>
      </c>
      <c r="BU80" s="90">
        <f>IF(Oper!BU10&gt;$H$80,IF(SUM($N$80:BT80)=ROUNDDOWN($M$80,0),$M$80-SUM($N$80:BT80),IF(SUM($N$80:BT80)=$M$80,0,1)),0)</f>
        <v>0</v>
      </c>
      <c r="BV80" s="90">
        <f>IF(Oper!BV10&gt;$H$80,IF(SUM($N$80:BU80)=ROUNDDOWN($M$80,0),$M$80-SUM($N$80:BU80),IF(SUM($N$80:BU80)=$M$80,0,1)),0)</f>
        <v>0</v>
      </c>
      <c r="BW80" s="90">
        <f>IF(Oper!BW10&gt;$H$80,IF(SUM($N$80:BV80)=ROUNDDOWN($M$80,0),$M$80-SUM($N$80:BV80),IF(SUM($N$80:BV80)=$M$80,0,1)),0)</f>
        <v>0</v>
      </c>
      <c r="BX80" s="90">
        <f>IF(Oper!BX10&gt;$H$80,IF(SUM($N$80:BW80)=ROUNDDOWN($M$80,0),$M$80-SUM($N$80:BW80),IF(SUM($N$80:BW80)=$M$80,0,1)),0)</f>
        <v>0</v>
      </c>
      <c r="BY80" s="90">
        <f>IF(Oper!BY10&gt;$H$80,IF(SUM($N$80:BX80)=ROUNDDOWN($M$80,0),$M$80-SUM($N$80:BX80),IF(SUM($N$80:BX80)=$M$80,0,1)),0)</f>
        <v>0</v>
      </c>
      <c r="BZ80" s="90">
        <f>IF(Oper!BZ10&gt;$H$80,IF(SUM($N$80:BY80)=ROUNDDOWN($M$80,0),$M$80-SUM($N$80:BY80),IF(SUM($N$80:BY80)=$M$80,0,1)),0)</f>
        <v>0</v>
      </c>
      <c r="CA80" s="90">
        <f>IF(Oper!CA10&gt;$H$80,IF(SUM($N$80:BZ80)=ROUNDDOWN($M$80,0),$M$80-SUM($N$80:BZ80),IF(SUM($N$80:BZ80)=$M$80,0,1)),0)</f>
        <v>0</v>
      </c>
      <c r="CB80" s="90">
        <f>IF(Oper!CB10&gt;$H$80,IF(SUM($N$80:CA80)=ROUNDDOWN($M$80,0),$M$80-SUM($N$80:CA80),IF(SUM($N$80:CA80)=$M$80,0,1)),0)</f>
        <v>0</v>
      </c>
      <c r="CC80" s="90">
        <f>IF(Oper!CC10&gt;$H$80,IF(SUM($N$80:CB80)=ROUNDDOWN($M$80,0),$M$80-SUM($N$80:CB80),IF(SUM($N$80:CB80)=$M$80,0,1)),0)</f>
        <v>0</v>
      </c>
      <c r="CD80" s="90">
        <f>IF(Oper!CD10&gt;$H$80,IF(SUM($N$80:CC80)=ROUNDDOWN($M$80,0),$M$80-SUM($N$80:CC80),IF(SUM($N$80:CC80)=$M$80,0,1)),0)</f>
        <v>0</v>
      </c>
      <c r="CE80" s="90">
        <f>IF(Oper!CE10&gt;$H$80,IF(SUM($N$80:CD80)=ROUNDDOWN($M$80,0),$M$80-SUM($N$80:CD80),IF(SUM($N$80:CD80)=$M$80,0,1)),0)</f>
        <v>0</v>
      </c>
      <c r="CF80" s="90">
        <f>IF(Oper!CF10&gt;$H$80,IF(SUM($N$80:CE80)=ROUNDDOWN($M$80,0),$M$80-SUM($N$80:CE80),IF(SUM($N$80:CE80)=$M$80,0,1)),0)</f>
        <v>0</v>
      </c>
      <c r="CG80" s="90">
        <f>IF(Oper!CG10&gt;$H$80,IF(SUM($N$80:CF80)=ROUNDDOWN($M$80,0),$M$80-SUM($N$80:CF80),IF(SUM($N$80:CF80)=$M$80,0,1)),0)</f>
        <v>0</v>
      </c>
      <c r="CH80" s="90">
        <f>IF(Oper!CH10&gt;$H$80,IF(SUM($N$80:CG80)=ROUNDDOWN($M$80,0),$M$80-SUM($N$80:CG80),IF(SUM($N$80:CG80)=$M$80,0,1)),0)</f>
        <v>0</v>
      </c>
      <c r="CI80" s="90">
        <f>IF(Oper!CI10&gt;$H$80,IF(SUM($N$80:CH80)=ROUNDDOWN($M$80,0),$M$80-SUM($N$80:CH80),IF(SUM($N$80:CH80)=$M$80,0,1)),0)</f>
        <v>0</v>
      </c>
      <c r="CJ80" s="90">
        <f>IF(Oper!CJ10&gt;$H$80,IF(SUM($N$80:CI80)=ROUNDDOWN($M$80,0),$M$80-SUM($N$80:CI80),IF(SUM($N$80:CI80)=$M$80,0,1)),0)</f>
        <v>0</v>
      </c>
      <c r="CK80" s="90">
        <f>IF(Oper!CK10&gt;$H$80,IF(SUM($N$80:CJ80)=ROUNDDOWN($M$80,0),$M$80-SUM($N$80:CJ80),IF(SUM($N$80:CJ80)=$M$80,0,1)),0)</f>
        <v>0</v>
      </c>
      <c r="CL80" s="90">
        <f>IF(Oper!CL10&gt;$H$80,IF(SUM($N$80:CK80)=ROUNDDOWN($M$80,0),$M$80-SUM($N$80:CK80),IF(SUM($N$80:CK80)=$M$80,0,1)),0)</f>
        <v>0</v>
      </c>
      <c r="CM80" s="90">
        <f>IF(Oper!CM10&gt;$H$80,IF(SUM($N$80:CL80)=ROUNDDOWN($M$80,0),$M$80-SUM($N$80:CL80),IF(SUM($N$80:CL80)=$M$80,0,1)),0)</f>
        <v>0</v>
      </c>
      <c r="CN80" s="90">
        <f>IF(Oper!CN10&gt;$H$80,IF(SUM($N$80:CM80)=ROUNDDOWN($M$80,0),$M$80-SUM($N$80:CM80),IF(SUM($N$80:CM80)=$M$80,0,1)),0)</f>
        <v>0</v>
      </c>
      <c r="CO80" s="90">
        <f>IF(Oper!CO10&gt;$H$80,IF(SUM($N$80:CN80)=ROUNDDOWN($M$80,0),$M$80-SUM($N$80:CN80),IF(SUM($N$80:CN80)=$M$80,0,1)),0)</f>
        <v>0</v>
      </c>
      <c r="CP80" s="90">
        <f>IF(Oper!CP10&gt;$H$80,IF(SUM($N$80:CO80)=ROUNDDOWN($M$80,0),$M$80-SUM($N$80:CO80),IF(SUM($N$80:CO80)=$M$80,0,1)),0)</f>
        <v>0</v>
      </c>
      <c r="CQ80" s="90">
        <f>IF(Oper!CQ10&gt;$H$80,IF(SUM($N$80:CP80)=ROUNDDOWN($M$80,0),$M$80-SUM($N$80:CP80),IF(SUM($N$80:CP80)=$M$80,0,1)),0)</f>
        <v>0</v>
      </c>
      <c r="CR80" s="90">
        <f>IF(Oper!CR10&gt;$H$80,IF(SUM($N$80:CQ80)=ROUNDDOWN($M$80,0),$M$80-SUM($N$80:CQ80),IF(SUM($N$80:CQ80)=$M$80,0,1)),0)</f>
        <v>0</v>
      </c>
      <c r="CS80" s="90"/>
    </row>
    <row r="81" spans="1:97" outlineLevel="1">
      <c r="A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47"/>
      <c r="BD81" s="47"/>
      <c r="BE81" s="47"/>
      <c r="BF81" s="47"/>
      <c r="BG81" s="47"/>
      <c r="BH81" s="47"/>
      <c r="BI81" s="47"/>
      <c r="BJ81" s="47"/>
      <c r="BK81" s="47"/>
      <c r="BL81" s="47"/>
      <c r="BM81" s="47"/>
      <c r="BN81" s="47"/>
      <c r="BO81" s="47"/>
      <c r="BP81" s="47"/>
      <c r="BQ81" s="47"/>
      <c r="BR81" s="47"/>
      <c r="BS81" s="47"/>
      <c r="BT81" s="47"/>
      <c r="BU81" s="47"/>
      <c r="BV81" s="47"/>
      <c r="BW81" s="47"/>
      <c r="BX81" s="47"/>
      <c r="BY81" s="47"/>
      <c r="BZ81" s="47"/>
      <c r="CA81" s="47"/>
      <c r="CB81" s="47"/>
      <c r="CC81" s="47"/>
      <c r="CD81" s="47"/>
      <c r="CE81" s="47"/>
      <c r="CF81" s="47"/>
      <c r="CG81" s="47"/>
      <c r="CH81" s="47"/>
      <c r="CI81" s="47"/>
      <c r="CJ81" s="47"/>
      <c r="CK81" s="47"/>
      <c r="CL81" s="47"/>
      <c r="CM81" s="47"/>
      <c r="CN81" s="47"/>
      <c r="CO81" s="47"/>
      <c r="CP81" s="47"/>
      <c r="CQ81" s="47"/>
      <c r="CR81" s="47"/>
      <c r="CS81" s="47"/>
    </row>
    <row r="82" spans="1:97" outlineLevel="1">
      <c r="A82" s="2"/>
      <c r="B82" s="230" t="s">
        <v>201</v>
      </c>
      <c r="C82" s="329"/>
      <c r="D82" s="220"/>
      <c r="E82" s="220"/>
      <c r="F82" s="220"/>
      <c r="G82" s="220"/>
      <c r="H82" s="220"/>
      <c r="I82" s="220"/>
      <c r="J82" s="220"/>
      <c r="K82" s="343" t="s">
        <v>200</v>
      </c>
      <c r="L82" s="220"/>
      <c r="M82" s="338">
        <f>SUM(O82:GK82)</f>
        <v>-3945.042095230438</v>
      </c>
      <c r="N82" s="338"/>
      <c r="O82" s="339">
        <f t="shared" ref="O82:Q82" si="211">-$K80/SUM($O$80:$GJ$80)*O$80</f>
        <v>0</v>
      </c>
      <c r="P82" s="339">
        <f t="shared" si="211"/>
        <v>-105.80000000000005</v>
      </c>
      <c r="Q82" s="339">
        <f t="shared" si="211"/>
        <v>-105.80000000000005</v>
      </c>
      <c r="R82" s="339">
        <f t="shared" ref="R82:CC82" si="212">-$K80/SUM($O$80:$GJ$80)*R$80</f>
        <v>-105.80000000000005</v>
      </c>
      <c r="S82" s="339">
        <f t="shared" si="212"/>
        <v>-105.80000000000005</v>
      </c>
      <c r="T82" s="339">
        <f t="shared" si="212"/>
        <v>-105.80000000000005</v>
      </c>
      <c r="U82" s="339">
        <f t="shared" si="212"/>
        <v>-105.80000000000005</v>
      </c>
      <c r="V82" s="339">
        <f t="shared" si="212"/>
        <v>-105.80000000000005</v>
      </c>
      <c r="W82" s="339">
        <f t="shared" si="212"/>
        <v>-105.80000000000005</v>
      </c>
      <c r="X82" s="339">
        <f t="shared" si="212"/>
        <v>-105.80000000000005</v>
      </c>
      <c r="Y82" s="339">
        <f t="shared" si="212"/>
        <v>-105.80000000000005</v>
      </c>
      <c r="Z82" s="339">
        <f t="shared" si="212"/>
        <v>-105.80000000000005</v>
      </c>
      <c r="AA82" s="339">
        <f t="shared" si="212"/>
        <v>-105.80000000000005</v>
      </c>
      <c r="AB82" s="339">
        <f t="shared" si="212"/>
        <v>-105.80000000000005</v>
      </c>
      <c r="AC82" s="339">
        <f t="shared" si="212"/>
        <v>-105.80000000000005</v>
      </c>
      <c r="AD82" s="339">
        <f t="shared" si="212"/>
        <v>-105.80000000000005</v>
      </c>
      <c r="AE82" s="339">
        <f t="shared" si="212"/>
        <v>-105.80000000000005</v>
      </c>
      <c r="AF82" s="339">
        <f t="shared" si="212"/>
        <v>-105.80000000000005</v>
      </c>
      <c r="AG82" s="339">
        <f t="shared" si="212"/>
        <v>-105.80000000000005</v>
      </c>
      <c r="AH82" s="339">
        <f t="shared" si="212"/>
        <v>-105.80000000000005</v>
      </c>
      <c r="AI82" s="339">
        <f t="shared" si="212"/>
        <v>-105.80000000000005</v>
      </c>
      <c r="AJ82" s="339">
        <f t="shared" si="212"/>
        <v>-105.80000000000005</v>
      </c>
      <c r="AK82" s="339">
        <f t="shared" si="212"/>
        <v>-105.80000000000005</v>
      </c>
      <c r="AL82" s="339">
        <f t="shared" si="212"/>
        <v>-105.80000000000005</v>
      </c>
      <c r="AM82" s="339">
        <f t="shared" si="212"/>
        <v>-105.80000000000005</v>
      </c>
      <c r="AN82" s="339">
        <f t="shared" si="212"/>
        <v>-105.80000000000005</v>
      </c>
      <c r="AO82" s="339">
        <f t="shared" si="212"/>
        <v>-105.80000000000005</v>
      </c>
      <c r="AP82" s="339">
        <f t="shared" si="212"/>
        <v>-105.80000000000005</v>
      </c>
      <c r="AQ82" s="339">
        <f t="shared" si="212"/>
        <v>-105.80000000000005</v>
      </c>
      <c r="AR82" s="339">
        <f t="shared" si="212"/>
        <v>-105.80000000000005</v>
      </c>
      <c r="AS82" s="339">
        <f t="shared" si="212"/>
        <v>-105.80000000000005</v>
      </c>
      <c r="AT82" s="339">
        <f t="shared" si="212"/>
        <v>-105.80000000000005</v>
      </c>
      <c r="AU82" s="339">
        <f t="shared" si="212"/>
        <v>-105.80000000000005</v>
      </c>
      <c r="AV82" s="339">
        <f t="shared" si="212"/>
        <v>-105.80000000000005</v>
      </c>
      <c r="AW82" s="339">
        <f t="shared" si="212"/>
        <v>-105.80000000000005</v>
      </c>
      <c r="AX82" s="339">
        <f t="shared" si="212"/>
        <v>-105.80000000000005</v>
      </c>
      <c r="AY82" s="339">
        <f t="shared" si="212"/>
        <v>-105.80000000000005</v>
      </c>
      <c r="AZ82" s="339">
        <f t="shared" si="212"/>
        <v>-105.80000000000005</v>
      </c>
      <c r="BA82" s="339">
        <f t="shared" si="212"/>
        <v>-30.442095230434944</v>
      </c>
      <c r="BB82" s="339">
        <f t="shared" si="212"/>
        <v>0</v>
      </c>
      <c r="BC82" s="339">
        <f t="shared" si="212"/>
        <v>0</v>
      </c>
      <c r="BD82" s="339">
        <f t="shared" si="212"/>
        <v>0</v>
      </c>
      <c r="BE82" s="339">
        <f t="shared" si="212"/>
        <v>0</v>
      </c>
      <c r="BF82" s="339">
        <f t="shared" si="212"/>
        <v>0</v>
      </c>
      <c r="BG82" s="339">
        <f t="shared" si="212"/>
        <v>0</v>
      </c>
      <c r="BH82" s="339">
        <f t="shared" si="212"/>
        <v>0</v>
      </c>
      <c r="BI82" s="339">
        <f t="shared" si="212"/>
        <v>0</v>
      </c>
      <c r="BJ82" s="339">
        <f t="shared" si="212"/>
        <v>0</v>
      </c>
      <c r="BK82" s="339">
        <f t="shared" si="212"/>
        <v>0</v>
      </c>
      <c r="BL82" s="339">
        <f t="shared" si="212"/>
        <v>0</v>
      </c>
      <c r="BM82" s="339">
        <f t="shared" si="212"/>
        <v>0</v>
      </c>
      <c r="BN82" s="339">
        <f t="shared" si="212"/>
        <v>0</v>
      </c>
      <c r="BO82" s="339">
        <f t="shared" si="212"/>
        <v>0</v>
      </c>
      <c r="BP82" s="339">
        <f t="shared" si="212"/>
        <v>0</v>
      </c>
      <c r="BQ82" s="339">
        <f t="shared" si="212"/>
        <v>0</v>
      </c>
      <c r="BR82" s="339">
        <f t="shared" si="212"/>
        <v>0</v>
      </c>
      <c r="BS82" s="339">
        <f t="shared" si="212"/>
        <v>0</v>
      </c>
      <c r="BT82" s="339">
        <f t="shared" si="212"/>
        <v>0</v>
      </c>
      <c r="BU82" s="339">
        <f t="shared" si="212"/>
        <v>0</v>
      </c>
      <c r="BV82" s="339">
        <f t="shared" si="212"/>
        <v>0</v>
      </c>
      <c r="BW82" s="339">
        <f t="shared" si="212"/>
        <v>0</v>
      </c>
      <c r="BX82" s="339">
        <f t="shared" si="212"/>
        <v>0</v>
      </c>
      <c r="BY82" s="339">
        <f t="shared" si="212"/>
        <v>0</v>
      </c>
      <c r="BZ82" s="339">
        <f t="shared" si="212"/>
        <v>0</v>
      </c>
      <c r="CA82" s="339">
        <f t="shared" si="212"/>
        <v>0</v>
      </c>
      <c r="CB82" s="339">
        <f t="shared" si="212"/>
        <v>0</v>
      </c>
      <c r="CC82" s="339">
        <f t="shared" si="212"/>
        <v>0</v>
      </c>
      <c r="CD82" s="339">
        <f t="shared" ref="CD82:CR82" si="213">-$K80/SUM($O$80:$GJ$80)*CD$80</f>
        <v>0</v>
      </c>
      <c r="CE82" s="339">
        <f t="shared" si="213"/>
        <v>0</v>
      </c>
      <c r="CF82" s="339">
        <f t="shared" si="213"/>
        <v>0</v>
      </c>
      <c r="CG82" s="339">
        <f t="shared" si="213"/>
        <v>0</v>
      </c>
      <c r="CH82" s="339">
        <f t="shared" si="213"/>
        <v>0</v>
      </c>
      <c r="CI82" s="339">
        <f t="shared" si="213"/>
        <v>0</v>
      </c>
      <c r="CJ82" s="339">
        <f t="shared" si="213"/>
        <v>0</v>
      </c>
      <c r="CK82" s="339">
        <f t="shared" si="213"/>
        <v>0</v>
      </c>
      <c r="CL82" s="339">
        <f t="shared" si="213"/>
        <v>0</v>
      </c>
      <c r="CM82" s="339">
        <f t="shared" si="213"/>
        <v>0</v>
      </c>
      <c r="CN82" s="339">
        <f t="shared" si="213"/>
        <v>0</v>
      </c>
      <c r="CO82" s="339">
        <f t="shared" si="213"/>
        <v>0</v>
      </c>
      <c r="CP82" s="339">
        <f t="shared" si="213"/>
        <v>0</v>
      </c>
      <c r="CQ82" s="339">
        <f t="shared" si="213"/>
        <v>0</v>
      </c>
      <c r="CR82" s="339">
        <f t="shared" si="213"/>
        <v>0</v>
      </c>
      <c r="CS82" s="339"/>
    </row>
    <row r="83" spans="1:97">
      <c r="A83" s="47"/>
      <c r="B83" s="47"/>
      <c r="C83" s="47"/>
      <c r="D83" s="47"/>
      <c r="E83" s="47"/>
      <c r="F83" s="47"/>
      <c r="G83" s="90"/>
      <c r="H83" s="47"/>
      <c r="I83" s="257"/>
      <c r="J83" s="47"/>
      <c r="K83" s="222"/>
      <c r="L83" s="47"/>
      <c r="M83" s="476"/>
      <c r="N83" s="476"/>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s="90"/>
      <c r="BC83" s="90"/>
      <c r="BD83" s="90"/>
      <c r="BE83" s="90"/>
      <c r="BF83" s="90"/>
      <c r="BG83" s="90"/>
      <c r="BH83" s="90"/>
      <c r="BI83" s="90"/>
      <c r="BJ83" s="90"/>
      <c r="BK83" s="90"/>
      <c r="BL83" s="90"/>
      <c r="BM83" s="90"/>
      <c r="BN83" s="90"/>
      <c r="BO83" s="90"/>
      <c r="BP83" s="90"/>
      <c r="BQ83" s="90"/>
      <c r="BR83" s="90"/>
      <c r="BS83" s="90"/>
      <c r="BT83" s="90"/>
      <c r="BU83" s="90"/>
      <c r="BV83" s="90"/>
      <c r="BW83" s="90"/>
      <c r="BX83" s="90"/>
      <c r="BY83" s="90"/>
      <c r="BZ83" s="90"/>
      <c r="CA83" s="90"/>
      <c r="CB83" s="90"/>
      <c r="CC83" s="90"/>
      <c r="CD83" s="90"/>
      <c r="CE83" s="90"/>
      <c r="CF83" s="90"/>
      <c r="CG83" s="90"/>
      <c r="CH83" s="90"/>
      <c r="CI83" s="90"/>
      <c r="CJ83" s="90"/>
      <c r="CK83" s="90"/>
      <c r="CL83" s="90"/>
      <c r="CM83" s="90"/>
      <c r="CN83" s="90"/>
      <c r="CO83" s="90"/>
      <c r="CP83" s="90"/>
      <c r="CQ83" s="90"/>
      <c r="CR83" s="90"/>
      <c r="CS83" s="90"/>
    </row>
    <row r="84" spans="1:97" outlineLevel="1">
      <c r="A84" s="47"/>
      <c r="B84" s="260" t="s">
        <v>176</v>
      </c>
      <c r="C84" s="47"/>
      <c r="D84" s="47"/>
      <c r="E84" s="47"/>
      <c r="F84" s="47"/>
      <c r="G84" s="47" t="s">
        <v>297</v>
      </c>
      <c r="H84" s="47"/>
      <c r="I84" s="47"/>
      <c r="J84" s="47"/>
      <c r="K84" s="47"/>
      <c r="L84" s="47"/>
      <c r="M84" s="476"/>
      <c r="N84" s="476"/>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row>
    <row r="85" spans="1:97" outlineLevel="1">
      <c r="A85" s="47"/>
      <c r="B85" s="47" t="s">
        <v>183</v>
      </c>
      <c r="C85" s="47"/>
      <c r="D85" s="47"/>
      <c r="E85" s="47"/>
      <c r="F85" s="47"/>
      <c r="G85" s="244">
        <f>+Inputs!L143</f>
        <v>20</v>
      </c>
      <c r="H85" s="47"/>
      <c r="I85" s="47"/>
      <c r="J85" s="47"/>
      <c r="K85" s="47"/>
      <c r="L85" s="47"/>
      <c r="M85" s="125">
        <f>SUM(O85:GK85)</f>
        <v>-12775.542124233678</v>
      </c>
      <c r="N85" s="125"/>
      <c r="O85" s="47"/>
      <c r="P85" s="221">
        <f>+Oper!P59</f>
        <v>-156.81728316032297</v>
      </c>
      <c r="Q85" s="221">
        <f>+Oper!Q59</f>
        <v>-122.82187845735555</v>
      </c>
      <c r="R85" s="221">
        <f>+Oper!R59</f>
        <v>-96.196117696867461</v>
      </c>
      <c r="S85" s="221">
        <f>+Oper!S59</f>
        <v>-75.342383426927569</v>
      </c>
      <c r="T85" s="221">
        <f>+Oper!T59</f>
        <v>-79.070267918809492</v>
      </c>
      <c r="U85" s="221">
        <f>+Oper!U59</f>
        <v>-82.982605332841047</v>
      </c>
      <c r="V85" s="221">
        <f>+Oper!V59</f>
        <v>-87.088522260944146</v>
      </c>
      <c r="W85" s="221">
        <f>+Oper!W59</f>
        <v>-91.397596871947968</v>
      </c>
      <c r="X85" s="221">
        <f>+Oper!X59</f>
        <v>-95.919881255274788</v>
      </c>
      <c r="Y85" s="221">
        <f>+Oper!Y59</f>
        <v>-93.26778901911679</v>
      </c>
      <c r="Z85" s="221">
        <f>+Oper!Z59</f>
        <v>-90.689024576290535</v>
      </c>
      <c r="AA85" s="221">
        <f>+Oper!AA59</f>
        <v>-88.181560484008884</v>
      </c>
      <c r="AB85" s="221">
        <f>+Oper!AB59</f>
        <v>-85.743425356323087</v>
      </c>
      <c r="AC85" s="221">
        <f>+Oper!AC59</f>
        <v>-83.372702314205185</v>
      </c>
      <c r="AD85" s="221">
        <f>+Oper!AD59</f>
        <v>-84.487931223810804</v>
      </c>
      <c r="AE85" s="221">
        <f>+Oper!AE59</f>
        <v>-85.618077912093341</v>
      </c>
      <c r="AF85" s="221">
        <f>+Oper!AF59</f>
        <v>-86.763341925638031</v>
      </c>
      <c r="AG85" s="221">
        <f>+Oper!AG59</f>
        <v>-87.923925480250517</v>
      </c>
      <c r="AH85" s="221">
        <f>+Oper!AH59</f>
        <v>-89.100033496661567</v>
      </c>
      <c r="AI85" s="221">
        <f>+Oper!AI59</f>
        <v>-92.514857908578875</v>
      </c>
      <c r="AJ85" s="221">
        <f>+Oper!AJ59</f>
        <v>-96.060557981330405</v>
      </c>
      <c r="AK85" s="221">
        <f>+Oper!AK59</f>
        <v>-99.742149621016324</v>
      </c>
      <c r="AL85" s="221">
        <f>+Oper!AL59</f>
        <v>-103.56484097203268</v>
      </c>
      <c r="AM85" s="221">
        <f>+Oper!AM59</f>
        <v>-107.53403978474559</v>
      </c>
      <c r="AN85" s="221">
        <f>+Oper!AN59</f>
        <v>-107.74886054730278</v>
      </c>
      <c r="AO85" s="221">
        <f>+Oper!AO59</f>
        <v>-107.96411045731989</v>
      </c>
      <c r="AP85" s="221">
        <f>+Oper!AP59</f>
        <v>-108.1797903721048</v>
      </c>
      <c r="AQ85" s="221">
        <f>+Oper!AQ59</f>
        <v>-108.39590115067813</v>
      </c>
      <c r="AR85" s="221">
        <f>+Oper!AR59</f>
        <v>-108.61244365377642</v>
      </c>
      <c r="AS85" s="221">
        <f>+Oper!AS59</f>
        <v>-110.78469252685196</v>
      </c>
      <c r="AT85" s="221">
        <f>+Oper!AT59</f>
        <v>-113.00038637738899</v>
      </c>
      <c r="AU85" s="221">
        <f>+Oper!AU59</f>
        <v>-115.26039410493679</v>
      </c>
      <c r="AV85" s="221">
        <f>+Oper!AV59</f>
        <v>-117.56560198703552</v>
      </c>
      <c r="AW85" s="221">
        <f>+Oper!AW59</f>
        <v>-119.91691402677624</v>
      </c>
      <c r="AX85" s="221">
        <f>+Oper!AX59</f>
        <v>-122.31525230731175</v>
      </c>
      <c r="AY85" s="221">
        <f>+Oper!AY59</f>
        <v>-124.761557353458</v>
      </c>
      <c r="AZ85" s="221">
        <f>+Oper!AZ59</f>
        <v>-127.25678850052716</v>
      </c>
      <c r="BA85" s="221">
        <f>+Oper!BA59</f>
        <v>-129.80192427053771</v>
      </c>
      <c r="BB85" s="221">
        <f>+Oper!BB59</f>
        <v>-132.39796275594847</v>
      </c>
      <c r="BC85" s="221">
        <f>+Oper!BC59</f>
        <v>-135.04592201106743</v>
      </c>
      <c r="BD85" s="221">
        <f>+Oper!BD59</f>
        <v>-137.74684045128879</v>
      </c>
      <c r="BE85" s="221">
        <f>+Oper!BE59</f>
        <v>-140.50177726031455</v>
      </c>
      <c r="BF85" s="221">
        <f>+Oper!BF59</f>
        <v>-143.31181280552087</v>
      </c>
      <c r="BG85" s="221">
        <f>+Oper!BG59</f>
        <v>-146.1780490616313</v>
      </c>
      <c r="BH85" s="221">
        <f>+Oper!BH59</f>
        <v>-149.10161004286394</v>
      </c>
      <c r="BI85" s="221">
        <f>+Oper!BI59</f>
        <v>-152.08364224372121</v>
      </c>
      <c r="BJ85" s="221">
        <f>+Oper!BJ59</f>
        <v>-155.12531508859561</v>
      </c>
      <c r="BK85" s="221">
        <f>+Oper!BK59</f>
        <v>-158.22782139036752</v>
      </c>
      <c r="BL85" s="221">
        <f>+Oper!BL59</f>
        <v>-161.39237781817488</v>
      </c>
      <c r="BM85" s="221">
        <f>+Oper!BM59</f>
        <v>-164.62022537453839</v>
      </c>
      <c r="BN85" s="221">
        <f>+Oper!BN59</f>
        <v>-167.91262988202917</v>
      </c>
      <c r="BO85" s="221">
        <f>+Oper!BO59</f>
        <v>-171.27088247966975</v>
      </c>
      <c r="BP85" s="221">
        <f>+Oper!BP59</f>
        <v>-174.69630012926316</v>
      </c>
      <c r="BQ85" s="221">
        <f>+Oper!BQ59</f>
        <v>-178.19022613184842</v>
      </c>
      <c r="BR85" s="221">
        <f>+Oper!BR59</f>
        <v>-181.75403065448538</v>
      </c>
      <c r="BS85" s="221">
        <f>+Oper!BS59</f>
        <v>-185.38911126757509</v>
      </c>
      <c r="BT85" s="221">
        <f>+Oper!BT59</f>
        <v>-189.0968934929266</v>
      </c>
      <c r="BU85" s="221">
        <f>+Oper!BU59</f>
        <v>-192.87883136278512</v>
      </c>
      <c r="BV85" s="221">
        <f>+Oper!BV59</f>
        <v>-196.73640799004085</v>
      </c>
      <c r="BW85" s="221">
        <f>+Oper!BW59</f>
        <v>-200.67113614984166</v>
      </c>
      <c r="BX85" s="221">
        <f>+Oper!BX59</f>
        <v>-204.68455887283847</v>
      </c>
      <c r="BY85" s="221">
        <f>+Oper!BY59</f>
        <v>-208.77825005029524</v>
      </c>
      <c r="BZ85" s="221">
        <f>+Oper!BZ59</f>
        <v>-212.95381505130115</v>
      </c>
      <c r="CA85" s="221">
        <f>+Oper!CA59</f>
        <v>-217.21289135232718</v>
      </c>
      <c r="CB85" s="221">
        <f>+Oper!CB59</f>
        <v>-221.55714917937374</v>
      </c>
      <c r="CC85" s="221">
        <f>+Oper!CC59</f>
        <v>-225.98829216296122</v>
      </c>
      <c r="CD85" s="221">
        <f>+Oper!CD59</f>
        <v>-230.50805800622044</v>
      </c>
      <c r="CE85" s="221">
        <f>+Oper!CE59</f>
        <v>-235.11821916634486</v>
      </c>
      <c r="CF85" s="221">
        <f>+Oper!CF59</f>
        <v>-239.82058354967177</v>
      </c>
      <c r="CG85" s="221">
        <f>+Oper!CG59</f>
        <v>-244.61699522066519</v>
      </c>
      <c r="CH85" s="221">
        <f>+Oper!CH59</f>
        <v>-249.50933512507854</v>
      </c>
      <c r="CI85" s="221">
        <f>+Oper!CI59</f>
        <v>-254.49952182758011</v>
      </c>
      <c r="CJ85" s="221">
        <f>+Oper!CJ59</f>
        <v>-259.58951226413177</v>
      </c>
      <c r="CK85" s="221">
        <f>+Oper!CK59</f>
        <v>-264.78130250941439</v>
      </c>
      <c r="CL85" s="221">
        <f>+Oper!CL59</f>
        <v>-270.07692855960266</v>
      </c>
      <c r="CM85" s="221">
        <f>+Oper!CM59</f>
        <v>-275.47846713079474</v>
      </c>
      <c r="CN85" s="221">
        <f>+Oper!CN59</f>
        <v>-280.98803647341066</v>
      </c>
      <c r="CO85" s="221">
        <f>+Oper!CO59</f>
        <v>-286.60779720287883</v>
      </c>
      <c r="CP85" s="221">
        <f>+Oper!CP59</f>
        <v>-292.33995314693641</v>
      </c>
      <c r="CQ85" s="221">
        <f>+Oper!CQ59</f>
        <v>-298.18675220987518</v>
      </c>
      <c r="CR85" s="221">
        <f>+Oper!CR59</f>
        <v>-304.15048725407269</v>
      </c>
      <c r="CS85" s="221"/>
    </row>
    <row r="86" spans="1:97" outlineLevel="1">
      <c r="A86" s="47"/>
      <c r="B86" s="47"/>
      <c r="C86" s="47"/>
      <c r="D86" s="47"/>
      <c r="E86" s="47"/>
      <c r="F86" s="47"/>
      <c r="G86" s="47"/>
      <c r="H86" s="47"/>
      <c r="I86" s="47"/>
      <c r="J86" s="47"/>
      <c r="K86" s="47"/>
      <c r="L86" s="47"/>
      <c r="M86" s="47"/>
      <c r="N86" s="47"/>
      <c r="O86" s="47"/>
      <c r="P86" s="47"/>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221"/>
      <c r="BE86" s="221"/>
      <c r="BF86" s="221"/>
      <c r="BG86" s="221"/>
      <c r="BH86" s="221"/>
      <c r="BI86" s="221"/>
      <c r="BJ86" s="221"/>
      <c r="BK86" s="221"/>
      <c r="BL86" s="221"/>
      <c r="BM86" s="221"/>
      <c r="BN86" s="221"/>
      <c r="BO86" s="221"/>
      <c r="BP86" s="221"/>
      <c r="BQ86" s="221"/>
      <c r="BR86" s="221"/>
      <c r="BS86" s="221"/>
      <c r="BT86" s="221"/>
      <c r="BU86" s="221"/>
      <c r="BV86" s="221"/>
      <c r="BW86" s="221"/>
      <c r="BX86" s="221"/>
      <c r="BY86" s="221"/>
      <c r="BZ86" s="221"/>
      <c r="CA86" s="221"/>
      <c r="CB86" s="221"/>
      <c r="CC86" s="221"/>
      <c r="CD86" s="221"/>
      <c r="CE86" s="221"/>
      <c r="CF86" s="221"/>
      <c r="CG86" s="221"/>
      <c r="CH86" s="221"/>
      <c r="CI86" s="221"/>
      <c r="CJ86" s="221"/>
      <c r="CK86" s="221"/>
      <c r="CL86" s="221"/>
      <c r="CM86" s="221"/>
      <c r="CN86" s="221"/>
      <c r="CO86" s="221"/>
      <c r="CP86" s="221"/>
      <c r="CQ86" s="221"/>
      <c r="CR86" s="221"/>
      <c r="CS86" s="221"/>
    </row>
    <row r="87" spans="1:97" outlineLevel="1">
      <c r="A87" s="47"/>
      <c r="B87" s="47"/>
      <c r="C87" s="47"/>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row>
    <row r="88" spans="1:97" outlineLevel="1">
      <c r="A88" s="47"/>
      <c r="B88" s="225" t="s">
        <v>97</v>
      </c>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row>
    <row r="89" spans="1:97" outlineLevel="1">
      <c r="A89" s="47"/>
      <c r="B89" s="47"/>
      <c r="C89" s="47"/>
      <c r="D89" s="47"/>
      <c r="E89" s="47"/>
      <c r="F89" s="47"/>
      <c r="G89" s="47"/>
      <c r="H89" s="47"/>
      <c r="I89" s="47"/>
      <c r="J89" s="47"/>
      <c r="K89" s="47"/>
      <c r="L89" s="47"/>
      <c r="M89" s="47"/>
      <c r="N89" s="47"/>
      <c r="O89" s="47"/>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c r="CG89" s="259"/>
      <c r="CH89" s="259"/>
      <c r="CI89" s="259"/>
      <c r="CJ89" s="259"/>
      <c r="CK89" s="259"/>
      <c r="CL89" s="259"/>
      <c r="CM89" s="259"/>
      <c r="CN89" s="259"/>
      <c r="CO89" s="259"/>
      <c r="CP89" s="259"/>
      <c r="CQ89" s="259"/>
      <c r="CR89" s="259"/>
      <c r="CS89" s="259"/>
    </row>
    <row r="90" spans="1:97" outlineLevel="1">
      <c r="A90" s="47"/>
      <c r="B90" s="47" t="s">
        <v>175</v>
      </c>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row>
    <row r="91" spans="1:97" outlineLevel="1">
      <c r="A91" s="47"/>
      <c r="B91" s="244">
        <f>+G85</f>
        <v>20</v>
      </c>
      <c r="C91" s="47" t="s">
        <v>151</v>
      </c>
      <c r="D91" s="47"/>
      <c r="E91" s="47"/>
      <c r="F91" s="47"/>
      <c r="G91" s="47"/>
      <c r="H91" s="47"/>
      <c r="I91" s="47"/>
      <c r="J91" s="47"/>
      <c r="K91" s="90"/>
      <c r="L91" s="47"/>
      <c r="M91" s="47"/>
      <c r="N91" s="47"/>
      <c r="O91" s="47"/>
      <c r="P91" s="221">
        <f>+P85</f>
        <v>-156.81728316032297</v>
      </c>
      <c r="Q91" s="221">
        <f t="shared" ref="Q91:CB91" si="214">+Q85</f>
        <v>-122.82187845735555</v>
      </c>
      <c r="R91" s="221">
        <f t="shared" si="214"/>
        <v>-96.196117696867461</v>
      </c>
      <c r="S91" s="221">
        <f t="shared" si="214"/>
        <v>-75.342383426927569</v>
      </c>
      <c r="T91" s="221">
        <f t="shared" si="214"/>
        <v>-79.070267918809492</v>
      </c>
      <c r="U91" s="221">
        <f t="shared" si="214"/>
        <v>-82.982605332841047</v>
      </c>
      <c r="V91" s="221">
        <f t="shared" si="214"/>
        <v>-87.088522260944146</v>
      </c>
      <c r="W91" s="221">
        <f t="shared" si="214"/>
        <v>-91.397596871947968</v>
      </c>
      <c r="X91" s="221">
        <f t="shared" si="214"/>
        <v>-95.919881255274788</v>
      </c>
      <c r="Y91" s="221">
        <f t="shared" si="214"/>
        <v>-93.26778901911679</v>
      </c>
      <c r="Z91" s="221">
        <f t="shared" si="214"/>
        <v>-90.689024576290535</v>
      </c>
      <c r="AA91" s="221">
        <f t="shared" si="214"/>
        <v>-88.181560484008884</v>
      </c>
      <c r="AB91" s="221">
        <f t="shared" si="214"/>
        <v>-85.743425356323087</v>
      </c>
      <c r="AC91" s="221">
        <f t="shared" si="214"/>
        <v>-83.372702314205185</v>
      </c>
      <c r="AD91" s="221">
        <f t="shared" si="214"/>
        <v>-84.487931223810804</v>
      </c>
      <c r="AE91" s="221">
        <f t="shared" si="214"/>
        <v>-85.618077912093341</v>
      </c>
      <c r="AF91" s="221">
        <f t="shared" si="214"/>
        <v>-86.763341925638031</v>
      </c>
      <c r="AG91" s="221">
        <f t="shared" si="214"/>
        <v>-87.923925480250517</v>
      </c>
      <c r="AH91" s="221">
        <f t="shared" si="214"/>
        <v>-89.100033496661567</v>
      </c>
      <c r="AI91" s="221">
        <f t="shared" si="214"/>
        <v>-92.514857908578875</v>
      </c>
      <c r="AJ91" s="221">
        <f t="shared" si="214"/>
        <v>-96.060557981330405</v>
      </c>
      <c r="AK91" s="221">
        <f t="shared" si="214"/>
        <v>-99.742149621016324</v>
      </c>
      <c r="AL91" s="221">
        <f t="shared" si="214"/>
        <v>-103.56484097203268</v>
      </c>
      <c r="AM91" s="221">
        <f t="shared" si="214"/>
        <v>-107.53403978474559</v>
      </c>
      <c r="AN91" s="221">
        <f t="shared" si="214"/>
        <v>-107.74886054730278</v>
      </c>
      <c r="AO91" s="221">
        <f t="shared" si="214"/>
        <v>-107.96411045731989</v>
      </c>
      <c r="AP91" s="221">
        <f t="shared" si="214"/>
        <v>-108.1797903721048</v>
      </c>
      <c r="AQ91" s="221">
        <f t="shared" si="214"/>
        <v>-108.39590115067813</v>
      </c>
      <c r="AR91" s="221">
        <f t="shared" si="214"/>
        <v>-108.61244365377642</v>
      </c>
      <c r="AS91" s="221">
        <f t="shared" si="214"/>
        <v>-110.78469252685196</v>
      </c>
      <c r="AT91" s="221">
        <f t="shared" si="214"/>
        <v>-113.00038637738899</v>
      </c>
      <c r="AU91" s="221">
        <f t="shared" si="214"/>
        <v>-115.26039410493679</v>
      </c>
      <c r="AV91" s="221">
        <f t="shared" si="214"/>
        <v>-117.56560198703552</v>
      </c>
      <c r="AW91" s="221">
        <f t="shared" si="214"/>
        <v>-119.91691402677624</v>
      </c>
      <c r="AX91" s="221">
        <f t="shared" si="214"/>
        <v>-122.31525230731175</v>
      </c>
      <c r="AY91" s="221">
        <f t="shared" si="214"/>
        <v>-124.761557353458</v>
      </c>
      <c r="AZ91" s="221">
        <f t="shared" si="214"/>
        <v>-127.25678850052716</v>
      </c>
      <c r="BA91" s="221">
        <f t="shared" si="214"/>
        <v>-129.80192427053771</v>
      </c>
      <c r="BB91" s="221">
        <f t="shared" si="214"/>
        <v>-132.39796275594847</v>
      </c>
      <c r="BC91" s="221">
        <f t="shared" si="214"/>
        <v>-135.04592201106743</v>
      </c>
      <c r="BD91" s="221">
        <f t="shared" si="214"/>
        <v>-137.74684045128879</v>
      </c>
      <c r="BE91" s="221">
        <f t="shared" si="214"/>
        <v>-140.50177726031455</v>
      </c>
      <c r="BF91" s="221">
        <f t="shared" si="214"/>
        <v>-143.31181280552087</v>
      </c>
      <c r="BG91" s="221">
        <f t="shared" si="214"/>
        <v>-146.1780490616313</v>
      </c>
      <c r="BH91" s="221">
        <f t="shared" si="214"/>
        <v>-149.10161004286394</v>
      </c>
      <c r="BI91" s="221">
        <f t="shared" si="214"/>
        <v>-152.08364224372121</v>
      </c>
      <c r="BJ91" s="221">
        <f t="shared" si="214"/>
        <v>-155.12531508859561</v>
      </c>
      <c r="BK91" s="221">
        <f t="shared" si="214"/>
        <v>-158.22782139036752</v>
      </c>
      <c r="BL91" s="221">
        <f t="shared" si="214"/>
        <v>-161.39237781817488</v>
      </c>
      <c r="BM91" s="221">
        <f t="shared" si="214"/>
        <v>-164.62022537453839</v>
      </c>
      <c r="BN91" s="221">
        <f t="shared" si="214"/>
        <v>-167.91262988202917</v>
      </c>
      <c r="BO91" s="221">
        <f t="shared" si="214"/>
        <v>-171.27088247966975</v>
      </c>
      <c r="BP91" s="221">
        <f t="shared" si="214"/>
        <v>-174.69630012926316</v>
      </c>
      <c r="BQ91" s="221">
        <f t="shared" si="214"/>
        <v>-178.19022613184842</v>
      </c>
      <c r="BR91" s="221">
        <f t="shared" si="214"/>
        <v>-181.75403065448538</v>
      </c>
      <c r="BS91" s="221">
        <f t="shared" si="214"/>
        <v>-185.38911126757509</v>
      </c>
      <c r="BT91" s="221">
        <f t="shared" si="214"/>
        <v>-189.0968934929266</v>
      </c>
      <c r="BU91" s="221">
        <f t="shared" si="214"/>
        <v>-192.87883136278512</v>
      </c>
      <c r="BV91" s="221">
        <f t="shared" si="214"/>
        <v>-196.73640799004085</v>
      </c>
      <c r="BW91" s="221">
        <f t="shared" si="214"/>
        <v>-200.67113614984166</v>
      </c>
      <c r="BX91" s="221">
        <f t="shared" si="214"/>
        <v>-204.68455887283847</v>
      </c>
      <c r="BY91" s="221">
        <f t="shared" si="214"/>
        <v>-208.77825005029524</v>
      </c>
      <c r="BZ91" s="221">
        <f t="shared" si="214"/>
        <v>-212.95381505130115</v>
      </c>
      <c r="CA91" s="221">
        <f t="shared" si="214"/>
        <v>-217.21289135232718</v>
      </c>
      <c r="CB91" s="221">
        <f t="shared" si="214"/>
        <v>-221.55714917937374</v>
      </c>
      <c r="CC91" s="221">
        <f t="shared" ref="CC91:CR91" si="215">+CC85</f>
        <v>-225.98829216296122</v>
      </c>
      <c r="CD91" s="221">
        <f t="shared" si="215"/>
        <v>-230.50805800622044</v>
      </c>
      <c r="CE91" s="221">
        <f t="shared" si="215"/>
        <v>-235.11821916634486</v>
      </c>
      <c r="CF91" s="221">
        <f t="shared" si="215"/>
        <v>-239.82058354967177</v>
      </c>
      <c r="CG91" s="221">
        <f t="shared" si="215"/>
        <v>-244.61699522066519</v>
      </c>
      <c r="CH91" s="221">
        <f t="shared" si="215"/>
        <v>-249.50933512507854</v>
      </c>
      <c r="CI91" s="221">
        <f t="shared" si="215"/>
        <v>-254.49952182758011</v>
      </c>
      <c r="CJ91" s="221">
        <f t="shared" si="215"/>
        <v>-259.58951226413177</v>
      </c>
      <c r="CK91" s="221">
        <f t="shared" si="215"/>
        <v>-264.78130250941439</v>
      </c>
      <c r="CL91" s="221">
        <f t="shared" si="215"/>
        <v>-270.07692855960266</v>
      </c>
      <c r="CM91" s="221">
        <f t="shared" si="215"/>
        <v>-275.47846713079474</v>
      </c>
      <c r="CN91" s="221">
        <f t="shared" si="215"/>
        <v>-280.98803647341066</v>
      </c>
      <c r="CO91" s="221">
        <f t="shared" si="215"/>
        <v>-286.60779720287883</v>
      </c>
      <c r="CP91" s="221">
        <f t="shared" si="215"/>
        <v>-292.33995314693641</v>
      </c>
      <c r="CQ91" s="221">
        <f t="shared" si="215"/>
        <v>-298.18675220987518</v>
      </c>
      <c r="CR91" s="221">
        <f t="shared" si="215"/>
        <v>-304.15048725407269</v>
      </c>
      <c r="CS91" s="221"/>
    </row>
    <row r="92" spans="1:97" outlineLevel="1">
      <c r="A92" s="47"/>
      <c r="B92" s="47"/>
      <c r="C92" s="47"/>
      <c r="D92" s="47"/>
      <c r="E92" s="47"/>
      <c r="F92" s="47"/>
      <c r="G92" s="47"/>
      <c r="H92" s="47"/>
      <c r="I92" s="47"/>
      <c r="J92" s="47"/>
      <c r="K92" s="90"/>
      <c r="L92" s="47"/>
      <c r="M92" s="47"/>
      <c r="N92" s="47"/>
      <c r="O92" s="47"/>
      <c r="P92" s="47"/>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21"/>
      <c r="BK92" s="221"/>
      <c r="BL92" s="221"/>
      <c r="BM92" s="221"/>
      <c r="BN92" s="221"/>
      <c r="BO92" s="221"/>
      <c r="BP92" s="221"/>
      <c r="BQ92" s="221"/>
      <c r="BR92" s="221"/>
      <c r="BS92" s="221"/>
      <c r="BT92" s="221"/>
      <c r="BU92" s="221"/>
      <c r="BV92" s="221"/>
      <c r="BW92" s="221"/>
      <c r="BX92" s="221"/>
      <c r="BY92" s="221"/>
      <c r="BZ92" s="221"/>
      <c r="CA92" s="221"/>
      <c r="CB92" s="221"/>
      <c r="CC92" s="221"/>
      <c r="CD92" s="221"/>
      <c r="CE92" s="221"/>
      <c r="CF92" s="221"/>
      <c r="CG92" s="221"/>
      <c r="CH92" s="221"/>
      <c r="CI92" s="221"/>
      <c r="CJ92" s="221"/>
      <c r="CK92" s="221"/>
      <c r="CL92" s="221"/>
      <c r="CM92" s="221"/>
      <c r="CN92" s="221"/>
      <c r="CO92" s="221"/>
      <c r="CP92" s="221"/>
      <c r="CQ92" s="221"/>
      <c r="CR92" s="221"/>
      <c r="CS92" s="221"/>
    </row>
    <row r="93" spans="1:97" outlineLevel="1">
      <c r="A93" s="47"/>
      <c r="B93" s="47"/>
      <c r="C93" s="116">
        <f t="array" ref="C93:C173">+TRANSPOSE(P10:CR10)</f>
        <v>43465</v>
      </c>
      <c r="D93" s="47"/>
      <c r="E93" s="47"/>
      <c r="F93" s="47"/>
      <c r="G93" s="666">
        <f>INDEX(P$91:GJ$91,1,MATCH(C93,$P$10:$GJ$10,0))</f>
        <v>-156.81728316032297</v>
      </c>
      <c r="H93" s="47"/>
      <c r="I93" s="47"/>
      <c r="J93" s="47"/>
      <c r="K93" s="310" t="s">
        <v>200</v>
      </c>
      <c r="L93" s="133"/>
      <c r="M93" s="125">
        <f t="shared" ref="M93:M124" si="216">SUM(O93:GK93)</f>
        <v>-156.81728316032297</v>
      </c>
      <c r="N93" s="125"/>
      <c r="O93" s="47"/>
      <c r="P93" s="221">
        <f>IF(Oper!P$10&gt;=$C93,IF(ROUND(SUM($O93:O93),4)=ROUND($G93,4),0,IF(Oper!P$10=Inputs!$L$16,$G93-SUM($O93:O93),$G93/$B$91)),IF(Oper!P$10=Inputs!$L$16,$G93-SUM($O93:O93),0))</f>
        <v>-7.8408641580161484</v>
      </c>
      <c r="Q93" s="221">
        <f>IF(Oper!Q$10&gt;=$C93,IF(ROUND(SUM($O93:P93),4)=ROUND($G93,4),0,IF(Oper!Q$10=Inputs!$L$16,$G93-SUM($O93:P93),$G93/$B$91)),IF(Oper!Q$10=Inputs!$L$16,$G93-SUM($O93:P93),0))</f>
        <v>-7.8408641580161484</v>
      </c>
      <c r="R93" s="221">
        <f>IF(Oper!R$10&gt;=$C93,IF(ROUND(SUM($O93:Q93),4)=ROUND($G93,4),0,IF(Oper!R$10=Inputs!$L$16,$G93-SUM($O93:Q93),$G93/$B$91)),IF(Oper!R$10=Inputs!$L$16,$G93-SUM($O93:Q93),0))</f>
        <v>-7.8408641580161484</v>
      </c>
      <c r="S93" s="221">
        <f>IF(Oper!S$10&gt;=$C93,IF(ROUND(SUM($O93:R93),4)=ROUND($G93,4),0,IF(Oper!S$10=Inputs!$L$16,$G93-SUM($O93:R93),$G93/$B$91)),IF(Oper!S$10=Inputs!$L$16,$G93-SUM($O93:R93),0))</f>
        <v>-7.8408641580161484</v>
      </c>
      <c r="T93" s="221">
        <f>IF(Oper!T$10&gt;=$C93,IF(ROUND(SUM($O93:S93),4)=ROUND($G93,4),0,IF(Oper!T$10=Inputs!$L$16,$G93-SUM($O93:S93),$G93/$B$91)),IF(Oper!T$10=Inputs!$L$16,$G93-SUM($O93:S93),0))</f>
        <v>-7.8408641580161484</v>
      </c>
      <c r="U93" s="221">
        <f>IF(Oper!U$10&gt;=$C93,IF(ROUND(SUM($O93:T93),4)=ROUND($G93,4),0,IF(Oper!U$10=Inputs!$L$16,$G93-SUM($O93:T93),$G93/$B$91)),IF(Oper!U$10=Inputs!$L$16,$G93-SUM($O93:T93),0))</f>
        <v>-7.8408641580161484</v>
      </c>
      <c r="V93" s="221">
        <f>IF(Oper!V$10&gt;=$C93,IF(ROUND(SUM($O93:U93),4)=ROUND($G93,4),0,IF(Oper!V$10=Inputs!$L$16,$G93-SUM($O93:U93),$G93/$B$91)),IF(Oper!V$10=Inputs!$L$16,$G93-SUM($O93:U93),0))</f>
        <v>-7.8408641580161484</v>
      </c>
      <c r="W93" s="221">
        <f>IF(Oper!W$10&gt;=$C93,IF(ROUND(SUM($O93:V93),4)=ROUND($G93,4),0,IF(Oper!W$10=Inputs!$L$16,$G93-SUM($O93:V93),$G93/$B$91)),IF(Oper!W$10=Inputs!$L$16,$G93-SUM($O93:V93),0))</f>
        <v>-7.8408641580161484</v>
      </c>
      <c r="X93" s="221">
        <f>IF(Oper!X$10&gt;=$C93,IF(ROUND(SUM($O93:W93),4)=ROUND($G93,4),0,IF(Oper!X$10=Inputs!$L$16,$G93-SUM($O93:W93),$G93/$B$91)),IF(Oper!X$10=Inputs!$L$16,$G93-SUM($O93:W93),0))</f>
        <v>-7.8408641580161484</v>
      </c>
      <c r="Y93" s="221">
        <f>IF(Oper!Y$10&gt;=$C93,IF(ROUND(SUM($O93:X93),4)=ROUND($G93,4),0,IF(Oper!Y$10=Inputs!$L$16,$G93-SUM($O93:X93),$G93/$B$91)),IF(Oper!Y$10=Inputs!$L$16,$G93-SUM($O93:X93),0))</f>
        <v>-7.8408641580161484</v>
      </c>
      <c r="Z93" s="221">
        <f>IF(Oper!Z$10&gt;=$C93,IF(ROUND(SUM($O93:Y93),4)=ROUND($G93,4),0,IF(Oper!Z$10=Inputs!$L$16,$G93-SUM($O93:Y93),$G93/$B$91)),IF(Oper!Z$10=Inputs!$L$16,$G93-SUM($O93:Y93),0))</f>
        <v>-7.8408641580161484</v>
      </c>
      <c r="AA93" s="221">
        <f>IF(Oper!AA$10&gt;=$C93,IF(ROUND(SUM($O93:Z93),4)=ROUND($G93,4),0,IF(Oper!AA$10=Inputs!$L$16,$G93-SUM($O93:Z93),$G93/$B$91)),IF(Oper!AA$10=Inputs!$L$16,$G93-SUM($O93:Z93),0))</f>
        <v>-7.8408641580161484</v>
      </c>
      <c r="AB93" s="221">
        <f>IF(Oper!AB$10&gt;=$C93,IF(ROUND(SUM($O93:AA93),4)=ROUND($G93,4),0,IF(Oper!AB$10=Inputs!$L$16,$G93-SUM($O93:AA93),$G93/$B$91)),IF(Oper!AB$10=Inputs!$L$16,$G93-SUM($O93:AA93),0))</f>
        <v>-7.8408641580161484</v>
      </c>
      <c r="AC93" s="221">
        <f>IF(Oper!AC$10&gt;=$C93,IF(ROUND(SUM($O93:AB93),4)=ROUND($G93,4),0,IF(Oper!AC$10=Inputs!$L$16,$G93-SUM($O93:AB93),$G93/$B$91)),IF(Oper!AC$10=Inputs!$L$16,$G93-SUM($O93:AB93),0))</f>
        <v>-7.8408641580161484</v>
      </c>
      <c r="AD93" s="221">
        <f>IF(Oper!AD$10&gt;=$C93,IF(ROUND(SUM($O93:AC93),4)=ROUND($G93,4),0,IF(Oper!AD$10=Inputs!$L$16,$G93-SUM($O93:AC93),$G93/$B$91)),IF(Oper!AD$10=Inputs!$L$16,$G93-SUM($O93:AC93),0))</f>
        <v>-7.8408641580161484</v>
      </c>
      <c r="AE93" s="221">
        <f>IF(Oper!AE$10&gt;=$C93,IF(ROUND(SUM($O93:AD93),4)=ROUND($G93,4),0,IF(Oper!AE$10=Inputs!$L$16,$G93-SUM($O93:AD93),$G93/$B$91)),IF(Oper!AE$10=Inputs!$L$16,$G93-SUM($O93:AD93),0))</f>
        <v>-7.8408641580161484</v>
      </c>
      <c r="AF93" s="221">
        <f>IF(Oper!AF$10&gt;=$C93,IF(ROUND(SUM($O93:AE93),4)=ROUND($G93,4),0,IF(Oper!AF$10=Inputs!$L$16,$G93-SUM($O93:AE93),$G93/$B$91)),IF(Oper!AF$10=Inputs!$L$16,$G93-SUM($O93:AE93),0))</f>
        <v>-7.8408641580161484</v>
      </c>
      <c r="AG93" s="221">
        <f>IF(Oper!AG$10&gt;=$C93,IF(ROUND(SUM($O93:AF93),4)=ROUND($G93,4),0,IF(Oper!AG$10=Inputs!$L$16,$G93-SUM($O93:AF93),$G93/$B$91)),IF(Oper!AG$10=Inputs!$L$16,$G93-SUM($O93:AF93),0))</f>
        <v>-7.8408641580161484</v>
      </c>
      <c r="AH93" s="221">
        <f>IF(Oper!AH$10&gt;=$C93,IF(ROUND(SUM($O93:AG93),4)=ROUND($G93,4),0,IF(Oper!AH$10=Inputs!$L$16,$G93-SUM($O93:AG93),$G93/$B$91)),IF(Oper!AH$10=Inputs!$L$16,$G93-SUM($O93:AG93),0))</f>
        <v>-7.8408641580161484</v>
      </c>
      <c r="AI93" s="221">
        <f>IF(Oper!AI$10&gt;=$C93,IF(ROUND(SUM($O93:AH93),4)=ROUND($G93,4),0,IF(Oper!AI$10=Inputs!$L$16,$G93-SUM($O93:AH93),$G93/$B$91)),IF(Oper!AI$10=Inputs!$L$16,$G93-SUM($O93:AH93),0))</f>
        <v>-7.8408641580161484</v>
      </c>
      <c r="AJ93" s="221">
        <f>IF(Oper!AJ$10&gt;=$C93,IF(ROUND(SUM($O93:AI93),4)=ROUND($G93,4),0,IF(Oper!AJ$10=Inputs!$L$16,$G93-SUM($O93:AI93),$G93/$B$91)),IF(Oper!AJ$10=Inputs!$L$16,$G93-SUM($O93:AI93),0))</f>
        <v>0</v>
      </c>
      <c r="AK93" s="221">
        <f>IF(Oper!AK$10&gt;=$C93,IF(ROUND(SUM($O93:AJ93),4)=ROUND($G93,4),0,IF(Oper!AK$10=Inputs!$L$16,$G93-SUM($O93:AJ93),$G93/$B$91)),IF(Oper!AK$10=Inputs!$L$16,$G93-SUM($O93:AJ93),0))</f>
        <v>0</v>
      </c>
      <c r="AL93" s="221">
        <f>IF(Oper!AL$10&gt;=$C93,IF(ROUND(SUM($O93:AK93),4)=ROUND($G93,4),0,IF(Oper!AL$10=Inputs!$L$16,$G93-SUM($O93:AK93),$G93/$B$91)),IF(Oper!AL$10=Inputs!$L$16,$G93-SUM($O93:AK93),0))</f>
        <v>0</v>
      </c>
      <c r="AM93" s="221">
        <f>IF(Oper!AM$10&gt;=$C93,IF(ROUND(SUM($O93:AL93),4)=ROUND($G93,4),0,IF(Oper!AM$10=Inputs!$L$16,$G93-SUM($O93:AL93),$G93/$B$91)),IF(Oper!AM$10=Inputs!$L$16,$G93-SUM($O93:AL93),0))</f>
        <v>0</v>
      </c>
      <c r="AN93" s="221">
        <f>IF(Oper!AN$10&gt;=$C93,IF(ROUND(SUM($O93:AM93),4)=ROUND($G93,4),0,IF(Oper!AN$10=Inputs!$L$16,$G93-SUM($O93:AM93),$G93/$B$91)),IF(Oper!AN$10=Inputs!$L$16,$G93-SUM($O93:AM93),0))</f>
        <v>0</v>
      </c>
      <c r="AO93" s="221">
        <f>IF(Oper!AO$10&gt;=$C93,IF(ROUND(SUM($O93:AN93),4)=ROUND($G93,4),0,IF(Oper!AO$10=Inputs!$L$16,$G93-SUM($O93:AN93),$G93/$B$91)),IF(Oper!AO$10=Inputs!$L$16,$G93-SUM($O93:AN93),0))</f>
        <v>0</v>
      </c>
      <c r="AP93" s="221">
        <f>IF(Oper!AP$10&gt;=$C93,IF(ROUND(SUM($O93:AO93),4)=ROUND($G93,4),0,IF(Oper!AP$10=Inputs!$L$16,$G93-SUM($O93:AO93),$G93/$B$91)),IF(Oper!AP$10=Inputs!$L$16,$G93-SUM($O93:AO93),0))</f>
        <v>0</v>
      </c>
      <c r="AQ93" s="221">
        <f>IF(Oper!AQ$10&gt;=$C93,IF(ROUND(SUM($O93:AP93),4)=ROUND($G93,4),0,IF(Oper!AQ$10=Inputs!$L$16,$G93-SUM($O93:AP93),$G93/$B$91)),IF(Oper!AQ$10=Inputs!$L$16,$G93-SUM($O93:AP93),0))</f>
        <v>0</v>
      </c>
      <c r="AR93" s="221">
        <f>IF(Oper!AR$10&gt;=$C93,IF(ROUND(SUM($O93:AQ93),4)=ROUND($G93,4),0,IF(Oper!AR$10=Inputs!$L$16,$G93-SUM($O93:AQ93),$G93/$B$91)),IF(Oper!AR$10=Inputs!$L$16,$G93-SUM($O93:AQ93),0))</f>
        <v>0</v>
      </c>
      <c r="AS93" s="221">
        <f>IF(Oper!AS$10&gt;=$C93,IF(ROUND(SUM($O93:AR93),4)=ROUND($G93,4),0,IF(Oper!AS$10=Inputs!$L$16,$G93-SUM($O93:AR93),$G93/$B$91)),IF(Oper!AS$10=Inputs!$L$16,$G93-SUM($O93:AR93),0))</f>
        <v>0</v>
      </c>
      <c r="AT93" s="221">
        <f>IF(Oper!AT$10&gt;=$C93,IF(ROUND(SUM($O93:AS93),4)=ROUND($G93,4),0,IF(Oper!AT$10=Inputs!$L$16,$G93-SUM($O93:AS93),$G93/$B$91)),IF(Oper!AT$10=Inputs!$L$16,$G93-SUM($O93:AS93),0))</f>
        <v>0</v>
      </c>
      <c r="AU93" s="221">
        <f>IF(Oper!AU$10&gt;=$C93,IF(ROUND(SUM($O93:AT93),4)=ROUND($G93,4),0,IF(Oper!AU$10=Inputs!$L$16,$G93-SUM($O93:AT93),$G93/$B$91)),IF(Oper!AU$10=Inputs!$L$16,$G93-SUM($O93:AT93),0))</f>
        <v>0</v>
      </c>
      <c r="AV93" s="221">
        <f>IF(Oper!AV$10&gt;=$C93,IF(ROUND(SUM($O93:AU93),4)=ROUND($G93,4),0,IF(Oper!AV$10=Inputs!$L$16,$G93-SUM($O93:AU93),$G93/$B$91)),IF(Oper!AV$10=Inputs!$L$16,$G93-SUM($O93:AU93),0))</f>
        <v>0</v>
      </c>
      <c r="AW93" s="221">
        <f>IF(Oper!AW$10&gt;=$C93,IF(ROUND(SUM($O93:AV93),4)=ROUND($G93,4),0,IF(Oper!AW$10=Inputs!$L$16,$G93-SUM($O93:AV93),$G93/$B$91)),IF(Oper!AW$10=Inputs!$L$16,$G93-SUM($O93:AV93),0))</f>
        <v>0</v>
      </c>
      <c r="AX93" s="221">
        <f>IF(Oper!AX$10&gt;=$C93,IF(ROUND(SUM($O93:AW93),4)=ROUND($G93,4),0,IF(Oper!AX$10=Inputs!$L$16,$G93-SUM($O93:AW93),$G93/$B$91)),IF(Oper!AX$10=Inputs!$L$16,$G93-SUM($O93:AW93),0))</f>
        <v>0</v>
      </c>
      <c r="AY93" s="221">
        <f>IF(Oper!AY$10&gt;=$C93,IF(ROUND(SUM($O93:AX93),4)=ROUND($G93,4),0,IF(Oper!AY$10=Inputs!$L$16,$G93-SUM($O93:AX93),$G93/$B$91)),IF(Oper!AY$10=Inputs!$L$16,$G93-SUM($O93:AX93),0))</f>
        <v>0</v>
      </c>
      <c r="AZ93" s="221">
        <f>IF(Oper!AZ$10&gt;=$C93,IF(ROUND(SUM($O93:AY93),4)=ROUND($G93,4),0,IF(Oper!AZ$10=Inputs!$L$16,$G93-SUM($O93:AY93),$G93/$B$91)),IF(Oper!AZ$10=Inputs!$L$16,$G93-SUM($O93:AY93),0))</f>
        <v>0</v>
      </c>
      <c r="BA93" s="221">
        <f>IF(Oper!BA$10&gt;=$C93,IF(ROUND(SUM($O93:AZ93),4)=ROUND($G93,4),0,IF(Oper!BA$10=Inputs!$L$16,$G93-SUM($O93:AZ93),$G93/$B$91)),IF(Oper!BA$10=Inputs!$L$16,$G93-SUM($O93:AZ93),0))</f>
        <v>0</v>
      </c>
      <c r="BB93" s="221">
        <f>IF(Oper!BB$10&gt;=$C93,IF(ROUND(SUM($O93:BA93),4)=ROUND($G93,4),0,IF(Oper!BB$10=Inputs!$L$16,$G93-SUM($O93:BA93),$G93/$B$91)),IF(Oper!BB$10=Inputs!$L$16,$G93-SUM($O93:BA93),0))</f>
        <v>0</v>
      </c>
      <c r="BC93" s="221">
        <f>IF(Oper!BC$10&gt;=$C93,IF(ROUND(SUM($O93:BB93),4)=ROUND($G93,4),0,IF(Oper!BC$10=Inputs!$L$16,$G93-SUM($O93:BB93),$G93/$B$91)),IF(Oper!BC$10=Inputs!$L$16,$G93-SUM($O93:BB93),0))</f>
        <v>0</v>
      </c>
      <c r="BD93" s="221">
        <f>IF(Oper!BD$10&gt;=$C93,IF(ROUND(SUM($O93:BC93),4)=ROUND($G93,4),0,IF(Oper!BD$10=Inputs!$L$16,$G93-SUM($O93:BC93),$G93/$B$91)),IF(Oper!BD$10=Inputs!$L$16,$G93-SUM($O93:BC93),0))</f>
        <v>0</v>
      </c>
      <c r="BE93" s="221">
        <f>IF(Oper!BE$10&gt;=$C93,IF(ROUND(SUM($O93:BD93),4)=ROUND($G93,4),0,IF(Oper!BE$10=Inputs!$L$16,$G93-SUM($O93:BD93),$G93/$B$91)),IF(Oper!BE$10=Inputs!$L$16,$G93-SUM($O93:BD93),0))</f>
        <v>0</v>
      </c>
      <c r="BF93" s="221">
        <f>IF(Oper!BF$10&gt;=$C93,IF(ROUND(SUM($O93:BE93),4)=ROUND($G93,4),0,IF(Oper!BF$10=Inputs!$L$16,$G93-SUM($O93:BE93),$G93/$B$91)),IF(Oper!BF$10=Inputs!$L$16,$G93-SUM($O93:BE93),0))</f>
        <v>0</v>
      </c>
      <c r="BG93" s="221">
        <f>IF(Oper!BG$10&gt;=$C93,IF(ROUND(SUM($O93:BF93),4)=ROUND($G93,4),0,IF(Oper!BG$10=Inputs!$L$16,$G93-SUM($O93:BF93),$G93/$B$91)),IF(Oper!BG$10=Inputs!$L$16,$G93-SUM($O93:BF93),0))</f>
        <v>0</v>
      </c>
      <c r="BH93" s="221">
        <f>IF(Oper!BH$10&gt;=$C93,IF(ROUND(SUM($O93:BG93),4)=ROUND($G93,4),0,IF(Oper!BH$10=Inputs!$L$16,$G93-SUM($O93:BG93),$G93/$B$91)),IF(Oper!BH$10=Inputs!$L$16,$G93-SUM($O93:BG93),0))</f>
        <v>0</v>
      </c>
      <c r="BI93" s="221">
        <f>IF(Oper!BI$10&gt;=$C93,IF(ROUND(SUM($O93:BH93),4)=ROUND($G93,4),0,IF(Oper!BI$10=Inputs!$L$16,$G93-SUM($O93:BH93),$G93/$B$91)),IF(Oper!BI$10=Inputs!$L$16,$G93-SUM($O93:BH93),0))</f>
        <v>0</v>
      </c>
      <c r="BJ93" s="221">
        <f>IF(Oper!BJ$10&gt;=$C93,IF(ROUND(SUM($O93:BI93),4)=ROUND($G93,4),0,IF(Oper!BJ$10=Inputs!$L$16,$G93-SUM($O93:BI93),$G93/$B$91)),IF(Oper!BJ$10=Inputs!$L$16,$G93-SUM($O93:BI93),0))</f>
        <v>0</v>
      </c>
      <c r="BK93" s="221">
        <f>IF(Oper!BK$10&gt;=$C93,IF(ROUND(SUM($O93:BJ93),4)=ROUND($G93,4),0,IF(Oper!BK$10=Inputs!$L$16,$G93-SUM($O93:BJ93),$G93/$B$91)),IF(Oper!BK$10=Inputs!$L$16,$G93-SUM($O93:BJ93),0))</f>
        <v>0</v>
      </c>
      <c r="BL93" s="221">
        <f>IF(Oper!BL$10&gt;=$C93,IF(ROUND(SUM($O93:BK93),4)=ROUND($G93,4),0,IF(Oper!BL$10=Inputs!$L$16,$G93-SUM($O93:BK93),$G93/$B$91)),IF(Oper!BL$10=Inputs!$L$16,$G93-SUM($O93:BK93),0))</f>
        <v>0</v>
      </c>
      <c r="BM93" s="221">
        <f>IF(Oper!BM$10&gt;=$C93,IF(ROUND(SUM($O93:BL93),4)=ROUND($G93,4),0,IF(Oper!BM$10=Inputs!$L$16,$G93-SUM($O93:BL93),$G93/$B$91)),IF(Oper!BM$10=Inputs!$L$16,$G93-SUM($O93:BL93),0))</f>
        <v>0</v>
      </c>
      <c r="BN93" s="221">
        <f>IF(Oper!BN$10&gt;=$C93,IF(ROUND(SUM($O93:BM93),4)=ROUND($G93,4),0,IF(Oper!BN$10=Inputs!$L$16,$G93-SUM($O93:BM93),$G93/$B$91)),IF(Oper!BN$10=Inputs!$L$16,$G93-SUM($O93:BM93),0))</f>
        <v>0</v>
      </c>
      <c r="BO93" s="221">
        <f>IF(Oper!BO$10&gt;=$C93,IF(ROUND(SUM($O93:BN93),4)=ROUND($G93,4),0,IF(Oper!BO$10=Inputs!$L$16,$G93-SUM($O93:BN93),$G93/$B$91)),IF(Oper!BO$10=Inputs!$L$16,$G93-SUM($O93:BN93),0))</f>
        <v>0</v>
      </c>
      <c r="BP93" s="221">
        <f>IF(Oper!BP$10&gt;=$C93,IF(ROUND(SUM($O93:BO93),4)=ROUND($G93,4),0,IF(Oper!BP$10=Inputs!$L$16,$G93-SUM($O93:BO93),$G93/$B$91)),IF(Oper!BP$10=Inputs!$L$16,$G93-SUM($O93:BO93),0))</f>
        <v>0</v>
      </c>
      <c r="BQ93" s="221">
        <f>IF(Oper!BQ$10&gt;=$C93,IF(ROUND(SUM($O93:BP93),4)=ROUND($G93,4),0,IF(Oper!BQ$10=Inputs!$L$16,$G93-SUM($O93:BP93),$G93/$B$91)),IF(Oper!BQ$10=Inputs!$L$16,$G93-SUM($O93:BP93),0))</f>
        <v>0</v>
      </c>
      <c r="BR93" s="221">
        <f>IF(Oper!BR$10&gt;=$C93,IF(ROUND(SUM($O93:BQ93),4)=ROUND($G93,4),0,IF(Oper!BR$10=Inputs!$L$16,$G93-SUM($O93:BQ93),$G93/$B$91)),IF(Oper!BR$10=Inputs!$L$16,$G93-SUM($O93:BQ93),0))</f>
        <v>0</v>
      </c>
      <c r="BS93" s="221">
        <f>IF(Oper!BS$10&gt;=$C93,IF(ROUND(SUM($O93:BR93),4)=ROUND($G93,4),0,IF(Oper!BS$10=Inputs!$L$16,$G93-SUM($O93:BR93),$G93/$B$91)),IF(Oper!BS$10=Inputs!$L$16,$G93-SUM($O93:BR93),0))</f>
        <v>0</v>
      </c>
      <c r="BT93" s="221">
        <f>IF(Oper!BT$10&gt;=$C93,IF(ROUND(SUM($O93:BS93),4)=ROUND($G93,4),0,IF(Oper!BT$10=Inputs!$L$16,$G93-SUM($O93:BS93),$G93/$B$91)),IF(Oper!BT$10=Inputs!$L$16,$G93-SUM($O93:BS93),0))</f>
        <v>0</v>
      </c>
      <c r="BU93" s="221">
        <f>IF(Oper!BU$10&gt;=$C93,IF(ROUND(SUM($O93:BT93),4)=ROUND($G93,4),0,IF(Oper!BU$10=Inputs!$L$16,$G93-SUM($O93:BT93),$G93/$B$91)),IF(Oper!BU$10=Inputs!$L$16,$G93-SUM($O93:BT93),0))</f>
        <v>0</v>
      </c>
      <c r="BV93" s="221">
        <f>IF(Oper!BV$10&gt;=$C93,IF(ROUND(SUM($O93:BU93),4)=ROUND($G93,4),0,IF(Oper!BV$10=Inputs!$L$16,$G93-SUM($O93:BU93),$G93/$B$91)),IF(Oper!BV$10=Inputs!$L$16,$G93-SUM($O93:BU93),0))</f>
        <v>0</v>
      </c>
      <c r="BW93" s="221">
        <f>IF(Oper!BW$10&gt;=$C93,IF(ROUND(SUM($O93:BV93),4)=ROUND($G93,4),0,IF(Oper!BW$10=Inputs!$L$16,$G93-SUM($O93:BV93),$G93/$B$91)),IF(Oper!BW$10=Inputs!$L$16,$G93-SUM($O93:BV93),0))</f>
        <v>0</v>
      </c>
      <c r="BX93" s="221">
        <f>IF(Oper!BX$10&gt;=$C93,IF(ROUND(SUM($O93:BW93),4)=ROUND($G93,4),0,IF(Oper!BX$10=Inputs!$L$16,$G93-SUM($O93:BW93),$G93/$B$91)),IF(Oper!BX$10=Inputs!$L$16,$G93-SUM($O93:BW93),0))</f>
        <v>0</v>
      </c>
      <c r="BY93" s="221">
        <f>IF(Oper!BY$10&gt;=$C93,IF(ROUND(SUM($O93:BX93),4)=ROUND($G93,4),0,IF(Oper!BY$10=Inputs!$L$16,$G93-SUM($O93:BX93),$G93/$B$91)),IF(Oper!BY$10=Inputs!$L$16,$G93-SUM($O93:BX93),0))</f>
        <v>0</v>
      </c>
      <c r="BZ93" s="221">
        <f>IF(Oper!BZ$10&gt;=$C93,IF(ROUND(SUM($O93:BY93),4)=ROUND($G93,4),0,IF(Oper!BZ$10=Inputs!$L$16,$G93-SUM($O93:BY93),$G93/$B$91)),IF(Oper!BZ$10=Inputs!$L$16,$G93-SUM($O93:BY93),0))</f>
        <v>0</v>
      </c>
      <c r="CA93" s="221">
        <f>IF(Oper!CA$10&gt;=$C93,IF(ROUND(SUM($O93:BZ93),4)=ROUND($G93,4),0,IF(Oper!CA$10=Inputs!$L$16,$G93-SUM($O93:BZ93),$G93/$B$91)),IF(Oper!CA$10=Inputs!$L$16,$G93-SUM($O93:BZ93),0))</f>
        <v>0</v>
      </c>
      <c r="CB93" s="221">
        <f>IF(Oper!CB$10&gt;=$C93,IF(ROUND(SUM($O93:CA93),4)=ROUND($G93,4),0,IF(Oper!CB$10=Inputs!$L$16,$G93-SUM($O93:CA93),$G93/$B$91)),IF(Oper!CB$10=Inputs!$L$16,$G93-SUM($O93:CA93),0))</f>
        <v>0</v>
      </c>
      <c r="CC93" s="221">
        <f>IF(Oper!CC$10&gt;=$C93,IF(ROUND(SUM($O93:CB93),4)=ROUND($G93,4),0,IF(Oper!CC$10=Inputs!$L$16,$G93-SUM($O93:CB93),$G93/$B$91)),IF(Oper!CC$10=Inputs!$L$16,$G93-SUM($O93:CB93),0))</f>
        <v>0</v>
      </c>
      <c r="CD93" s="221">
        <f>IF(Oper!CD$10&gt;=$C93,IF(ROUND(SUM($O93:CC93),4)=ROUND($G93,4),0,IF(Oper!CD$10=Inputs!$L$16,$G93-SUM($O93:CC93),$G93/$B$91)),IF(Oper!CD$10=Inputs!$L$16,$G93-SUM($O93:CC93),0))</f>
        <v>0</v>
      </c>
      <c r="CE93" s="221">
        <f>IF(Oper!CE$10&gt;=$C93,IF(ROUND(SUM($O93:CD93),4)=ROUND($G93,4),0,IF(Oper!CE$10=Inputs!$L$16,$G93-SUM($O93:CD93),$G93/$B$91)),IF(Oper!CE$10=Inputs!$L$16,$G93-SUM($O93:CD93),0))</f>
        <v>0</v>
      </c>
      <c r="CF93" s="221">
        <f>IF(Oper!CF$10&gt;=$C93,IF(ROUND(SUM($O93:CE93),4)=ROUND($G93,4),0,IF(Oper!CF$10=Inputs!$L$16,$G93-SUM($O93:CE93),$G93/$B$91)),IF(Oper!CF$10=Inputs!$L$16,$G93-SUM($O93:CE93),0))</f>
        <v>0</v>
      </c>
      <c r="CG93" s="221">
        <f>IF(Oper!CG$10&gt;=$C93,IF(ROUND(SUM($O93:CF93),4)=ROUND($G93,4),0,IF(Oper!CG$10=Inputs!$L$16,$G93-SUM($O93:CF93),$G93/$B$91)),IF(Oper!CG$10=Inputs!$L$16,$G93-SUM($O93:CF93),0))</f>
        <v>0</v>
      </c>
      <c r="CH93" s="221">
        <f>IF(Oper!CH$10&gt;=$C93,IF(ROUND(SUM($O93:CG93),4)=ROUND($G93,4),0,IF(Oper!CH$10=Inputs!$L$16,$G93-SUM($O93:CG93),$G93/$B$91)),IF(Oper!CH$10=Inputs!$L$16,$G93-SUM($O93:CG93),0))</f>
        <v>0</v>
      </c>
      <c r="CI93" s="221">
        <f>IF(Oper!CI$10&gt;=$C93,IF(ROUND(SUM($O93:CH93),4)=ROUND($G93,4),0,IF(Oper!CI$10=Inputs!$L$16,$G93-SUM($O93:CH93),$G93/$B$91)),IF(Oper!CI$10=Inputs!$L$16,$G93-SUM($O93:CH93),0))</f>
        <v>0</v>
      </c>
      <c r="CJ93" s="221">
        <f>IF(Oper!CJ$10&gt;=$C93,IF(ROUND(SUM($O93:CI93),4)=ROUND($G93,4),0,IF(Oper!CJ$10=Inputs!$L$16,$G93-SUM($O93:CI93),$G93/$B$91)),IF(Oper!CJ$10=Inputs!$L$16,$G93-SUM($O93:CI93),0))</f>
        <v>0</v>
      </c>
      <c r="CK93" s="221">
        <f>IF(Oper!CK$10&gt;=$C93,IF(ROUND(SUM($O93:CJ93),4)=ROUND($G93,4),0,IF(Oper!CK$10=Inputs!$L$16,$G93-SUM($O93:CJ93),$G93/$B$91)),IF(Oper!CK$10=Inputs!$L$16,$G93-SUM($O93:CJ93),0))</f>
        <v>0</v>
      </c>
      <c r="CL93" s="221">
        <f>IF(Oper!CL$10&gt;=$C93,IF(ROUND(SUM($O93:CK93),4)=ROUND($G93,4),0,IF(Oper!CL$10=Inputs!$L$16,$G93-SUM($O93:CK93),$G93/$B$91)),IF(Oper!CL$10=Inputs!$L$16,$G93-SUM($O93:CK93),0))</f>
        <v>0</v>
      </c>
      <c r="CM93" s="221">
        <f>IF(Oper!CM$10&gt;=$C93,IF(ROUND(SUM($O93:CL93),4)=ROUND($G93,4),0,IF(Oper!CM$10=Inputs!$L$16,$G93-SUM($O93:CL93),$G93/$B$91)),IF(Oper!CM$10=Inputs!$L$16,$G93-SUM($O93:CL93),0))</f>
        <v>0</v>
      </c>
      <c r="CN93" s="221">
        <f>IF(Oper!CN$10&gt;=$C93,IF(ROUND(SUM($O93:CM93),4)=ROUND($G93,4),0,IF(Oper!CN$10=Inputs!$L$16,$G93-SUM($O93:CM93),$G93/$B$91)),IF(Oper!CN$10=Inputs!$L$16,$G93-SUM($O93:CM93),0))</f>
        <v>0</v>
      </c>
      <c r="CO93" s="221">
        <f>IF(Oper!CO$10&gt;=$C93,IF(ROUND(SUM($O93:CN93),4)=ROUND($G93,4),0,IF(Oper!CO$10=Inputs!$L$16,$G93-SUM($O93:CN93),$G93/$B$91)),IF(Oper!CO$10=Inputs!$L$16,$G93-SUM($O93:CN93),0))</f>
        <v>0</v>
      </c>
      <c r="CP93" s="221">
        <f>IF(Oper!CP$10&gt;=$C93,IF(ROUND(SUM($O93:CO93),4)=ROUND($G93,4),0,IF(Oper!CP$10=Inputs!$L$16,$G93-SUM($O93:CO93),$G93/$B$91)),IF(Oper!CP$10=Inputs!$L$16,$G93-SUM($O93:CO93),0))</f>
        <v>0</v>
      </c>
      <c r="CQ93" s="221">
        <f>IF(Oper!CQ$10&gt;=$C93,IF(ROUND(SUM($O93:CP93),4)=ROUND($G93,4),0,IF(Oper!CQ$10=Inputs!$L$16,$G93-SUM($O93:CP93),$G93/$B$91)),IF(Oper!CQ$10=Inputs!$L$16,$G93-SUM($O93:CP93),0))</f>
        <v>0</v>
      </c>
      <c r="CR93" s="221">
        <f>IF(Oper!CR$10&gt;=$C93,IF(ROUND(SUM($O93:CQ93),4)=ROUND($G93,4),0,IF(Oper!CR$10=Inputs!$L$16,$G93-SUM($O93:CQ93),$G93/$B$91)),IF(Oper!CR$10=Inputs!$L$16,$G93-SUM($O93:CQ93),0))</f>
        <v>0</v>
      </c>
      <c r="CS93" s="221"/>
    </row>
    <row r="94" spans="1:97" outlineLevel="1">
      <c r="A94" s="47"/>
      <c r="B94" s="47"/>
      <c r="C94" s="116">
        <v>43830</v>
      </c>
      <c r="D94" s="47"/>
      <c r="E94" s="47"/>
      <c r="F94" s="47"/>
      <c r="G94" s="666">
        <f t="shared" ref="G94:G157" si="217">INDEX(P$91:GJ$91,1,MATCH(C94,$P$10:$GJ$10,0))</f>
        <v>-122.82187845735555</v>
      </c>
      <c r="H94" s="47"/>
      <c r="I94" s="47"/>
      <c r="J94" s="47"/>
      <c r="K94" s="310" t="s">
        <v>200</v>
      </c>
      <c r="L94" s="133"/>
      <c r="M94" s="125">
        <f t="shared" si="216"/>
        <v>-122.82187845735558</v>
      </c>
      <c r="N94" s="125"/>
      <c r="O94" s="47"/>
      <c r="P94" s="221">
        <f>IF(Oper!P$10&gt;=$C94,IF(ROUND(SUM($O94:O94),4)=ROUND($G94,4),0,IF(Oper!P$10=Inputs!$L$16,$G94-SUM($O94:O94),$G94/$B$91)),IF(Oper!P$10=Inputs!$L$16,$G94-SUM($O94:O94),0))</f>
        <v>0</v>
      </c>
      <c r="Q94" s="221">
        <f>IF(Oper!Q$10&gt;=$C94,IF(ROUND(SUM($O94:P94),4)=ROUND($G94,4),0,IF(Oper!Q$10=Inputs!$L$16,$G94-SUM($O94:P94),$G94/$B$91)),IF(Oper!Q$10=Inputs!$L$16,$G94-SUM($O94:P94),0))</f>
        <v>-6.1410939228677774</v>
      </c>
      <c r="R94" s="221">
        <f>IF(Oper!R$10&gt;=$C94,IF(ROUND(SUM($O94:Q94),4)=ROUND($G94,4),0,IF(Oper!R$10=Inputs!$L$16,$G94-SUM($O94:Q94),$G94/$B$91)),IF(Oper!R$10=Inputs!$L$16,$G94-SUM($O94:Q94),0))</f>
        <v>-6.1410939228677774</v>
      </c>
      <c r="S94" s="221">
        <f>IF(Oper!S$10&gt;=$C94,IF(ROUND(SUM($O94:R94),4)=ROUND($G94,4),0,IF(Oper!S$10=Inputs!$L$16,$G94-SUM($O94:R94),$G94/$B$91)),IF(Oper!S$10=Inputs!$L$16,$G94-SUM($O94:R94),0))</f>
        <v>-6.1410939228677774</v>
      </c>
      <c r="T94" s="221">
        <f>IF(Oper!T$10&gt;=$C94,IF(ROUND(SUM($O94:S94),4)=ROUND($G94,4),0,IF(Oper!T$10=Inputs!$L$16,$G94-SUM($O94:S94),$G94/$B$91)),IF(Oper!T$10=Inputs!$L$16,$G94-SUM($O94:S94),0))</f>
        <v>-6.1410939228677774</v>
      </c>
      <c r="U94" s="221">
        <f>IF(Oper!U$10&gt;=$C94,IF(ROUND(SUM($O94:T94),4)=ROUND($G94,4),0,IF(Oper!U$10=Inputs!$L$16,$G94-SUM($O94:T94),$G94/$B$91)),IF(Oper!U$10=Inputs!$L$16,$G94-SUM($O94:T94),0))</f>
        <v>-6.1410939228677774</v>
      </c>
      <c r="V94" s="221">
        <f>IF(Oper!V$10&gt;=$C94,IF(ROUND(SUM($O94:U94),4)=ROUND($G94,4),0,IF(Oper!V$10=Inputs!$L$16,$G94-SUM($O94:U94),$G94/$B$91)),IF(Oper!V$10=Inputs!$L$16,$G94-SUM($O94:U94),0))</f>
        <v>-6.1410939228677774</v>
      </c>
      <c r="W94" s="221">
        <f>IF(Oper!W$10&gt;=$C94,IF(ROUND(SUM($O94:V94),4)=ROUND($G94,4),0,IF(Oper!W$10=Inputs!$L$16,$G94-SUM($O94:V94),$G94/$B$91)),IF(Oper!W$10=Inputs!$L$16,$G94-SUM($O94:V94),0))</f>
        <v>-6.1410939228677774</v>
      </c>
      <c r="X94" s="221">
        <f>IF(Oper!X$10&gt;=$C94,IF(ROUND(SUM($O94:W94),4)=ROUND($G94,4),0,IF(Oper!X$10=Inputs!$L$16,$G94-SUM($O94:W94),$G94/$B$91)),IF(Oper!X$10=Inputs!$L$16,$G94-SUM($O94:W94),0))</f>
        <v>-6.1410939228677774</v>
      </c>
      <c r="Y94" s="221">
        <f>IF(Oper!Y$10&gt;=$C94,IF(ROUND(SUM($O94:X94),4)=ROUND($G94,4),0,IF(Oper!Y$10=Inputs!$L$16,$G94-SUM($O94:X94),$G94/$B$91)),IF(Oper!Y$10=Inputs!$L$16,$G94-SUM($O94:X94),0))</f>
        <v>-6.1410939228677774</v>
      </c>
      <c r="Z94" s="221">
        <f>IF(Oper!Z$10&gt;=$C94,IF(ROUND(SUM($O94:Y94),4)=ROUND($G94,4),0,IF(Oper!Z$10=Inputs!$L$16,$G94-SUM($O94:Y94),$G94/$B$91)),IF(Oper!Z$10=Inputs!$L$16,$G94-SUM($O94:Y94),0))</f>
        <v>-6.1410939228677774</v>
      </c>
      <c r="AA94" s="221">
        <f>IF(Oper!AA$10&gt;=$C94,IF(ROUND(SUM($O94:Z94),4)=ROUND($G94,4),0,IF(Oper!AA$10=Inputs!$L$16,$G94-SUM($O94:Z94),$G94/$B$91)),IF(Oper!AA$10=Inputs!$L$16,$G94-SUM($O94:Z94),0))</f>
        <v>-6.1410939228677774</v>
      </c>
      <c r="AB94" s="221">
        <f>IF(Oper!AB$10&gt;=$C94,IF(ROUND(SUM($O94:AA94),4)=ROUND($G94,4),0,IF(Oper!AB$10=Inputs!$L$16,$G94-SUM($O94:AA94),$G94/$B$91)),IF(Oper!AB$10=Inputs!$L$16,$G94-SUM($O94:AA94),0))</f>
        <v>-6.1410939228677774</v>
      </c>
      <c r="AC94" s="221">
        <f>IF(Oper!AC$10&gt;=$C94,IF(ROUND(SUM($O94:AB94),4)=ROUND($G94,4),0,IF(Oper!AC$10=Inputs!$L$16,$G94-SUM($O94:AB94),$G94/$B$91)),IF(Oper!AC$10=Inputs!$L$16,$G94-SUM($O94:AB94),0))</f>
        <v>-6.1410939228677774</v>
      </c>
      <c r="AD94" s="221">
        <f>IF(Oper!AD$10&gt;=$C94,IF(ROUND(SUM($O94:AC94),4)=ROUND($G94,4),0,IF(Oper!AD$10=Inputs!$L$16,$G94-SUM($O94:AC94),$G94/$B$91)),IF(Oper!AD$10=Inputs!$L$16,$G94-SUM($O94:AC94),0))</f>
        <v>-6.1410939228677774</v>
      </c>
      <c r="AE94" s="221">
        <f>IF(Oper!AE$10&gt;=$C94,IF(ROUND(SUM($O94:AD94),4)=ROUND($G94,4),0,IF(Oper!AE$10=Inputs!$L$16,$G94-SUM($O94:AD94),$G94/$B$91)),IF(Oper!AE$10=Inputs!$L$16,$G94-SUM($O94:AD94),0))</f>
        <v>-6.1410939228677774</v>
      </c>
      <c r="AF94" s="221">
        <f>IF(Oper!AF$10&gt;=$C94,IF(ROUND(SUM($O94:AE94),4)=ROUND($G94,4),0,IF(Oper!AF$10=Inputs!$L$16,$G94-SUM($O94:AE94),$G94/$B$91)),IF(Oper!AF$10=Inputs!$L$16,$G94-SUM($O94:AE94),0))</f>
        <v>-6.1410939228677774</v>
      </c>
      <c r="AG94" s="221">
        <f>IF(Oper!AG$10&gt;=$C94,IF(ROUND(SUM($O94:AF94),4)=ROUND($G94,4),0,IF(Oper!AG$10=Inputs!$L$16,$G94-SUM($O94:AF94),$G94/$B$91)),IF(Oper!AG$10=Inputs!$L$16,$G94-SUM($O94:AF94),0))</f>
        <v>-6.1410939228677774</v>
      </c>
      <c r="AH94" s="221">
        <f>IF(Oper!AH$10&gt;=$C94,IF(ROUND(SUM($O94:AG94),4)=ROUND($G94,4),0,IF(Oper!AH$10=Inputs!$L$16,$G94-SUM($O94:AG94),$G94/$B$91)),IF(Oper!AH$10=Inputs!$L$16,$G94-SUM($O94:AG94),0))</f>
        <v>-6.1410939228677774</v>
      </c>
      <c r="AI94" s="221">
        <f>IF(Oper!AI$10&gt;=$C94,IF(ROUND(SUM($O94:AH94),4)=ROUND($G94,4),0,IF(Oper!AI$10=Inputs!$L$16,$G94-SUM($O94:AH94),$G94/$B$91)),IF(Oper!AI$10=Inputs!$L$16,$G94-SUM($O94:AH94),0))</f>
        <v>-6.1410939228677774</v>
      </c>
      <c r="AJ94" s="221">
        <f>IF(Oper!AJ$10&gt;=$C94,IF(ROUND(SUM($O94:AI94),4)=ROUND($G94,4),0,IF(Oper!AJ$10=Inputs!$L$16,$G94-SUM($O94:AI94),$G94/$B$91)),IF(Oper!AJ$10=Inputs!$L$16,$G94-SUM($O94:AI94),0))</f>
        <v>-6.1410939228677774</v>
      </c>
      <c r="AK94" s="221">
        <f>IF(Oper!AK$10&gt;=$C94,IF(ROUND(SUM($O94:AJ94),4)=ROUND($G94,4),0,IF(Oper!AK$10=Inputs!$L$16,$G94-SUM($O94:AJ94),$G94/$B$91)),IF(Oper!AK$10=Inputs!$L$16,$G94-SUM($O94:AJ94),0))</f>
        <v>0</v>
      </c>
      <c r="AL94" s="221">
        <f>IF(Oper!AL$10&gt;=$C94,IF(ROUND(SUM($O94:AK94),4)=ROUND($G94,4),0,IF(Oper!AL$10=Inputs!$L$16,$G94-SUM($O94:AK94),$G94/$B$91)),IF(Oper!AL$10=Inputs!$L$16,$G94-SUM($O94:AK94),0))</f>
        <v>0</v>
      </c>
      <c r="AM94" s="221">
        <f>IF(Oper!AM$10&gt;=$C94,IF(ROUND(SUM($O94:AL94),4)=ROUND($G94,4),0,IF(Oper!AM$10=Inputs!$L$16,$G94-SUM($O94:AL94),$G94/$B$91)),IF(Oper!AM$10=Inputs!$L$16,$G94-SUM($O94:AL94),0))</f>
        <v>0</v>
      </c>
      <c r="AN94" s="221">
        <f>IF(Oper!AN$10&gt;=$C94,IF(ROUND(SUM($O94:AM94),4)=ROUND($G94,4),0,IF(Oper!AN$10=Inputs!$L$16,$G94-SUM($O94:AM94),$G94/$B$91)),IF(Oper!AN$10=Inputs!$L$16,$G94-SUM($O94:AM94),0))</f>
        <v>0</v>
      </c>
      <c r="AO94" s="221">
        <f>IF(Oper!AO$10&gt;=$C94,IF(ROUND(SUM($O94:AN94),4)=ROUND($G94,4),0,IF(Oper!AO$10=Inputs!$L$16,$G94-SUM($O94:AN94),$G94/$B$91)),IF(Oper!AO$10=Inputs!$L$16,$G94-SUM($O94:AN94),0))</f>
        <v>0</v>
      </c>
      <c r="AP94" s="221">
        <f>IF(Oper!AP$10&gt;=$C94,IF(ROUND(SUM($O94:AO94),4)=ROUND($G94,4),0,IF(Oper!AP$10=Inputs!$L$16,$G94-SUM($O94:AO94),$G94/$B$91)),IF(Oper!AP$10=Inputs!$L$16,$G94-SUM($O94:AO94),0))</f>
        <v>0</v>
      </c>
      <c r="AQ94" s="221">
        <f>IF(Oper!AQ$10&gt;=$C94,IF(ROUND(SUM($O94:AP94),4)=ROUND($G94,4),0,IF(Oper!AQ$10=Inputs!$L$16,$G94-SUM($O94:AP94),$G94/$B$91)),IF(Oper!AQ$10=Inputs!$L$16,$G94-SUM($O94:AP94),0))</f>
        <v>0</v>
      </c>
      <c r="AR94" s="221">
        <f>IF(Oper!AR$10&gt;=$C94,IF(ROUND(SUM($O94:AQ94),4)=ROUND($G94,4),0,IF(Oper!AR$10=Inputs!$L$16,$G94-SUM($O94:AQ94),$G94/$B$91)),IF(Oper!AR$10=Inputs!$L$16,$G94-SUM($O94:AQ94),0))</f>
        <v>0</v>
      </c>
      <c r="AS94" s="221">
        <f>IF(Oper!AS$10&gt;=$C94,IF(ROUND(SUM($O94:AR94),4)=ROUND($G94,4),0,IF(Oper!AS$10=Inputs!$L$16,$G94-SUM($O94:AR94),$G94/$B$91)),IF(Oper!AS$10=Inputs!$L$16,$G94-SUM($O94:AR94),0))</f>
        <v>0</v>
      </c>
      <c r="AT94" s="221">
        <f>IF(Oper!AT$10&gt;=$C94,IF(ROUND(SUM($O94:AS94),4)=ROUND($G94,4),0,IF(Oper!AT$10=Inputs!$L$16,$G94-SUM($O94:AS94),$G94/$B$91)),IF(Oper!AT$10=Inputs!$L$16,$G94-SUM($O94:AS94),0))</f>
        <v>0</v>
      </c>
      <c r="AU94" s="221">
        <f>IF(Oper!AU$10&gt;=$C94,IF(ROUND(SUM($O94:AT94),4)=ROUND($G94,4),0,IF(Oper!AU$10=Inputs!$L$16,$G94-SUM($O94:AT94),$G94/$B$91)),IF(Oper!AU$10=Inputs!$L$16,$G94-SUM($O94:AT94),0))</f>
        <v>0</v>
      </c>
      <c r="AV94" s="221">
        <f>IF(Oper!AV$10&gt;=$C94,IF(ROUND(SUM($O94:AU94),4)=ROUND($G94,4),0,IF(Oper!AV$10=Inputs!$L$16,$G94-SUM($O94:AU94),$G94/$B$91)),IF(Oper!AV$10=Inputs!$L$16,$G94-SUM($O94:AU94),0))</f>
        <v>0</v>
      </c>
      <c r="AW94" s="221">
        <f>IF(Oper!AW$10&gt;=$C94,IF(ROUND(SUM($O94:AV94),4)=ROUND($G94,4),0,IF(Oper!AW$10=Inputs!$L$16,$G94-SUM($O94:AV94),$G94/$B$91)),IF(Oper!AW$10=Inputs!$L$16,$G94-SUM($O94:AV94),0))</f>
        <v>0</v>
      </c>
      <c r="AX94" s="221">
        <f>IF(Oper!AX$10&gt;=$C94,IF(ROUND(SUM($O94:AW94),4)=ROUND($G94,4),0,IF(Oper!AX$10=Inputs!$L$16,$G94-SUM($O94:AW94),$G94/$B$91)),IF(Oper!AX$10=Inputs!$L$16,$G94-SUM($O94:AW94),0))</f>
        <v>0</v>
      </c>
      <c r="AY94" s="221">
        <f>IF(Oper!AY$10&gt;=$C94,IF(ROUND(SUM($O94:AX94),4)=ROUND($G94,4),0,IF(Oper!AY$10=Inputs!$L$16,$G94-SUM($O94:AX94),$G94/$B$91)),IF(Oper!AY$10=Inputs!$L$16,$G94-SUM($O94:AX94),0))</f>
        <v>0</v>
      </c>
      <c r="AZ94" s="221">
        <f>IF(Oper!AZ$10&gt;=$C94,IF(ROUND(SUM($O94:AY94),4)=ROUND($G94,4),0,IF(Oper!AZ$10=Inputs!$L$16,$G94-SUM($O94:AY94),$G94/$B$91)),IF(Oper!AZ$10=Inputs!$L$16,$G94-SUM($O94:AY94),0))</f>
        <v>0</v>
      </c>
      <c r="BA94" s="221">
        <f>IF(Oper!BA$10&gt;=$C94,IF(ROUND(SUM($O94:AZ94),4)=ROUND($G94,4),0,IF(Oper!BA$10=Inputs!$L$16,$G94-SUM($O94:AZ94),$G94/$B$91)),IF(Oper!BA$10=Inputs!$L$16,$G94-SUM($O94:AZ94),0))</f>
        <v>0</v>
      </c>
      <c r="BB94" s="221">
        <f>IF(Oper!BB$10&gt;=$C94,IF(ROUND(SUM($O94:BA94),4)=ROUND($G94,4),0,IF(Oper!BB$10=Inputs!$L$16,$G94-SUM($O94:BA94),$G94/$B$91)),IF(Oper!BB$10=Inputs!$L$16,$G94-SUM($O94:BA94),0))</f>
        <v>0</v>
      </c>
      <c r="BC94" s="221">
        <f>IF(Oper!BC$10&gt;=$C94,IF(ROUND(SUM($O94:BB94),4)=ROUND($G94,4),0,IF(Oper!BC$10=Inputs!$L$16,$G94-SUM($O94:BB94),$G94/$B$91)),IF(Oper!BC$10=Inputs!$L$16,$G94-SUM($O94:BB94),0))</f>
        <v>0</v>
      </c>
      <c r="BD94" s="221">
        <f>IF(Oper!BD$10&gt;=$C94,IF(ROUND(SUM($O94:BC94),4)=ROUND($G94,4),0,IF(Oper!BD$10=Inputs!$L$16,$G94-SUM($O94:BC94),$G94/$B$91)),IF(Oper!BD$10=Inputs!$L$16,$G94-SUM($O94:BC94),0))</f>
        <v>0</v>
      </c>
      <c r="BE94" s="221">
        <f>IF(Oper!BE$10&gt;=$C94,IF(ROUND(SUM($O94:BD94),4)=ROUND($G94,4),0,IF(Oper!BE$10=Inputs!$L$16,$G94-SUM($O94:BD94),$G94/$B$91)),IF(Oper!BE$10=Inputs!$L$16,$G94-SUM($O94:BD94),0))</f>
        <v>0</v>
      </c>
      <c r="BF94" s="221">
        <f>IF(Oper!BF$10&gt;=$C94,IF(ROUND(SUM($O94:BE94),4)=ROUND($G94,4),0,IF(Oper!BF$10=Inputs!$L$16,$G94-SUM($O94:BE94),$G94/$B$91)),IF(Oper!BF$10=Inputs!$L$16,$G94-SUM($O94:BE94),0))</f>
        <v>0</v>
      </c>
      <c r="BG94" s="221">
        <f>IF(Oper!BG$10&gt;=$C94,IF(ROUND(SUM($O94:BF94),4)=ROUND($G94,4),0,IF(Oper!BG$10=Inputs!$L$16,$G94-SUM($O94:BF94),$G94/$B$91)),IF(Oper!BG$10=Inputs!$L$16,$G94-SUM($O94:BF94),0))</f>
        <v>0</v>
      </c>
      <c r="BH94" s="221">
        <f>IF(Oper!BH$10&gt;=$C94,IF(ROUND(SUM($O94:BG94),4)=ROUND($G94,4),0,IF(Oper!BH$10=Inputs!$L$16,$G94-SUM($O94:BG94),$G94/$B$91)),IF(Oper!BH$10=Inputs!$L$16,$G94-SUM($O94:BG94),0))</f>
        <v>0</v>
      </c>
      <c r="BI94" s="221">
        <f>IF(Oper!BI$10&gt;=$C94,IF(ROUND(SUM($O94:BH94),4)=ROUND($G94,4),0,IF(Oper!BI$10=Inputs!$L$16,$G94-SUM($O94:BH94),$G94/$B$91)),IF(Oper!BI$10=Inputs!$L$16,$G94-SUM($O94:BH94),0))</f>
        <v>0</v>
      </c>
      <c r="BJ94" s="221">
        <f>IF(Oper!BJ$10&gt;=$C94,IF(ROUND(SUM($O94:BI94),4)=ROUND($G94,4),0,IF(Oper!BJ$10=Inputs!$L$16,$G94-SUM($O94:BI94),$G94/$B$91)),IF(Oper!BJ$10=Inputs!$L$16,$G94-SUM($O94:BI94),0))</f>
        <v>0</v>
      </c>
      <c r="BK94" s="221">
        <f>IF(Oper!BK$10&gt;=$C94,IF(ROUND(SUM($O94:BJ94),4)=ROUND($G94,4),0,IF(Oper!BK$10=Inputs!$L$16,$G94-SUM($O94:BJ94),$G94/$B$91)),IF(Oper!BK$10=Inputs!$L$16,$G94-SUM($O94:BJ94),0))</f>
        <v>0</v>
      </c>
      <c r="BL94" s="221">
        <f>IF(Oper!BL$10&gt;=$C94,IF(ROUND(SUM($O94:BK94),4)=ROUND($G94,4),0,IF(Oper!BL$10=Inputs!$L$16,$G94-SUM($O94:BK94),$G94/$B$91)),IF(Oper!BL$10=Inputs!$L$16,$G94-SUM($O94:BK94),0))</f>
        <v>0</v>
      </c>
      <c r="BM94" s="221">
        <f>IF(Oper!BM$10&gt;=$C94,IF(ROUND(SUM($O94:BL94),4)=ROUND($G94,4),0,IF(Oper!BM$10=Inputs!$L$16,$G94-SUM($O94:BL94),$G94/$B$91)),IF(Oper!BM$10=Inputs!$L$16,$G94-SUM($O94:BL94),0))</f>
        <v>0</v>
      </c>
      <c r="BN94" s="221">
        <f>IF(Oper!BN$10&gt;=$C94,IF(ROUND(SUM($O94:BM94),4)=ROUND($G94,4),0,IF(Oper!BN$10=Inputs!$L$16,$G94-SUM($O94:BM94),$G94/$B$91)),IF(Oper!BN$10=Inputs!$L$16,$G94-SUM($O94:BM94),0))</f>
        <v>0</v>
      </c>
      <c r="BO94" s="221">
        <f>IF(Oper!BO$10&gt;=$C94,IF(ROUND(SUM($O94:BN94),4)=ROUND($G94,4),0,IF(Oper!BO$10=Inputs!$L$16,$G94-SUM($O94:BN94),$G94/$B$91)),IF(Oper!BO$10=Inputs!$L$16,$G94-SUM($O94:BN94),0))</f>
        <v>0</v>
      </c>
      <c r="BP94" s="221">
        <f>IF(Oper!BP$10&gt;=$C94,IF(ROUND(SUM($O94:BO94),4)=ROUND($G94,4),0,IF(Oper!BP$10=Inputs!$L$16,$G94-SUM($O94:BO94),$G94/$B$91)),IF(Oper!BP$10=Inputs!$L$16,$G94-SUM($O94:BO94),0))</f>
        <v>0</v>
      </c>
      <c r="BQ94" s="221">
        <f>IF(Oper!BQ$10&gt;=$C94,IF(ROUND(SUM($O94:BP94),4)=ROUND($G94,4),0,IF(Oper!BQ$10=Inputs!$L$16,$G94-SUM($O94:BP94),$G94/$B$91)),IF(Oper!BQ$10=Inputs!$L$16,$G94-SUM($O94:BP94),0))</f>
        <v>0</v>
      </c>
      <c r="BR94" s="221">
        <f>IF(Oper!BR$10&gt;=$C94,IF(ROUND(SUM($O94:BQ94),4)=ROUND($G94,4),0,IF(Oper!BR$10=Inputs!$L$16,$G94-SUM($O94:BQ94),$G94/$B$91)),IF(Oper!BR$10=Inputs!$L$16,$G94-SUM($O94:BQ94),0))</f>
        <v>0</v>
      </c>
      <c r="BS94" s="221">
        <f>IF(Oper!BS$10&gt;=$C94,IF(ROUND(SUM($O94:BR94),4)=ROUND($G94,4),0,IF(Oper!BS$10=Inputs!$L$16,$G94-SUM($O94:BR94),$G94/$B$91)),IF(Oper!BS$10=Inputs!$L$16,$G94-SUM($O94:BR94),0))</f>
        <v>0</v>
      </c>
      <c r="BT94" s="221">
        <f>IF(Oper!BT$10&gt;=$C94,IF(ROUND(SUM($O94:BS94),4)=ROUND($G94,4),0,IF(Oper!BT$10=Inputs!$L$16,$G94-SUM($O94:BS94),$G94/$B$91)),IF(Oper!BT$10=Inputs!$L$16,$G94-SUM($O94:BS94),0))</f>
        <v>0</v>
      </c>
      <c r="BU94" s="221">
        <f>IF(Oper!BU$10&gt;=$C94,IF(ROUND(SUM($O94:BT94),4)=ROUND($G94,4),0,IF(Oper!BU$10=Inputs!$L$16,$G94-SUM($O94:BT94),$G94/$B$91)),IF(Oper!BU$10=Inputs!$L$16,$G94-SUM($O94:BT94),0))</f>
        <v>0</v>
      </c>
      <c r="BV94" s="221">
        <f>IF(Oper!BV$10&gt;=$C94,IF(ROUND(SUM($O94:BU94),4)=ROUND($G94,4),0,IF(Oper!BV$10=Inputs!$L$16,$G94-SUM($O94:BU94),$G94/$B$91)),IF(Oper!BV$10=Inputs!$L$16,$G94-SUM($O94:BU94),0))</f>
        <v>0</v>
      </c>
      <c r="BW94" s="221">
        <f>IF(Oper!BW$10&gt;=$C94,IF(ROUND(SUM($O94:BV94),4)=ROUND($G94,4),0,IF(Oper!BW$10=Inputs!$L$16,$G94-SUM($O94:BV94),$G94/$B$91)),IF(Oper!BW$10=Inputs!$L$16,$G94-SUM($O94:BV94),0))</f>
        <v>0</v>
      </c>
      <c r="BX94" s="221">
        <f>IF(Oper!BX$10&gt;=$C94,IF(ROUND(SUM($O94:BW94),4)=ROUND($G94,4),0,IF(Oper!BX$10=Inputs!$L$16,$G94-SUM($O94:BW94),$G94/$B$91)),IF(Oper!BX$10=Inputs!$L$16,$G94-SUM($O94:BW94),0))</f>
        <v>0</v>
      </c>
      <c r="BY94" s="221">
        <f>IF(Oper!BY$10&gt;=$C94,IF(ROUND(SUM($O94:BX94),4)=ROUND($G94,4),0,IF(Oper!BY$10=Inputs!$L$16,$G94-SUM($O94:BX94),$G94/$B$91)),IF(Oper!BY$10=Inputs!$L$16,$G94-SUM($O94:BX94),0))</f>
        <v>0</v>
      </c>
      <c r="BZ94" s="221">
        <f>IF(Oper!BZ$10&gt;=$C94,IF(ROUND(SUM($O94:BY94),4)=ROUND($G94,4),0,IF(Oper!BZ$10=Inputs!$L$16,$G94-SUM($O94:BY94),$G94/$B$91)),IF(Oper!BZ$10=Inputs!$L$16,$G94-SUM($O94:BY94),0))</f>
        <v>0</v>
      </c>
      <c r="CA94" s="221">
        <f>IF(Oper!CA$10&gt;=$C94,IF(ROUND(SUM($O94:BZ94),4)=ROUND($G94,4),0,IF(Oper!CA$10=Inputs!$L$16,$G94-SUM($O94:BZ94),$G94/$B$91)),IF(Oper!CA$10=Inputs!$L$16,$G94-SUM($O94:BZ94),0))</f>
        <v>0</v>
      </c>
      <c r="CB94" s="221">
        <f>IF(Oper!CB$10&gt;=$C94,IF(ROUND(SUM($O94:CA94),4)=ROUND($G94,4),0,IF(Oper!CB$10=Inputs!$L$16,$G94-SUM($O94:CA94),$G94/$B$91)),IF(Oper!CB$10=Inputs!$L$16,$G94-SUM($O94:CA94),0))</f>
        <v>0</v>
      </c>
      <c r="CC94" s="221">
        <f>IF(Oper!CC$10&gt;=$C94,IF(ROUND(SUM($O94:CB94),4)=ROUND($G94,4),0,IF(Oper!CC$10=Inputs!$L$16,$G94-SUM($O94:CB94),$G94/$B$91)),IF(Oper!CC$10=Inputs!$L$16,$G94-SUM($O94:CB94),0))</f>
        <v>0</v>
      </c>
      <c r="CD94" s="221">
        <f>IF(Oper!CD$10&gt;=$C94,IF(ROUND(SUM($O94:CC94),4)=ROUND($G94,4),0,IF(Oper!CD$10=Inputs!$L$16,$G94-SUM($O94:CC94),$G94/$B$91)),IF(Oper!CD$10=Inputs!$L$16,$G94-SUM($O94:CC94),0))</f>
        <v>0</v>
      </c>
      <c r="CE94" s="221">
        <f>IF(Oper!CE$10&gt;=$C94,IF(ROUND(SUM($O94:CD94),4)=ROUND($G94,4),0,IF(Oper!CE$10=Inputs!$L$16,$G94-SUM($O94:CD94),$G94/$B$91)),IF(Oper!CE$10=Inputs!$L$16,$G94-SUM($O94:CD94),0))</f>
        <v>0</v>
      </c>
      <c r="CF94" s="221">
        <f>IF(Oper!CF$10&gt;=$C94,IF(ROUND(SUM($O94:CE94),4)=ROUND($G94,4),0,IF(Oper!CF$10=Inputs!$L$16,$G94-SUM($O94:CE94),$G94/$B$91)),IF(Oper!CF$10=Inputs!$L$16,$G94-SUM($O94:CE94),0))</f>
        <v>0</v>
      </c>
      <c r="CG94" s="221">
        <f>IF(Oper!CG$10&gt;=$C94,IF(ROUND(SUM($O94:CF94),4)=ROUND($G94,4),0,IF(Oper!CG$10=Inputs!$L$16,$G94-SUM($O94:CF94),$G94/$B$91)),IF(Oper!CG$10=Inputs!$L$16,$G94-SUM($O94:CF94),0))</f>
        <v>0</v>
      </c>
      <c r="CH94" s="221">
        <f>IF(Oper!CH$10&gt;=$C94,IF(ROUND(SUM($O94:CG94),4)=ROUND($G94,4),0,IF(Oper!CH$10=Inputs!$L$16,$G94-SUM($O94:CG94),$G94/$B$91)),IF(Oper!CH$10=Inputs!$L$16,$G94-SUM($O94:CG94),0))</f>
        <v>0</v>
      </c>
      <c r="CI94" s="221">
        <f>IF(Oper!CI$10&gt;=$C94,IF(ROUND(SUM($O94:CH94),4)=ROUND($G94,4),0,IF(Oper!CI$10=Inputs!$L$16,$G94-SUM($O94:CH94),$G94/$B$91)),IF(Oper!CI$10=Inputs!$L$16,$G94-SUM($O94:CH94),0))</f>
        <v>0</v>
      </c>
      <c r="CJ94" s="221">
        <f>IF(Oper!CJ$10&gt;=$C94,IF(ROUND(SUM($O94:CI94),4)=ROUND($G94,4),0,IF(Oper!CJ$10=Inputs!$L$16,$G94-SUM($O94:CI94),$G94/$B$91)),IF(Oper!CJ$10=Inputs!$L$16,$G94-SUM($O94:CI94),0))</f>
        <v>0</v>
      </c>
      <c r="CK94" s="221">
        <f>IF(Oper!CK$10&gt;=$C94,IF(ROUND(SUM($O94:CJ94),4)=ROUND($G94,4),0,IF(Oper!CK$10=Inputs!$L$16,$G94-SUM($O94:CJ94),$G94/$B$91)),IF(Oper!CK$10=Inputs!$L$16,$G94-SUM($O94:CJ94),0))</f>
        <v>0</v>
      </c>
      <c r="CL94" s="221">
        <f>IF(Oper!CL$10&gt;=$C94,IF(ROUND(SUM($O94:CK94),4)=ROUND($G94,4),0,IF(Oper!CL$10=Inputs!$L$16,$G94-SUM($O94:CK94),$G94/$B$91)),IF(Oper!CL$10=Inputs!$L$16,$G94-SUM($O94:CK94),0))</f>
        <v>0</v>
      </c>
      <c r="CM94" s="221">
        <f>IF(Oper!CM$10&gt;=$C94,IF(ROUND(SUM($O94:CL94),4)=ROUND($G94,4),0,IF(Oper!CM$10=Inputs!$L$16,$G94-SUM($O94:CL94),$G94/$B$91)),IF(Oper!CM$10=Inputs!$L$16,$G94-SUM($O94:CL94),0))</f>
        <v>0</v>
      </c>
      <c r="CN94" s="221">
        <f>IF(Oper!CN$10&gt;=$C94,IF(ROUND(SUM($O94:CM94),4)=ROUND($G94,4),0,IF(Oper!CN$10=Inputs!$L$16,$G94-SUM($O94:CM94),$G94/$B$91)),IF(Oper!CN$10=Inputs!$L$16,$G94-SUM($O94:CM94),0))</f>
        <v>0</v>
      </c>
      <c r="CO94" s="221">
        <f>IF(Oper!CO$10&gt;=$C94,IF(ROUND(SUM($O94:CN94),4)=ROUND($G94,4),0,IF(Oper!CO$10=Inputs!$L$16,$G94-SUM($O94:CN94),$G94/$B$91)),IF(Oper!CO$10=Inputs!$L$16,$G94-SUM($O94:CN94),0))</f>
        <v>0</v>
      </c>
      <c r="CP94" s="221">
        <f>IF(Oper!CP$10&gt;=$C94,IF(ROUND(SUM($O94:CO94),4)=ROUND($G94,4),0,IF(Oper!CP$10=Inputs!$L$16,$G94-SUM($O94:CO94),$G94/$B$91)),IF(Oper!CP$10=Inputs!$L$16,$G94-SUM($O94:CO94),0))</f>
        <v>0</v>
      </c>
      <c r="CQ94" s="221">
        <f>IF(Oper!CQ$10&gt;=$C94,IF(ROUND(SUM($O94:CP94),4)=ROUND($G94,4),0,IF(Oper!CQ$10=Inputs!$L$16,$G94-SUM($O94:CP94),$G94/$B$91)),IF(Oper!CQ$10=Inputs!$L$16,$G94-SUM($O94:CP94),0))</f>
        <v>0</v>
      </c>
      <c r="CR94" s="221">
        <f>IF(Oper!CR$10&gt;=$C94,IF(ROUND(SUM($O94:CQ94),4)=ROUND($G94,4),0,IF(Oper!CR$10=Inputs!$L$16,$G94-SUM($O94:CQ94),$G94/$B$91)),IF(Oper!CR$10=Inputs!$L$16,$G94-SUM($O94:CQ94),0))</f>
        <v>0</v>
      </c>
      <c r="CS94" s="221"/>
    </row>
    <row r="95" spans="1:97" outlineLevel="1">
      <c r="A95" s="47"/>
      <c r="B95" s="47"/>
      <c r="C95" s="116">
        <v>44196</v>
      </c>
      <c r="D95" s="47"/>
      <c r="E95" s="47"/>
      <c r="F95" s="47"/>
      <c r="G95" s="666">
        <f t="shared" si="217"/>
        <v>-96.196117696867461</v>
      </c>
      <c r="H95" s="47"/>
      <c r="I95" s="47"/>
      <c r="J95" s="47"/>
      <c r="K95" s="310" t="s">
        <v>200</v>
      </c>
      <c r="L95" s="133"/>
      <c r="M95" s="125">
        <f t="shared" si="216"/>
        <v>-96.196117696867432</v>
      </c>
      <c r="N95" s="125"/>
      <c r="O95" s="47"/>
      <c r="P95" s="221">
        <f>IF(Oper!P$10&gt;=$C95,IF(ROUND(SUM($O95:O95),4)=ROUND($G95,4),0,IF(Oper!P$10=Inputs!$L$16,$G95-SUM($O95:O95),$G95/$B$91)),IF(Oper!P$10=Inputs!$L$16,$G95-SUM($O95:O95),0))</f>
        <v>0</v>
      </c>
      <c r="Q95" s="221">
        <f>IF(Oper!Q$10&gt;=$C95,IF(ROUND(SUM($O95:P95),4)=ROUND($G95,4),0,IF(Oper!Q$10=Inputs!$L$16,$G95-SUM($O95:P95),$G95/$B$91)),IF(Oper!Q$10=Inputs!$L$16,$G95-SUM($O95:P95),0))</f>
        <v>0</v>
      </c>
      <c r="R95" s="221">
        <f>IF(Oper!R$10&gt;=$C95,IF(ROUND(SUM($O95:Q95),4)=ROUND($G95,4),0,IF(Oper!R$10=Inputs!$L$16,$G95-SUM($O95:Q95),$G95/$B$91)),IF(Oper!R$10=Inputs!$L$16,$G95-SUM($O95:Q95),0))</f>
        <v>-4.8098058848433727</v>
      </c>
      <c r="S95" s="221">
        <f>IF(Oper!S$10&gt;=$C95,IF(ROUND(SUM($O95:R95),4)=ROUND($G95,4),0,IF(Oper!S$10=Inputs!$L$16,$G95-SUM($O95:R95),$G95/$B$91)),IF(Oper!S$10=Inputs!$L$16,$G95-SUM($O95:R95),0))</f>
        <v>-4.8098058848433727</v>
      </c>
      <c r="T95" s="221">
        <f>IF(Oper!T$10&gt;=$C95,IF(ROUND(SUM($O95:S95),4)=ROUND($G95,4),0,IF(Oper!T$10=Inputs!$L$16,$G95-SUM($O95:S95),$G95/$B$91)),IF(Oper!T$10=Inputs!$L$16,$G95-SUM($O95:S95),0))</f>
        <v>-4.8098058848433727</v>
      </c>
      <c r="U95" s="221">
        <f>IF(Oper!U$10&gt;=$C95,IF(ROUND(SUM($O95:T95),4)=ROUND($G95,4),0,IF(Oper!U$10=Inputs!$L$16,$G95-SUM($O95:T95),$G95/$B$91)),IF(Oper!U$10=Inputs!$L$16,$G95-SUM($O95:T95),0))</f>
        <v>-4.8098058848433727</v>
      </c>
      <c r="V95" s="221">
        <f>IF(Oper!V$10&gt;=$C95,IF(ROUND(SUM($O95:U95),4)=ROUND($G95,4),0,IF(Oper!V$10=Inputs!$L$16,$G95-SUM($O95:U95),$G95/$B$91)),IF(Oper!V$10=Inputs!$L$16,$G95-SUM($O95:U95),0))</f>
        <v>-4.8098058848433727</v>
      </c>
      <c r="W95" s="221">
        <f>IF(Oper!W$10&gt;=$C95,IF(ROUND(SUM($O95:V95),4)=ROUND($G95,4),0,IF(Oper!W$10=Inputs!$L$16,$G95-SUM($O95:V95),$G95/$B$91)),IF(Oper!W$10=Inputs!$L$16,$G95-SUM($O95:V95),0))</f>
        <v>-4.8098058848433727</v>
      </c>
      <c r="X95" s="221">
        <f>IF(Oper!X$10&gt;=$C95,IF(ROUND(SUM($O95:W95),4)=ROUND($G95,4),0,IF(Oper!X$10=Inputs!$L$16,$G95-SUM($O95:W95),$G95/$B$91)),IF(Oper!X$10=Inputs!$L$16,$G95-SUM($O95:W95),0))</f>
        <v>-4.8098058848433727</v>
      </c>
      <c r="Y95" s="221">
        <f>IF(Oper!Y$10&gt;=$C95,IF(ROUND(SUM($O95:X95),4)=ROUND($G95,4),0,IF(Oper!Y$10=Inputs!$L$16,$G95-SUM($O95:X95),$G95/$B$91)),IF(Oper!Y$10=Inputs!$L$16,$G95-SUM($O95:X95),0))</f>
        <v>-4.8098058848433727</v>
      </c>
      <c r="Z95" s="221">
        <f>IF(Oper!Z$10&gt;=$C95,IF(ROUND(SUM($O95:Y95),4)=ROUND($G95,4),0,IF(Oper!Z$10=Inputs!$L$16,$G95-SUM($O95:Y95),$G95/$B$91)),IF(Oper!Z$10=Inputs!$L$16,$G95-SUM($O95:Y95),0))</f>
        <v>-4.8098058848433727</v>
      </c>
      <c r="AA95" s="221">
        <f>IF(Oper!AA$10&gt;=$C95,IF(ROUND(SUM($O95:Z95),4)=ROUND($G95,4),0,IF(Oper!AA$10=Inputs!$L$16,$G95-SUM($O95:Z95),$G95/$B$91)),IF(Oper!AA$10=Inputs!$L$16,$G95-SUM($O95:Z95),0))</f>
        <v>-4.8098058848433727</v>
      </c>
      <c r="AB95" s="221">
        <f>IF(Oper!AB$10&gt;=$C95,IF(ROUND(SUM($O95:AA95),4)=ROUND($G95,4),0,IF(Oper!AB$10=Inputs!$L$16,$G95-SUM($O95:AA95),$G95/$B$91)),IF(Oper!AB$10=Inputs!$L$16,$G95-SUM($O95:AA95),0))</f>
        <v>-4.8098058848433727</v>
      </c>
      <c r="AC95" s="221">
        <f>IF(Oper!AC$10&gt;=$C95,IF(ROUND(SUM($O95:AB95),4)=ROUND($G95,4),0,IF(Oper!AC$10=Inputs!$L$16,$G95-SUM($O95:AB95),$G95/$B$91)),IF(Oper!AC$10=Inputs!$L$16,$G95-SUM($O95:AB95),0))</f>
        <v>-4.8098058848433727</v>
      </c>
      <c r="AD95" s="221">
        <f>IF(Oper!AD$10&gt;=$C95,IF(ROUND(SUM($O95:AC95),4)=ROUND($G95,4),0,IF(Oper!AD$10=Inputs!$L$16,$G95-SUM($O95:AC95),$G95/$B$91)),IF(Oper!AD$10=Inputs!$L$16,$G95-SUM($O95:AC95),0))</f>
        <v>-4.8098058848433727</v>
      </c>
      <c r="AE95" s="221">
        <f>IF(Oper!AE$10&gt;=$C95,IF(ROUND(SUM($O95:AD95),4)=ROUND($G95,4),0,IF(Oper!AE$10=Inputs!$L$16,$G95-SUM($O95:AD95),$G95/$B$91)),IF(Oper!AE$10=Inputs!$L$16,$G95-SUM($O95:AD95),0))</f>
        <v>-4.8098058848433727</v>
      </c>
      <c r="AF95" s="221">
        <f>IF(Oper!AF$10&gt;=$C95,IF(ROUND(SUM($O95:AE95),4)=ROUND($G95,4),0,IF(Oper!AF$10=Inputs!$L$16,$G95-SUM($O95:AE95),$G95/$B$91)),IF(Oper!AF$10=Inputs!$L$16,$G95-SUM($O95:AE95),0))</f>
        <v>-4.8098058848433727</v>
      </c>
      <c r="AG95" s="221">
        <f>IF(Oper!AG$10&gt;=$C95,IF(ROUND(SUM($O95:AF95),4)=ROUND($G95,4),0,IF(Oper!AG$10=Inputs!$L$16,$G95-SUM($O95:AF95),$G95/$B$91)),IF(Oper!AG$10=Inputs!$L$16,$G95-SUM($O95:AF95),0))</f>
        <v>-4.8098058848433727</v>
      </c>
      <c r="AH95" s="221">
        <f>IF(Oper!AH$10&gt;=$C95,IF(ROUND(SUM($O95:AG95),4)=ROUND($G95,4),0,IF(Oper!AH$10=Inputs!$L$16,$G95-SUM($O95:AG95),$G95/$B$91)),IF(Oper!AH$10=Inputs!$L$16,$G95-SUM($O95:AG95),0))</f>
        <v>-4.8098058848433727</v>
      </c>
      <c r="AI95" s="221">
        <f>IF(Oper!AI$10&gt;=$C95,IF(ROUND(SUM($O95:AH95),4)=ROUND($G95,4),0,IF(Oper!AI$10=Inputs!$L$16,$G95-SUM($O95:AH95),$G95/$B$91)),IF(Oper!AI$10=Inputs!$L$16,$G95-SUM($O95:AH95),0))</f>
        <v>-4.8098058848433727</v>
      </c>
      <c r="AJ95" s="221">
        <f>IF(Oper!AJ$10&gt;=$C95,IF(ROUND(SUM($O95:AI95),4)=ROUND($G95,4),0,IF(Oper!AJ$10=Inputs!$L$16,$G95-SUM($O95:AI95),$G95/$B$91)),IF(Oper!AJ$10=Inputs!$L$16,$G95-SUM($O95:AI95),0))</f>
        <v>-4.8098058848433727</v>
      </c>
      <c r="AK95" s="221">
        <f>IF(Oper!AK$10&gt;=$C95,IF(ROUND(SUM($O95:AJ95),4)=ROUND($G95,4),0,IF(Oper!AK$10=Inputs!$L$16,$G95-SUM($O95:AJ95),$G95/$B$91)),IF(Oper!AK$10=Inputs!$L$16,$G95-SUM($O95:AJ95),0))</f>
        <v>-4.8098058848433727</v>
      </c>
      <c r="AL95" s="221">
        <f>IF(Oper!AL$10&gt;=$C95,IF(ROUND(SUM($O95:AK95),4)=ROUND($G95,4),0,IF(Oper!AL$10=Inputs!$L$16,$G95-SUM($O95:AK95),$G95/$B$91)),IF(Oper!AL$10=Inputs!$L$16,$G95-SUM($O95:AK95),0))</f>
        <v>0</v>
      </c>
      <c r="AM95" s="221">
        <f>IF(Oper!AM$10&gt;=$C95,IF(ROUND(SUM($O95:AL95),4)=ROUND($G95,4),0,IF(Oper!AM$10=Inputs!$L$16,$G95-SUM($O95:AL95),$G95/$B$91)),IF(Oper!AM$10=Inputs!$L$16,$G95-SUM($O95:AL95),0))</f>
        <v>0</v>
      </c>
      <c r="AN95" s="221">
        <f>IF(Oper!AN$10&gt;=$C95,IF(ROUND(SUM($O95:AM95),4)=ROUND($G95,4),0,IF(Oper!AN$10=Inputs!$L$16,$G95-SUM($O95:AM95),$G95/$B$91)),IF(Oper!AN$10=Inputs!$L$16,$G95-SUM($O95:AM95),0))</f>
        <v>0</v>
      </c>
      <c r="AO95" s="221">
        <f>IF(Oper!AO$10&gt;=$C95,IF(ROUND(SUM($O95:AN95),4)=ROUND($G95,4),0,IF(Oper!AO$10=Inputs!$L$16,$G95-SUM($O95:AN95),$G95/$B$91)),IF(Oper!AO$10=Inputs!$L$16,$G95-SUM($O95:AN95),0))</f>
        <v>0</v>
      </c>
      <c r="AP95" s="221">
        <f>IF(Oper!AP$10&gt;=$C95,IF(ROUND(SUM($O95:AO95),4)=ROUND($G95,4),0,IF(Oper!AP$10=Inputs!$L$16,$G95-SUM($O95:AO95),$G95/$B$91)),IF(Oper!AP$10=Inputs!$L$16,$G95-SUM($O95:AO95),0))</f>
        <v>0</v>
      </c>
      <c r="AQ95" s="221">
        <f>IF(Oper!AQ$10&gt;=$C95,IF(ROUND(SUM($O95:AP95),4)=ROUND($G95,4),0,IF(Oper!AQ$10=Inputs!$L$16,$G95-SUM($O95:AP95),$G95/$B$91)),IF(Oper!AQ$10=Inputs!$L$16,$G95-SUM($O95:AP95),0))</f>
        <v>0</v>
      </c>
      <c r="AR95" s="221">
        <f>IF(Oper!AR$10&gt;=$C95,IF(ROUND(SUM($O95:AQ95),4)=ROUND($G95,4),0,IF(Oper!AR$10=Inputs!$L$16,$G95-SUM($O95:AQ95),$G95/$B$91)),IF(Oper!AR$10=Inputs!$L$16,$G95-SUM($O95:AQ95),0))</f>
        <v>0</v>
      </c>
      <c r="AS95" s="221">
        <f>IF(Oper!AS$10&gt;=$C95,IF(ROUND(SUM($O95:AR95),4)=ROUND($G95,4),0,IF(Oper!AS$10=Inputs!$L$16,$G95-SUM($O95:AR95),$G95/$B$91)),IF(Oper!AS$10=Inputs!$L$16,$G95-SUM($O95:AR95),0))</f>
        <v>0</v>
      </c>
      <c r="AT95" s="221">
        <f>IF(Oper!AT$10&gt;=$C95,IF(ROUND(SUM($O95:AS95),4)=ROUND($G95,4),0,IF(Oper!AT$10=Inputs!$L$16,$G95-SUM($O95:AS95),$G95/$B$91)),IF(Oper!AT$10=Inputs!$L$16,$G95-SUM($O95:AS95),0))</f>
        <v>0</v>
      </c>
      <c r="AU95" s="221">
        <f>IF(Oper!AU$10&gt;=$C95,IF(ROUND(SUM($O95:AT95),4)=ROUND($G95,4),0,IF(Oper!AU$10=Inputs!$L$16,$G95-SUM($O95:AT95),$G95/$B$91)),IF(Oper!AU$10=Inputs!$L$16,$G95-SUM($O95:AT95),0))</f>
        <v>0</v>
      </c>
      <c r="AV95" s="221">
        <f>IF(Oper!AV$10&gt;=$C95,IF(ROUND(SUM($O95:AU95),4)=ROUND($G95,4),0,IF(Oper!AV$10=Inputs!$L$16,$G95-SUM($O95:AU95),$G95/$B$91)),IF(Oper!AV$10=Inputs!$L$16,$G95-SUM($O95:AU95),0))</f>
        <v>0</v>
      </c>
      <c r="AW95" s="221">
        <f>IF(Oper!AW$10&gt;=$C95,IF(ROUND(SUM($O95:AV95),4)=ROUND($G95,4),0,IF(Oper!AW$10=Inputs!$L$16,$G95-SUM($O95:AV95),$G95/$B$91)),IF(Oper!AW$10=Inputs!$L$16,$G95-SUM($O95:AV95),0))</f>
        <v>0</v>
      </c>
      <c r="AX95" s="221">
        <f>IF(Oper!AX$10&gt;=$C95,IF(ROUND(SUM($O95:AW95),4)=ROUND($G95,4),0,IF(Oper!AX$10=Inputs!$L$16,$G95-SUM($O95:AW95),$G95/$B$91)),IF(Oper!AX$10=Inputs!$L$16,$G95-SUM($O95:AW95),0))</f>
        <v>0</v>
      </c>
      <c r="AY95" s="221">
        <f>IF(Oper!AY$10&gt;=$C95,IF(ROUND(SUM($O95:AX95),4)=ROUND($G95,4),0,IF(Oper!AY$10=Inputs!$L$16,$G95-SUM($O95:AX95),$G95/$B$91)),IF(Oper!AY$10=Inputs!$L$16,$G95-SUM($O95:AX95),0))</f>
        <v>0</v>
      </c>
      <c r="AZ95" s="221">
        <f>IF(Oper!AZ$10&gt;=$C95,IF(ROUND(SUM($O95:AY95),4)=ROUND($G95,4),0,IF(Oper!AZ$10=Inputs!$L$16,$G95-SUM($O95:AY95),$G95/$B$91)),IF(Oper!AZ$10=Inputs!$L$16,$G95-SUM($O95:AY95),0))</f>
        <v>0</v>
      </c>
      <c r="BA95" s="221">
        <f>IF(Oper!BA$10&gt;=$C95,IF(ROUND(SUM($O95:AZ95),4)=ROUND($G95,4),0,IF(Oper!BA$10=Inputs!$L$16,$G95-SUM($O95:AZ95),$G95/$B$91)),IF(Oper!BA$10=Inputs!$L$16,$G95-SUM($O95:AZ95),0))</f>
        <v>0</v>
      </c>
      <c r="BB95" s="221">
        <f>IF(Oper!BB$10&gt;=$C95,IF(ROUND(SUM($O95:BA95),4)=ROUND($G95,4),0,IF(Oper!BB$10=Inputs!$L$16,$G95-SUM($O95:BA95),$G95/$B$91)),IF(Oper!BB$10=Inputs!$L$16,$G95-SUM($O95:BA95),0))</f>
        <v>0</v>
      </c>
      <c r="BC95" s="221">
        <f>IF(Oper!BC$10&gt;=$C95,IF(ROUND(SUM($O95:BB95),4)=ROUND($G95,4),0,IF(Oper!BC$10=Inputs!$L$16,$G95-SUM($O95:BB95),$G95/$B$91)),IF(Oper!BC$10=Inputs!$L$16,$G95-SUM($O95:BB95),0))</f>
        <v>0</v>
      </c>
      <c r="BD95" s="221">
        <f>IF(Oper!BD$10&gt;=$C95,IF(ROUND(SUM($O95:BC95),4)=ROUND($G95,4),0,IF(Oper!BD$10=Inputs!$L$16,$G95-SUM($O95:BC95),$G95/$B$91)),IF(Oper!BD$10=Inputs!$L$16,$G95-SUM($O95:BC95),0))</f>
        <v>0</v>
      </c>
      <c r="BE95" s="221">
        <f>IF(Oper!BE$10&gt;=$C95,IF(ROUND(SUM($O95:BD95),4)=ROUND($G95,4),0,IF(Oper!BE$10=Inputs!$L$16,$G95-SUM($O95:BD95),$G95/$B$91)),IF(Oper!BE$10=Inputs!$L$16,$G95-SUM($O95:BD95),0))</f>
        <v>0</v>
      </c>
      <c r="BF95" s="221">
        <f>IF(Oper!BF$10&gt;=$C95,IF(ROUND(SUM($O95:BE95),4)=ROUND($G95,4),0,IF(Oper!BF$10=Inputs!$L$16,$G95-SUM($O95:BE95),$G95/$B$91)),IF(Oper!BF$10=Inputs!$L$16,$G95-SUM($O95:BE95),0))</f>
        <v>0</v>
      </c>
      <c r="BG95" s="221">
        <f>IF(Oper!BG$10&gt;=$C95,IF(ROUND(SUM($O95:BF95),4)=ROUND($G95,4),0,IF(Oper!BG$10=Inputs!$L$16,$G95-SUM($O95:BF95),$G95/$B$91)),IF(Oper!BG$10=Inputs!$L$16,$G95-SUM($O95:BF95),0))</f>
        <v>0</v>
      </c>
      <c r="BH95" s="221">
        <f>IF(Oper!BH$10&gt;=$C95,IF(ROUND(SUM($O95:BG95),4)=ROUND($G95,4),0,IF(Oper!BH$10=Inputs!$L$16,$G95-SUM($O95:BG95),$G95/$B$91)),IF(Oper!BH$10=Inputs!$L$16,$G95-SUM($O95:BG95),0))</f>
        <v>0</v>
      </c>
      <c r="BI95" s="221">
        <f>IF(Oper!BI$10&gt;=$C95,IF(ROUND(SUM($O95:BH95),4)=ROUND($G95,4),0,IF(Oper!BI$10=Inputs!$L$16,$G95-SUM($O95:BH95),$G95/$B$91)),IF(Oper!BI$10=Inputs!$L$16,$G95-SUM($O95:BH95),0))</f>
        <v>0</v>
      </c>
      <c r="BJ95" s="221">
        <f>IF(Oper!BJ$10&gt;=$C95,IF(ROUND(SUM($O95:BI95),4)=ROUND($G95,4),0,IF(Oper!BJ$10=Inputs!$L$16,$G95-SUM($O95:BI95),$G95/$B$91)),IF(Oper!BJ$10=Inputs!$L$16,$G95-SUM($O95:BI95),0))</f>
        <v>0</v>
      </c>
      <c r="BK95" s="221">
        <f>IF(Oper!BK$10&gt;=$C95,IF(ROUND(SUM($O95:BJ95),4)=ROUND($G95,4),0,IF(Oper!BK$10=Inputs!$L$16,$G95-SUM($O95:BJ95),$G95/$B$91)),IF(Oper!BK$10=Inputs!$L$16,$G95-SUM($O95:BJ95),0))</f>
        <v>0</v>
      </c>
      <c r="BL95" s="221">
        <f>IF(Oper!BL$10&gt;=$C95,IF(ROUND(SUM($O95:BK95),4)=ROUND($G95,4),0,IF(Oper!BL$10=Inputs!$L$16,$G95-SUM($O95:BK95),$G95/$B$91)),IF(Oper!BL$10=Inputs!$L$16,$G95-SUM($O95:BK95),0))</f>
        <v>0</v>
      </c>
      <c r="BM95" s="221">
        <f>IF(Oper!BM$10&gt;=$C95,IF(ROUND(SUM($O95:BL95),4)=ROUND($G95,4),0,IF(Oper!BM$10=Inputs!$L$16,$G95-SUM($O95:BL95),$G95/$B$91)),IF(Oper!BM$10=Inputs!$L$16,$G95-SUM($O95:BL95),0))</f>
        <v>0</v>
      </c>
      <c r="BN95" s="221">
        <f>IF(Oper!BN$10&gt;=$C95,IF(ROUND(SUM($O95:BM95),4)=ROUND($G95,4),0,IF(Oper!BN$10=Inputs!$L$16,$G95-SUM($O95:BM95),$G95/$B$91)),IF(Oper!BN$10=Inputs!$L$16,$G95-SUM($O95:BM95),0))</f>
        <v>0</v>
      </c>
      <c r="BO95" s="221">
        <f>IF(Oper!BO$10&gt;=$C95,IF(ROUND(SUM($O95:BN95),4)=ROUND($G95,4),0,IF(Oper!BO$10=Inputs!$L$16,$G95-SUM($O95:BN95),$G95/$B$91)),IF(Oper!BO$10=Inputs!$L$16,$G95-SUM($O95:BN95),0))</f>
        <v>0</v>
      </c>
      <c r="BP95" s="221">
        <f>IF(Oper!BP$10&gt;=$C95,IF(ROUND(SUM($O95:BO95),4)=ROUND($G95,4),0,IF(Oper!BP$10=Inputs!$L$16,$G95-SUM($O95:BO95),$G95/$B$91)),IF(Oper!BP$10=Inputs!$L$16,$G95-SUM($O95:BO95),0))</f>
        <v>0</v>
      </c>
      <c r="BQ95" s="221">
        <f>IF(Oper!BQ$10&gt;=$C95,IF(ROUND(SUM($O95:BP95),4)=ROUND($G95,4),0,IF(Oper!BQ$10=Inputs!$L$16,$G95-SUM($O95:BP95),$G95/$B$91)),IF(Oper!BQ$10=Inputs!$L$16,$G95-SUM($O95:BP95),0))</f>
        <v>0</v>
      </c>
      <c r="BR95" s="221">
        <f>IF(Oper!BR$10&gt;=$C95,IF(ROUND(SUM($O95:BQ95),4)=ROUND($G95,4),0,IF(Oper!BR$10=Inputs!$L$16,$G95-SUM($O95:BQ95),$G95/$B$91)),IF(Oper!BR$10=Inputs!$L$16,$G95-SUM($O95:BQ95),0))</f>
        <v>0</v>
      </c>
      <c r="BS95" s="221">
        <f>IF(Oper!BS$10&gt;=$C95,IF(ROUND(SUM($O95:BR95),4)=ROUND($G95,4),0,IF(Oper!BS$10=Inputs!$L$16,$G95-SUM($O95:BR95),$G95/$B$91)),IF(Oper!BS$10=Inputs!$L$16,$G95-SUM($O95:BR95),0))</f>
        <v>0</v>
      </c>
      <c r="BT95" s="221">
        <f>IF(Oper!BT$10&gt;=$C95,IF(ROUND(SUM($O95:BS95),4)=ROUND($G95,4),0,IF(Oper!BT$10=Inputs!$L$16,$G95-SUM($O95:BS95),$G95/$B$91)),IF(Oper!BT$10=Inputs!$L$16,$G95-SUM($O95:BS95),0))</f>
        <v>0</v>
      </c>
      <c r="BU95" s="221">
        <f>IF(Oper!BU$10&gt;=$C95,IF(ROUND(SUM($O95:BT95),4)=ROUND($G95,4),0,IF(Oper!BU$10=Inputs!$L$16,$G95-SUM($O95:BT95),$G95/$B$91)),IF(Oper!BU$10=Inputs!$L$16,$G95-SUM($O95:BT95),0))</f>
        <v>0</v>
      </c>
      <c r="BV95" s="221">
        <f>IF(Oper!BV$10&gt;=$C95,IF(ROUND(SUM($O95:BU95),4)=ROUND($G95,4),0,IF(Oper!BV$10=Inputs!$L$16,$G95-SUM($O95:BU95),$G95/$B$91)),IF(Oper!BV$10=Inputs!$L$16,$G95-SUM($O95:BU95),0))</f>
        <v>0</v>
      </c>
      <c r="BW95" s="221">
        <f>IF(Oper!BW$10&gt;=$C95,IF(ROUND(SUM($O95:BV95),4)=ROUND($G95,4),0,IF(Oper!BW$10=Inputs!$L$16,$G95-SUM($O95:BV95),$G95/$B$91)),IF(Oper!BW$10=Inputs!$L$16,$G95-SUM($O95:BV95),0))</f>
        <v>0</v>
      </c>
      <c r="BX95" s="221">
        <f>IF(Oper!BX$10&gt;=$C95,IF(ROUND(SUM($O95:BW95),4)=ROUND($G95,4),0,IF(Oper!BX$10=Inputs!$L$16,$G95-SUM($O95:BW95),$G95/$B$91)),IF(Oper!BX$10=Inputs!$L$16,$G95-SUM($O95:BW95),0))</f>
        <v>0</v>
      </c>
      <c r="BY95" s="221">
        <f>IF(Oper!BY$10&gt;=$C95,IF(ROUND(SUM($O95:BX95),4)=ROUND($G95,4),0,IF(Oper!BY$10=Inputs!$L$16,$G95-SUM($O95:BX95),$G95/$B$91)),IF(Oper!BY$10=Inputs!$L$16,$G95-SUM($O95:BX95),0))</f>
        <v>0</v>
      </c>
      <c r="BZ95" s="221">
        <f>IF(Oper!BZ$10&gt;=$C95,IF(ROUND(SUM($O95:BY95),4)=ROUND($G95,4),0,IF(Oper!BZ$10=Inputs!$L$16,$G95-SUM($O95:BY95),$G95/$B$91)),IF(Oper!BZ$10=Inputs!$L$16,$G95-SUM($O95:BY95),0))</f>
        <v>0</v>
      </c>
      <c r="CA95" s="221">
        <f>IF(Oper!CA$10&gt;=$C95,IF(ROUND(SUM($O95:BZ95),4)=ROUND($G95,4),0,IF(Oper!CA$10=Inputs!$L$16,$G95-SUM($O95:BZ95),$G95/$B$91)),IF(Oper!CA$10=Inputs!$L$16,$G95-SUM($O95:BZ95),0))</f>
        <v>0</v>
      </c>
      <c r="CB95" s="221">
        <f>IF(Oper!CB$10&gt;=$C95,IF(ROUND(SUM($O95:CA95),4)=ROUND($G95,4),0,IF(Oper!CB$10=Inputs!$L$16,$G95-SUM($O95:CA95),$G95/$B$91)),IF(Oper!CB$10=Inputs!$L$16,$G95-SUM($O95:CA95),0))</f>
        <v>0</v>
      </c>
      <c r="CC95" s="221">
        <f>IF(Oper!CC$10&gt;=$C95,IF(ROUND(SUM($O95:CB95),4)=ROUND($G95,4),0,IF(Oper!CC$10=Inputs!$L$16,$G95-SUM($O95:CB95),$G95/$B$91)),IF(Oper!CC$10=Inputs!$L$16,$G95-SUM($O95:CB95),0))</f>
        <v>0</v>
      </c>
      <c r="CD95" s="221">
        <f>IF(Oper!CD$10&gt;=$C95,IF(ROUND(SUM($O95:CC95),4)=ROUND($G95,4),0,IF(Oper!CD$10=Inputs!$L$16,$G95-SUM($O95:CC95),$G95/$B$91)),IF(Oper!CD$10=Inputs!$L$16,$G95-SUM($O95:CC95),0))</f>
        <v>0</v>
      </c>
      <c r="CE95" s="221">
        <f>IF(Oper!CE$10&gt;=$C95,IF(ROUND(SUM($O95:CD95),4)=ROUND($G95,4),0,IF(Oper!CE$10=Inputs!$L$16,$G95-SUM($O95:CD95),$G95/$B$91)),IF(Oper!CE$10=Inputs!$L$16,$G95-SUM($O95:CD95),0))</f>
        <v>0</v>
      </c>
      <c r="CF95" s="221">
        <f>IF(Oper!CF$10&gt;=$C95,IF(ROUND(SUM($O95:CE95),4)=ROUND($G95,4),0,IF(Oper!CF$10=Inputs!$L$16,$G95-SUM($O95:CE95),$G95/$B$91)),IF(Oper!CF$10=Inputs!$L$16,$G95-SUM($O95:CE95),0))</f>
        <v>0</v>
      </c>
      <c r="CG95" s="221">
        <f>IF(Oper!CG$10&gt;=$C95,IF(ROUND(SUM($O95:CF95),4)=ROUND($G95,4),0,IF(Oper!CG$10=Inputs!$L$16,$G95-SUM($O95:CF95),$G95/$B$91)),IF(Oper!CG$10=Inputs!$L$16,$G95-SUM($O95:CF95),0))</f>
        <v>0</v>
      </c>
      <c r="CH95" s="221">
        <f>IF(Oper!CH$10&gt;=$C95,IF(ROUND(SUM($O95:CG95),4)=ROUND($G95,4),0,IF(Oper!CH$10=Inputs!$L$16,$G95-SUM($O95:CG95),$G95/$B$91)),IF(Oper!CH$10=Inputs!$L$16,$G95-SUM($O95:CG95),0))</f>
        <v>0</v>
      </c>
      <c r="CI95" s="221">
        <f>IF(Oper!CI$10&gt;=$C95,IF(ROUND(SUM($O95:CH95),4)=ROUND($G95,4),0,IF(Oper!CI$10=Inputs!$L$16,$G95-SUM($O95:CH95),$G95/$B$91)),IF(Oper!CI$10=Inputs!$L$16,$G95-SUM($O95:CH95),0))</f>
        <v>0</v>
      </c>
      <c r="CJ95" s="221">
        <f>IF(Oper!CJ$10&gt;=$C95,IF(ROUND(SUM($O95:CI95),4)=ROUND($G95,4),0,IF(Oper!CJ$10=Inputs!$L$16,$G95-SUM($O95:CI95),$G95/$B$91)),IF(Oper!CJ$10=Inputs!$L$16,$G95-SUM($O95:CI95),0))</f>
        <v>0</v>
      </c>
      <c r="CK95" s="221">
        <f>IF(Oper!CK$10&gt;=$C95,IF(ROUND(SUM($O95:CJ95),4)=ROUND($G95,4),0,IF(Oper!CK$10=Inputs!$L$16,$G95-SUM($O95:CJ95),$G95/$B$91)),IF(Oper!CK$10=Inputs!$L$16,$G95-SUM($O95:CJ95),0))</f>
        <v>0</v>
      </c>
      <c r="CL95" s="221">
        <f>IF(Oper!CL$10&gt;=$C95,IF(ROUND(SUM($O95:CK95),4)=ROUND($G95,4),0,IF(Oper!CL$10=Inputs!$L$16,$G95-SUM($O95:CK95),$G95/$B$91)),IF(Oper!CL$10=Inputs!$L$16,$G95-SUM($O95:CK95),0))</f>
        <v>0</v>
      </c>
      <c r="CM95" s="221">
        <f>IF(Oper!CM$10&gt;=$C95,IF(ROUND(SUM($O95:CL95),4)=ROUND($G95,4),0,IF(Oper!CM$10=Inputs!$L$16,$G95-SUM($O95:CL95),$G95/$B$91)),IF(Oper!CM$10=Inputs!$L$16,$G95-SUM($O95:CL95),0))</f>
        <v>0</v>
      </c>
      <c r="CN95" s="221">
        <f>IF(Oper!CN$10&gt;=$C95,IF(ROUND(SUM($O95:CM95),4)=ROUND($G95,4),0,IF(Oper!CN$10=Inputs!$L$16,$G95-SUM($O95:CM95),$G95/$B$91)),IF(Oper!CN$10=Inputs!$L$16,$G95-SUM($O95:CM95),0))</f>
        <v>0</v>
      </c>
      <c r="CO95" s="221">
        <f>IF(Oper!CO$10&gt;=$C95,IF(ROUND(SUM($O95:CN95),4)=ROUND($G95,4),0,IF(Oper!CO$10=Inputs!$L$16,$G95-SUM($O95:CN95),$G95/$B$91)),IF(Oper!CO$10=Inputs!$L$16,$G95-SUM($O95:CN95),0))</f>
        <v>0</v>
      </c>
      <c r="CP95" s="221">
        <f>IF(Oper!CP$10&gt;=$C95,IF(ROUND(SUM($O95:CO95),4)=ROUND($G95,4),0,IF(Oper!CP$10=Inputs!$L$16,$G95-SUM($O95:CO95),$G95/$B$91)),IF(Oper!CP$10=Inputs!$L$16,$G95-SUM($O95:CO95),0))</f>
        <v>0</v>
      </c>
      <c r="CQ95" s="221">
        <f>IF(Oper!CQ$10&gt;=$C95,IF(ROUND(SUM($O95:CP95),4)=ROUND($G95,4),0,IF(Oper!CQ$10=Inputs!$L$16,$G95-SUM($O95:CP95),$G95/$B$91)),IF(Oper!CQ$10=Inputs!$L$16,$G95-SUM($O95:CP95),0))</f>
        <v>0</v>
      </c>
      <c r="CR95" s="221">
        <f>IF(Oper!CR$10&gt;=$C95,IF(ROUND(SUM($O95:CQ95),4)=ROUND($G95,4),0,IF(Oper!CR$10=Inputs!$L$16,$G95-SUM($O95:CQ95),$G95/$B$91)),IF(Oper!CR$10=Inputs!$L$16,$G95-SUM($O95:CQ95),0))</f>
        <v>0</v>
      </c>
      <c r="CS95" s="221"/>
    </row>
    <row r="96" spans="1:97" outlineLevel="1">
      <c r="A96" s="47"/>
      <c r="B96" s="47"/>
      <c r="C96" s="116">
        <v>44561</v>
      </c>
      <c r="D96" s="47"/>
      <c r="E96" s="47"/>
      <c r="F96" s="47"/>
      <c r="G96" s="666">
        <f t="shared" si="217"/>
        <v>-75.342383426927569</v>
      </c>
      <c r="H96" s="47"/>
      <c r="I96" s="47"/>
      <c r="J96" s="47"/>
      <c r="K96" s="310" t="s">
        <v>200</v>
      </c>
      <c r="L96" s="133"/>
      <c r="M96" s="125">
        <f t="shared" si="216"/>
        <v>-75.342383426927583</v>
      </c>
      <c r="N96" s="125"/>
      <c r="O96" s="47"/>
      <c r="P96" s="221">
        <f>IF(Oper!P$10&gt;=$C96,IF(ROUND(SUM($O96:O96),4)=ROUND($G96,4),0,IF(Oper!P$10=Inputs!$L$16,$G96-SUM($O96:O96),$G96/$B$91)),IF(Oper!P$10=Inputs!$L$16,$G96-SUM($O96:O96),0))</f>
        <v>0</v>
      </c>
      <c r="Q96" s="221">
        <f>IF(Oper!Q$10&gt;=$C96,IF(ROUND(SUM($O96:P96),4)=ROUND($G96,4),0,IF(Oper!Q$10=Inputs!$L$16,$G96-SUM($O96:P96),$G96/$B$91)),IF(Oper!Q$10=Inputs!$L$16,$G96-SUM($O96:P96),0))</f>
        <v>0</v>
      </c>
      <c r="R96" s="221">
        <f>IF(Oper!R$10&gt;=$C96,IF(ROUND(SUM($O96:Q96),4)=ROUND($G96,4),0,IF(Oper!R$10=Inputs!$L$16,$G96-SUM($O96:Q96),$G96/$B$91)),IF(Oper!R$10=Inputs!$L$16,$G96-SUM($O96:Q96),0))</f>
        <v>0</v>
      </c>
      <c r="S96" s="221">
        <f>IF(Oper!S$10&gt;=$C96,IF(ROUND(SUM($O96:R96),4)=ROUND($G96,4),0,IF(Oper!S$10=Inputs!$L$16,$G96-SUM($O96:R96),$G96/$B$91)),IF(Oper!S$10=Inputs!$L$16,$G96-SUM($O96:R96),0))</f>
        <v>-3.7671191713463785</v>
      </c>
      <c r="T96" s="221">
        <f>IF(Oper!T$10&gt;=$C96,IF(ROUND(SUM($O96:S96),4)=ROUND($G96,4),0,IF(Oper!T$10=Inputs!$L$16,$G96-SUM($O96:S96),$G96/$B$91)),IF(Oper!T$10=Inputs!$L$16,$G96-SUM($O96:S96),0))</f>
        <v>-3.7671191713463785</v>
      </c>
      <c r="U96" s="221">
        <f>IF(Oper!U$10&gt;=$C96,IF(ROUND(SUM($O96:T96),4)=ROUND($G96,4),0,IF(Oper!U$10=Inputs!$L$16,$G96-SUM($O96:T96),$G96/$B$91)),IF(Oper!U$10=Inputs!$L$16,$G96-SUM($O96:T96),0))</f>
        <v>-3.7671191713463785</v>
      </c>
      <c r="V96" s="221">
        <f>IF(Oper!V$10&gt;=$C96,IF(ROUND(SUM($O96:U96),4)=ROUND($G96,4),0,IF(Oper!V$10=Inputs!$L$16,$G96-SUM($O96:U96),$G96/$B$91)),IF(Oper!V$10=Inputs!$L$16,$G96-SUM($O96:U96),0))</f>
        <v>-3.7671191713463785</v>
      </c>
      <c r="W96" s="221">
        <f>IF(Oper!W$10&gt;=$C96,IF(ROUND(SUM($O96:V96),4)=ROUND($G96,4),0,IF(Oper!W$10=Inputs!$L$16,$G96-SUM($O96:V96),$G96/$B$91)),IF(Oper!W$10=Inputs!$L$16,$G96-SUM($O96:V96),0))</f>
        <v>-3.7671191713463785</v>
      </c>
      <c r="X96" s="221">
        <f>IF(Oper!X$10&gt;=$C96,IF(ROUND(SUM($O96:W96),4)=ROUND($G96,4),0,IF(Oper!X$10=Inputs!$L$16,$G96-SUM($O96:W96),$G96/$B$91)),IF(Oper!X$10=Inputs!$L$16,$G96-SUM($O96:W96),0))</f>
        <v>-3.7671191713463785</v>
      </c>
      <c r="Y96" s="221">
        <f>IF(Oper!Y$10&gt;=$C96,IF(ROUND(SUM($O96:X96),4)=ROUND($G96,4),0,IF(Oper!Y$10=Inputs!$L$16,$G96-SUM($O96:X96),$G96/$B$91)),IF(Oper!Y$10=Inputs!$L$16,$G96-SUM($O96:X96),0))</f>
        <v>-3.7671191713463785</v>
      </c>
      <c r="Z96" s="221">
        <f>IF(Oper!Z$10&gt;=$C96,IF(ROUND(SUM($O96:Y96),4)=ROUND($G96,4),0,IF(Oper!Z$10=Inputs!$L$16,$G96-SUM($O96:Y96),$G96/$B$91)),IF(Oper!Z$10=Inputs!$L$16,$G96-SUM($O96:Y96),0))</f>
        <v>-3.7671191713463785</v>
      </c>
      <c r="AA96" s="221">
        <f>IF(Oper!AA$10&gt;=$C96,IF(ROUND(SUM($O96:Z96),4)=ROUND($G96,4),0,IF(Oper!AA$10=Inputs!$L$16,$G96-SUM($O96:Z96),$G96/$B$91)),IF(Oper!AA$10=Inputs!$L$16,$G96-SUM($O96:Z96),0))</f>
        <v>-3.7671191713463785</v>
      </c>
      <c r="AB96" s="221">
        <f>IF(Oper!AB$10&gt;=$C96,IF(ROUND(SUM($O96:AA96),4)=ROUND($G96,4),0,IF(Oper!AB$10=Inputs!$L$16,$G96-SUM($O96:AA96),$G96/$B$91)),IF(Oper!AB$10=Inputs!$L$16,$G96-SUM($O96:AA96),0))</f>
        <v>-3.7671191713463785</v>
      </c>
      <c r="AC96" s="221">
        <f>IF(Oper!AC$10&gt;=$C96,IF(ROUND(SUM($O96:AB96),4)=ROUND($G96,4),0,IF(Oper!AC$10=Inputs!$L$16,$G96-SUM($O96:AB96),$G96/$B$91)),IF(Oper!AC$10=Inputs!$L$16,$G96-SUM($O96:AB96),0))</f>
        <v>-3.7671191713463785</v>
      </c>
      <c r="AD96" s="221">
        <f>IF(Oper!AD$10&gt;=$C96,IF(ROUND(SUM($O96:AC96),4)=ROUND($G96,4),0,IF(Oper!AD$10=Inputs!$L$16,$G96-SUM($O96:AC96),$G96/$B$91)),IF(Oper!AD$10=Inputs!$L$16,$G96-SUM($O96:AC96),0))</f>
        <v>-3.7671191713463785</v>
      </c>
      <c r="AE96" s="221">
        <f>IF(Oper!AE$10&gt;=$C96,IF(ROUND(SUM($O96:AD96),4)=ROUND($G96,4),0,IF(Oper!AE$10=Inputs!$L$16,$G96-SUM($O96:AD96),$G96/$B$91)),IF(Oper!AE$10=Inputs!$L$16,$G96-SUM($O96:AD96),0))</f>
        <v>-3.7671191713463785</v>
      </c>
      <c r="AF96" s="221">
        <f>IF(Oper!AF$10&gt;=$C96,IF(ROUND(SUM($O96:AE96),4)=ROUND($G96,4),0,IF(Oper!AF$10=Inputs!$L$16,$G96-SUM($O96:AE96),$G96/$B$91)),IF(Oper!AF$10=Inputs!$L$16,$G96-SUM($O96:AE96),0))</f>
        <v>-3.7671191713463785</v>
      </c>
      <c r="AG96" s="221">
        <f>IF(Oper!AG$10&gt;=$C96,IF(ROUND(SUM($O96:AF96),4)=ROUND($G96,4),0,IF(Oper!AG$10=Inputs!$L$16,$G96-SUM($O96:AF96),$G96/$B$91)),IF(Oper!AG$10=Inputs!$L$16,$G96-SUM($O96:AF96),0))</f>
        <v>-3.7671191713463785</v>
      </c>
      <c r="AH96" s="221">
        <f>IF(Oper!AH$10&gt;=$C96,IF(ROUND(SUM($O96:AG96),4)=ROUND($G96,4),0,IF(Oper!AH$10=Inputs!$L$16,$G96-SUM($O96:AG96),$G96/$B$91)),IF(Oper!AH$10=Inputs!$L$16,$G96-SUM($O96:AG96),0))</f>
        <v>-3.7671191713463785</v>
      </c>
      <c r="AI96" s="221">
        <f>IF(Oper!AI$10&gt;=$C96,IF(ROUND(SUM($O96:AH96),4)=ROUND($G96,4),0,IF(Oper!AI$10=Inputs!$L$16,$G96-SUM($O96:AH96),$G96/$B$91)),IF(Oper!AI$10=Inputs!$L$16,$G96-SUM($O96:AH96),0))</f>
        <v>-3.7671191713463785</v>
      </c>
      <c r="AJ96" s="221">
        <f>IF(Oper!AJ$10&gt;=$C96,IF(ROUND(SUM($O96:AI96),4)=ROUND($G96,4),0,IF(Oper!AJ$10=Inputs!$L$16,$G96-SUM($O96:AI96),$G96/$B$91)),IF(Oper!AJ$10=Inputs!$L$16,$G96-SUM($O96:AI96),0))</f>
        <v>-3.7671191713463785</v>
      </c>
      <c r="AK96" s="221">
        <f>IF(Oper!AK$10&gt;=$C96,IF(ROUND(SUM($O96:AJ96),4)=ROUND($G96,4),0,IF(Oper!AK$10=Inputs!$L$16,$G96-SUM($O96:AJ96),$G96/$B$91)),IF(Oper!AK$10=Inputs!$L$16,$G96-SUM($O96:AJ96),0))</f>
        <v>-3.7671191713463785</v>
      </c>
      <c r="AL96" s="221">
        <f>IF(Oper!AL$10&gt;=$C96,IF(ROUND(SUM($O96:AK96),4)=ROUND($G96,4),0,IF(Oper!AL$10=Inputs!$L$16,$G96-SUM($O96:AK96),$G96/$B$91)),IF(Oper!AL$10=Inputs!$L$16,$G96-SUM($O96:AK96),0))</f>
        <v>-3.7671191713463785</v>
      </c>
      <c r="AM96" s="221">
        <f>IF(Oper!AM$10&gt;=$C96,IF(ROUND(SUM($O96:AL96),4)=ROUND($G96,4),0,IF(Oper!AM$10=Inputs!$L$16,$G96-SUM($O96:AL96),$G96/$B$91)),IF(Oper!AM$10=Inputs!$L$16,$G96-SUM($O96:AL96),0))</f>
        <v>0</v>
      </c>
      <c r="AN96" s="221">
        <f>IF(Oper!AN$10&gt;=$C96,IF(ROUND(SUM($O96:AM96),4)=ROUND($G96,4),0,IF(Oper!AN$10=Inputs!$L$16,$G96-SUM($O96:AM96),$G96/$B$91)),IF(Oper!AN$10=Inputs!$L$16,$G96-SUM($O96:AM96),0))</f>
        <v>0</v>
      </c>
      <c r="AO96" s="221">
        <f>IF(Oper!AO$10&gt;=$C96,IF(ROUND(SUM($O96:AN96),4)=ROUND($G96,4),0,IF(Oper!AO$10=Inputs!$L$16,$G96-SUM($O96:AN96),$G96/$B$91)),IF(Oper!AO$10=Inputs!$L$16,$G96-SUM($O96:AN96),0))</f>
        <v>0</v>
      </c>
      <c r="AP96" s="221">
        <f>IF(Oper!AP$10&gt;=$C96,IF(ROUND(SUM($O96:AO96),4)=ROUND($G96,4),0,IF(Oper!AP$10=Inputs!$L$16,$G96-SUM($O96:AO96),$G96/$B$91)),IF(Oper!AP$10=Inputs!$L$16,$G96-SUM($O96:AO96),0))</f>
        <v>0</v>
      </c>
      <c r="AQ96" s="221">
        <f>IF(Oper!AQ$10&gt;=$C96,IF(ROUND(SUM($O96:AP96),4)=ROUND($G96,4),0,IF(Oper!AQ$10=Inputs!$L$16,$G96-SUM($O96:AP96),$G96/$B$91)),IF(Oper!AQ$10=Inputs!$L$16,$G96-SUM($O96:AP96),0))</f>
        <v>0</v>
      </c>
      <c r="AR96" s="221">
        <f>IF(Oper!AR$10&gt;=$C96,IF(ROUND(SUM($O96:AQ96),4)=ROUND($G96,4),0,IF(Oper!AR$10=Inputs!$L$16,$G96-SUM($O96:AQ96),$G96/$B$91)),IF(Oper!AR$10=Inputs!$L$16,$G96-SUM($O96:AQ96),0))</f>
        <v>0</v>
      </c>
      <c r="AS96" s="221">
        <f>IF(Oper!AS$10&gt;=$C96,IF(ROUND(SUM($O96:AR96),4)=ROUND($G96,4),0,IF(Oper!AS$10=Inputs!$L$16,$G96-SUM($O96:AR96),$G96/$B$91)),IF(Oper!AS$10=Inputs!$L$16,$G96-SUM($O96:AR96),0))</f>
        <v>0</v>
      </c>
      <c r="AT96" s="221">
        <f>IF(Oper!AT$10&gt;=$C96,IF(ROUND(SUM($O96:AS96),4)=ROUND($G96,4),0,IF(Oper!AT$10=Inputs!$L$16,$G96-SUM($O96:AS96),$G96/$B$91)),IF(Oper!AT$10=Inputs!$L$16,$G96-SUM($O96:AS96),0))</f>
        <v>0</v>
      </c>
      <c r="AU96" s="221">
        <f>IF(Oper!AU$10&gt;=$C96,IF(ROUND(SUM($O96:AT96),4)=ROUND($G96,4),0,IF(Oper!AU$10=Inputs!$L$16,$G96-SUM($O96:AT96),$G96/$B$91)),IF(Oper!AU$10=Inputs!$L$16,$G96-SUM($O96:AT96),0))</f>
        <v>0</v>
      </c>
      <c r="AV96" s="221">
        <f>IF(Oper!AV$10&gt;=$C96,IF(ROUND(SUM($O96:AU96),4)=ROUND($G96,4),0,IF(Oper!AV$10=Inputs!$L$16,$G96-SUM($O96:AU96),$G96/$B$91)),IF(Oper!AV$10=Inputs!$L$16,$G96-SUM($O96:AU96),0))</f>
        <v>0</v>
      </c>
      <c r="AW96" s="221">
        <f>IF(Oper!AW$10&gt;=$C96,IF(ROUND(SUM($O96:AV96),4)=ROUND($G96,4),0,IF(Oper!AW$10=Inputs!$L$16,$G96-SUM($O96:AV96),$G96/$B$91)),IF(Oper!AW$10=Inputs!$L$16,$G96-SUM($O96:AV96),0))</f>
        <v>0</v>
      </c>
      <c r="AX96" s="221">
        <f>IF(Oper!AX$10&gt;=$C96,IF(ROUND(SUM($O96:AW96),4)=ROUND($G96,4),0,IF(Oper!AX$10=Inputs!$L$16,$G96-SUM($O96:AW96),$G96/$B$91)),IF(Oper!AX$10=Inputs!$L$16,$G96-SUM($O96:AW96),0))</f>
        <v>0</v>
      </c>
      <c r="AY96" s="221">
        <f>IF(Oper!AY$10&gt;=$C96,IF(ROUND(SUM($O96:AX96),4)=ROUND($G96,4),0,IF(Oper!AY$10=Inputs!$L$16,$G96-SUM($O96:AX96),$G96/$B$91)),IF(Oper!AY$10=Inputs!$L$16,$G96-SUM($O96:AX96),0))</f>
        <v>0</v>
      </c>
      <c r="AZ96" s="221">
        <f>IF(Oper!AZ$10&gt;=$C96,IF(ROUND(SUM($O96:AY96),4)=ROUND($G96,4),0,IF(Oper!AZ$10=Inputs!$L$16,$G96-SUM($O96:AY96),$G96/$B$91)),IF(Oper!AZ$10=Inputs!$L$16,$G96-SUM($O96:AY96),0))</f>
        <v>0</v>
      </c>
      <c r="BA96" s="221">
        <f>IF(Oper!BA$10&gt;=$C96,IF(ROUND(SUM($O96:AZ96),4)=ROUND($G96,4),0,IF(Oper!BA$10=Inputs!$L$16,$G96-SUM($O96:AZ96),$G96/$B$91)),IF(Oper!BA$10=Inputs!$L$16,$G96-SUM($O96:AZ96),0))</f>
        <v>0</v>
      </c>
      <c r="BB96" s="221">
        <f>IF(Oper!BB$10&gt;=$C96,IF(ROUND(SUM($O96:BA96),4)=ROUND($G96,4),0,IF(Oper!BB$10=Inputs!$L$16,$G96-SUM($O96:BA96),$G96/$B$91)),IF(Oper!BB$10=Inputs!$L$16,$G96-SUM($O96:BA96),0))</f>
        <v>0</v>
      </c>
      <c r="BC96" s="221">
        <f>IF(Oper!BC$10&gt;=$C96,IF(ROUND(SUM($O96:BB96),4)=ROUND($G96,4),0,IF(Oper!BC$10=Inputs!$L$16,$G96-SUM($O96:BB96),$G96/$B$91)),IF(Oper!BC$10=Inputs!$L$16,$G96-SUM($O96:BB96),0))</f>
        <v>0</v>
      </c>
      <c r="BD96" s="221">
        <f>IF(Oper!BD$10&gt;=$C96,IF(ROUND(SUM($O96:BC96),4)=ROUND($G96,4),0,IF(Oper!BD$10=Inputs!$L$16,$G96-SUM($O96:BC96),$G96/$B$91)),IF(Oper!BD$10=Inputs!$L$16,$G96-SUM($O96:BC96),0))</f>
        <v>0</v>
      </c>
      <c r="BE96" s="221">
        <f>IF(Oper!BE$10&gt;=$C96,IF(ROUND(SUM($O96:BD96),4)=ROUND($G96,4),0,IF(Oper!BE$10=Inputs!$L$16,$G96-SUM($O96:BD96),$G96/$B$91)),IF(Oper!BE$10=Inputs!$L$16,$G96-SUM($O96:BD96),0))</f>
        <v>0</v>
      </c>
      <c r="BF96" s="221">
        <f>IF(Oper!BF$10&gt;=$C96,IF(ROUND(SUM($O96:BE96),4)=ROUND($G96,4),0,IF(Oper!BF$10=Inputs!$L$16,$G96-SUM($O96:BE96),$G96/$B$91)),IF(Oper!BF$10=Inputs!$L$16,$G96-SUM($O96:BE96),0))</f>
        <v>0</v>
      </c>
      <c r="BG96" s="221">
        <f>IF(Oper!BG$10&gt;=$C96,IF(ROUND(SUM($O96:BF96),4)=ROUND($G96,4),0,IF(Oper!BG$10=Inputs!$L$16,$G96-SUM($O96:BF96),$G96/$B$91)),IF(Oper!BG$10=Inputs!$L$16,$G96-SUM($O96:BF96),0))</f>
        <v>0</v>
      </c>
      <c r="BH96" s="221">
        <f>IF(Oper!BH$10&gt;=$C96,IF(ROUND(SUM($O96:BG96),4)=ROUND($G96,4),0,IF(Oper!BH$10=Inputs!$L$16,$G96-SUM($O96:BG96),$G96/$B$91)),IF(Oper!BH$10=Inputs!$L$16,$G96-SUM($O96:BG96),0))</f>
        <v>0</v>
      </c>
      <c r="BI96" s="221">
        <f>IF(Oper!BI$10&gt;=$C96,IF(ROUND(SUM($O96:BH96),4)=ROUND($G96,4),0,IF(Oper!BI$10=Inputs!$L$16,$G96-SUM($O96:BH96),$G96/$B$91)),IF(Oper!BI$10=Inputs!$L$16,$G96-SUM($O96:BH96),0))</f>
        <v>0</v>
      </c>
      <c r="BJ96" s="221">
        <f>IF(Oper!BJ$10&gt;=$C96,IF(ROUND(SUM($O96:BI96),4)=ROUND($G96,4),0,IF(Oper!BJ$10=Inputs!$L$16,$G96-SUM($O96:BI96),$G96/$B$91)),IF(Oper!BJ$10=Inputs!$L$16,$G96-SUM($O96:BI96),0))</f>
        <v>0</v>
      </c>
      <c r="BK96" s="221">
        <f>IF(Oper!BK$10&gt;=$C96,IF(ROUND(SUM($O96:BJ96),4)=ROUND($G96,4),0,IF(Oper!BK$10=Inputs!$L$16,$G96-SUM($O96:BJ96),$G96/$B$91)),IF(Oper!BK$10=Inputs!$L$16,$G96-SUM($O96:BJ96),0))</f>
        <v>0</v>
      </c>
      <c r="BL96" s="221">
        <f>IF(Oper!BL$10&gt;=$C96,IF(ROUND(SUM($O96:BK96),4)=ROUND($G96,4),0,IF(Oper!BL$10=Inputs!$L$16,$G96-SUM($O96:BK96),$G96/$B$91)),IF(Oper!BL$10=Inputs!$L$16,$G96-SUM($O96:BK96),0))</f>
        <v>0</v>
      </c>
      <c r="BM96" s="221">
        <f>IF(Oper!BM$10&gt;=$C96,IF(ROUND(SUM($O96:BL96),4)=ROUND($G96,4),0,IF(Oper!BM$10=Inputs!$L$16,$G96-SUM($O96:BL96),$G96/$B$91)),IF(Oper!BM$10=Inputs!$L$16,$G96-SUM($O96:BL96),0))</f>
        <v>0</v>
      </c>
      <c r="BN96" s="221">
        <f>IF(Oper!BN$10&gt;=$C96,IF(ROUND(SUM($O96:BM96),4)=ROUND($G96,4),0,IF(Oper!BN$10=Inputs!$L$16,$G96-SUM($O96:BM96),$G96/$B$91)),IF(Oper!BN$10=Inputs!$L$16,$G96-SUM($O96:BM96),0))</f>
        <v>0</v>
      </c>
      <c r="BO96" s="221">
        <f>IF(Oper!BO$10&gt;=$C96,IF(ROUND(SUM($O96:BN96),4)=ROUND($G96,4),0,IF(Oper!BO$10=Inputs!$L$16,$G96-SUM($O96:BN96),$G96/$B$91)),IF(Oper!BO$10=Inputs!$L$16,$G96-SUM($O96:BN96),0))</f>
        <v>0</v>
      </c>
      <c r="BP96" s="221">
        <f>IF(Oper!BP$10&gt;=$C96,IF(ROUND(SUM($O96:BO96),4)=ROUND($G96,4),0,IF(Oper!BP$10=Inputs!$L$16,$G96-SUM($O96:BO96),$G96/$B$91)),IF(Oper!BP$10=Inputs!$L$16,$G96-SUM($O96:BO96),0))</f>
        <v>0</v>
      </c>
      <c r="BQ96" s="221">
        <f>IF(Oper!BQ$10&gt;=$C96,IF(ROUND(SUM($O96:BP96),4)=ROUND($G96,4),0,IF(Oper!BQ$10=Inputs!$L$16,$G96-SUM($O96:BP96),$G96/$B$91)),IF(Oper!BQ$10=Inputs!$L$16,$G96-SUM($O96:BP96),0))</f>
        <v>0</v>
      </c>
      <c r="BR96" s="221">
        <f>IF(Oper!BR$10&gt;=$C96,IF(ROUND(SUM($O96:BQ96),4)=ROUND($G96,4),0,IF(Oper!BR$10=Inputs!$L$16,$G96-SUM($O96:BQ96),$G96/$B$91)),IF(Oper!BR$10=Inputs!$L$16,$G96-SUM($O96:BQ96),0))</f>
        <v>0</v>
      </c>
      <c r="BS96" s="221">
        <f>IF(Oper!BS$10&gt;=$C96,IF(ROUND(SUM($O96:BR96),4)=ROUND($G96,4),0,IF(Oper!BS$10=Inputs!$L$16,$G96-SUM($O96:BR96),$G96/$B$91)),IF(Oper!BS$10=Inputs!$L$16,$G96-SUM($O96:BR96),0))</f>
        <v>0</v>
      </c>
      <c r="BT96" s="221">
        <f>IF(Oper!BT$10&gt;=$C96,IF(ROUND(SUM($O96:BS96),4)=ROUND($G96,4),0,IF(Oper!BT$10=Inputs!$L$16,$G96-SUM($O96:BS96),$G96/$B$91)),IF(Oper!BT$10=Inputs!$L$16,$G96-SUM($O96:BS96),0))</f>
        <v>0</v>
      </c>
      <c r="BU96" s="221">
        <f>IF(Oper!BU$10&gt;=$C96,IF(ROUND(SUM($O96:BT96),4)=ROUND($G96,4),0,IF(Oper!BU$10=Inputs!$L$16,$G96-SUM($O96:BT96),$G96/$B$91)),IF(Oper!BU$10=Inputs!$L$16,$G96-SUM($O96:BT96),0))</f>
        <v>0</v>
      </c>
      <c r="BV96" s="221">
        <f>IF(Oper!BV$10&gt;=$C96,IF(ROUND(SUM($O96:BU96),4)=ROUND($G96,4),0,IF(Oper!BV$10=Inputs!$L$16,$G96-SUM($O96:BU96),$G96/$B$91)),IF(Oper!BV$10=Inputs!$L$16,$G96-SUM($O96:BU96),0))</f>
        <v>0</v>
      </c>
      <c r="BW96" s="221">
        <f>IF(Oper!BW$10&gt;=$C96,IF(ROUND(SUM($O96:BV96),4)=ROUND($G96,4),0,IF(Oper!BW$10=Inputs!$L$16,$G96-SUM($O96:BV96),$G96/$B$91)),IF(Oper!BW$10=Inputs!$L$16,$G96-SUM($O96:BV96),0))</f>
        <v>0</v>
      </c>
      <c r="BX96" s="221">
        <f>IF(Oper!BX$10&gt;=$C96,IF(ROUND(SUM($O96:BW96),4)=ROUND($G96,4),0,IF(Oper!BX$10=Inputs!$L$16,$G96-SUM($O96:BW96),$G96/$B$91)),IF(Oper!BX$10=Inputs!$L$16,$G96-SUM($O96:BW96),0))</f>
        <v>0</v>
      </c>
      <c r="BY96" s="221">
        <f>IF(Oper!BY$10&gt;=$C96,IF(ROUND(SUM($O96:BX96),4)=ROUND($G96,4),0,IF(Oper!BY$10=Inputs!$L$16,$G96-SUM($O96:BX96),$G96/$B$91)),IF(Oper!BY$10=Inputs!$L$16,$G96-SUM($O96:BX96),0))</f>
        <v>0</v>
      </c>
      <c r="BZ96" s="221">
        <f>IF(Oper!BZ$10&gt;=$C96,IF(ROUND(SUM($O96:BY96),4)=ROUND($G96,4),0,IF(Oper!BZ$10=Inputs!$L$16,$G96-SUM($O96:BY96),$G96/$B$91)),IF(Oper!BZ$10=Inputs!$L$16,$G96-SUM($O96:BY96),0))</f>
        <v>0</v>
      </c>
      <c r="CA96" s="221">
        <f>IF(Oper!CA$10&gt;=$C96,IF(ROUND(SUM($O96:BZ96),4)=ROUND($G96,4),0,IF(Oper!CA$10=Inputs!$L$16,$G96-SUM($O96:BZ96),$G96/$B$91)),IF(Oper!CA$10=Inputs!$L$16,$G96-SUM($O96:BZ96),0))</f>
        <v>0</v>
      </c>
      <c r="CB96" s="221">
        <f>IF(Oper!CB$10&gt;=$C96,IF(ROUND(SUM($O96:CA96),4)=ROUND($G96,4),0,IF(Oper!CB$10=Inputs!$L$16,$G96-SUM($O96:CA96),$G96/$B$91)),IF(Oper!CB$10=Inputs!$L$16,$G96-SUM($O96:CA96),0))</f>
        <v>0</v>
      </c>
      <c r="CC96" s="221">
        <f>IF(Oper!CC$10&gt;=$C96,IF(ROUND(SUM($O96:CB96),4)=ROUND($G96,4),0,IF(Oper!CC$10=Inputs!$L$16,$G96-SUM($O96:CB96),$G96/$B$91)),IF(Oper!CC$10=Inputs!$L$16,$G96-SUM($O96:CB96),0))</f>
        <v>0</v>
      </c>
      <c r="CD96" s="221">
        <f>IF(Oper!CD$10&gt;=$C96,IF(ROUND(SUM($O96:CC96),4)=ROUND($G96,4),0,IF(Oper!CD$10=Inputs!$L$16,$G96-SUM($O96:CC96),$G96/$B$91)),IF(Oper!CD$10=Inputs!$L$16,$G96-SUM($O96:CC96),0))</f>
        <v>0</v>
      </c>
      <c r="CE96" s="221">
        <f>IF(Oper!CE$10&gt;=$C96,IF(ROUND(SUM($O96:CD96),4)=ROUND($G96,4),0,IF(Oper!CE$10=Inputs!$L$16,$G96-SUM($O96:CD96),$G96/$B$91)),IF(Oper!CE$10=Inputs!$L$16,$G96-SUM($O96:CD96),0))</f>
        <v>0</v>
      </c>
      <c r="CF96" s="221">
        <f>IF(Oper!CF$10&gt;=$C96,IF(ROUND(SUM($O96:CE96),4)=ROUND($G96,4),0,IF(Oper!CF$10=Inputs!$L$16,$G96-SUM($O96:CE96),$G96/$B$91)),IF(Oper!CF$10=Inputs!$L$16,$G96-SUM($O96:CE96),0))</f>
        <v>0</v>
      </c>
      <c r="CG96" s="221">
        <f>IF(Oper!CG$10&gt;=$C96,IF(ROUND(SUM($O96:CF96),4)=ROUND($G96,4),0,IF(Oper!CG$10=Inputs!$L$16,$G96-SUM($O96:CF96),$G96/$B$91)),IF(Oper!CG$10=Inputs!$L$16,$G96-SUM($O96:CF96),0))</f>
        <v>0</v>
      </c>
      <c r="CH96" s="221">
        <f>IF(Oper!CH$10&gt;=$C96,IF(ROUND(SUM($O96:CG96),4)=ROUND($G96,4),0,IF(Oper!CH$10=Inputs!$L$16,$G96-SUM($O96:CG96),$G96/$B$91)),IF(Oper!CH$10=Inputs!$L$16,$G96-SUM($O96:CG96),0))</f>
        <v>0</v>
      </c>
      <c r="CI96" s="221">
        <f>IF(Oper!CI$10&gt;=$C96,IF(ROUND(SUM($O96:CH96),4)=ROUND($G96,4),0,IF(Oper!CI$10=Inputs!$L$16,$G96-SUM($O96:CH96),$G96/$B$91)),IF(Oper!CI$10=Inputs!$L$16,$G96-SUM($O96:CH96),0))</f>
        <v>0</v>
      </c>
      <c r="CJ96" s="221">
        <f>IF(Oper!CJ$10&gt;=$C96,IF(ROUND(SUM($O96:CI96),4)=ROUND($G96,4),0,IF(Oper!CJ$10=Inputs!$L$16,$G96-SUM($O96:CI96),$G96/$B$91)),IF(Oper!CJ$10=Inputs!$L$16,$G96-SUM($O96:CI96),0))</f>
        <v>0</v>
      </c>
      <c r="CK96" s="221">
        <f>IF(Oper!CK$10&gt;=$C96,IF(ROUND(SUM($O96:CJ96),4)=ROUND($G96,4),0,IF(Oper!CK$10=Inputs!$L$16,$G96-SUM($O96:CJ96),$G96/$B$91)),IF(Oper!CK$10=Inputs!$L$16,$G96-SUM($O96:CJ96),0))</f>
        <v>0</v>
      </c>
      <c r="CL96" s="221">
        <f>IF(Oper!CL$10&gt;=$C96,IF(ROUND(SUM($O96:CK96),4)=ROUND($G96,4),0,IF(Oper!CL$10=Inputs!$L$16,$G96-SUM($O96:CK96),$G96/$B$91)),IF(Oper!CL$10=Inputs!$L$16,$G96-SUM($O96:CK96),0))</f>
        <v>0</v>
      </c>
      <c r="CM96" s="221">
        <f>IF(Oper!CM$10&gt;=$C96,IF(ROUND(SUM($O96:CL96),4)=ROUND($G96,4),0,IF(Oper!CM$10=Inputs!$L$16,$G96-SUM($O96:CL96),$G96/$B$91)),IF(Oper!CM$10=Inputs!$L$16,$G96-SUM($O96:CL96),0))</f>
        <v>0</v>
      </c>
      <c r="CN96" s="221">
        <f>IF(Oper!CN$10&gt;=$C96,IF(ROUND(SUM($O96:CM96),4)=ROUND($G96,4),0,IF(Oper!CN$10=Inputs!$L$16,$G96-SUM($O96:CM96),$G96/$B$91)),IF(Oper!CN$10=Inputs!$L$16,$G96-SUM($O96:CM96),0))</f>
        <v>0</v>
      </c>
      <c r="CO96" s="221">
        <f>IF(Oper!CO$10&gt;=$C96,IF(ROUND(SUM($O96:CN96),4)=ROUND($G96,4),0,IF(Oper!CO$10=Inputs!$L$16,$G96-SUM($O96:CN96),$G96/$B$91)),IF(Oper!CO$10=Inputs!$L$16,$G96-SUM($O96:CN96),0))</f>
        <v>0</v>
      </c>
      <c r="CP96" s="221">
        <f>IF(Oper!CP$10&gt;=$C96,IF(ROUND(SUM($O96:CO96),4)=ROUND($G96,4),0,IF(Oper!CP$10=Inputs!$L$16,$G96-SUM($O96:CO96),$G96/$B$91)),IF(Oper!CP$10=Inputs!$L$16,$G96-SUM($O96:CO96),0))</f>
        <v>0</v>
      </c>
      <c r="CQ96" s="221">
        <f>IF(Oper!CQ$10&gt;=$C96,IF(ROUND(SUM($O96:CP96),4)=ROUND($G96,4),0,IF(Oper!CQ$10=Inputs!$L$16,$G96-SUM($O96:CP96),$G96/$B$91)),IF(Oper!CQ$10=Inputs!$L$16,$G96-SUM($O96:CP96),0))</f>
        <v>0</v>
      </c>
      <c r="CR96" s="221">
        <f>IF(Oper!CR$10&gt;=$C96,IF(ROUND(SUM($O96:CQ96),4)=ROUND($G96,4),0,IF(Oper!CR$10=Inputs!$L$16,$G96-SUM($O96:CQ96),$G96/$B$91)),IF(Oper!CR$10=Inputs!$L$16,$G96-SUM($O96:CQ96),0))</f>
        <v>0</v>
      </c>
      <c r="CS96" s="221"/>
    </row>
    <row r="97" spans="1:97" outlineLevel="1">
      <c r="A97" s="47"/>
      <c r="B97" s="47"/>
      <c r="C97" s="116">
        <v>44926</v>
      </c>
      <c r="D97" s="47"/>
      <c r="E97" s="47"/>
      <c r="F97" s="47"/>
      <c r="G97" s="666">
        <f t="shared" si="217"/>
        <v>-79.070267918809492</v>
      </c>
      <c r="H97" s="47"/>
      <c r="I97" s="47"/>
      <c r="J97" s="47"/>
      <c r="K97" s="310" t="s">
        <v>200</v>
      </c>
      <c r="L97" s="133"/>
      <c r="M97" s="125">
        <f t="shared" si="216"/>
        <v>-79.070267918809506</v>
      </c>
      <c r="N97" s="125"/>
      <c r="O97" s="47"/>
      <c r="P97" s="221">
        <f>IF(Oper!P$10&gt;=$C97,IF(ROUND(SUM($O97:O97),4)=ROUND($G97,4),0,IF(Oper!P$10=Inputs!$L$16,$G97-SUM($O97:O97),$G97/$B$91)),IF(Oper!P$10=Inputs!$L$16,$G97-SUM($O97:O97),0))</f>
        <v>0</v>
      </c>
      <c r="Q97" s="221">
        <f>IF(Oper!Q$10&gt;=$C97,IF(ROUND(SUM($O97:P97),4)=ROUND($G97,4),0,IF(Oper!Q$10=Inputs!$L$16,$G97-SUM($O97:P97),$G97/$B$91)),IF(Oper!Q$10=Inputs!$L$16,$G97-SUM($O97:P97),0))</f>
        <v>0</v>
      </c>
      <c r="R97" s="221">
        <f>IF(Oper!R$10&gt;=$C97,IF(ROUND(SUM($O97:Q97),4)=ROUND($G97,4),0,IF(Oper!R$10=Inputs!$L$16,$G97-SUM($O97:Q97),$G97/$B$91)),IF(Oper!R$10=Inputs!$L$16,$G97-SUM($O97:Q97),0))</f>
        <v>0</v>
      </c>
      <c r="S97" s="221">
        <f>IF(Oper!S$10&gt;=$C97,IF(ROUND(SUM($O97:R97),4)=ROUND($G97,4),0,IF(Oper!S$10=Inputs!$L$16,$G97-SUM($O97:R97),$G97/$B$91)),IF(Oper!S$10=Inputs!$L$16,$G97-SUM($O97:R97),0))</f>
        <v>0</v>
      </c>
      <c r="T97" s="221">
        <f>IF(Oper!T$10&gt;=$C97,IF(ROUND(SUM($O97:S97),4)=ROUND($G97,4),0,IF(Oper!T$10=Inputs!$L$16,$G97-SUM($O97:S97),$G97/$B$91)),IF(Oper!T$10=Inputs!$L$16,$G97-SUM($O97:S97),0))</f>
        <v>-3.9535133959404747</v>
      </c>
      <c r="U97" s="221">
        <f>IF(Oper!U$10&gt;=$C97,IF(ROUND(SUM($O97:T97),4)=ROUND($G97,4),0,IF(Oper!U$10=Inputs!$L$16,$G97-SUM($O97:T97),$G97/$B$91)),IF(Oper!U$10=Inputs!$L$16,$G97-SUM($O97:T97),0))</f>
        <v>-3.9535133959404747</v>
      </c>
      <c r="V97" s="221">
        <f>IF(Oper!V$10&gt;=$C97,IF(ROUND(SUM($O97:U97),4)=ROUND($G97,4),0,IF(Oper!V$10=Inputs!$L$16,$G97-SUM($O97:U97),$G97/$B$91)),IF(Oper!V$10=Inputs!$L$16,$G97-SUM($O97:U97),0))</f>
        <v>-3.9535133959404747</v>
      </c>
      <c r="W97" s="221">
        <f>IF(Oper!W$10&gt;=$C97,IF(ROUND(SUM($O97:V97),4)=ROUND($G97,4),0,IF(Oper!W$10=Inputs!$L$16,$G97-SUM($O97:V97),$G97/$B$91)),IF(Oper!W$10=Inputs!$L$16,$G97-SUM($O97:V97),0))</f>
        <v>-3.9535133959404747</v>
      </c>
      <c r="X97" s="221">
        <f>IF(Oper!X$10&gt;=$C97,IF(ROUND(SUM($O97:W97),4)=ROUND($G97,4),0,IF(Oper!X$10=Inputs!$L$16,$G97-SUM($O97:W97),$G97/$B$91)),IF(Oper!X$10=Inputs!$L$16,$G97-SUM($O97:W97),0))</f>
        <v>-3.9535133959404747</v>
      </c>
      <c r="Y97" s="221">
        <f>IF(Oper!Y$10&gt;=$C97,IF(ROUND(SUM($O97:X97),4)=ROUND($G97,4),0,IF(Oper!Y$10=Inputs!$L$16,$G97-SUM($O97:X97),$G97/$B$91)),IF(Oper!Y$10=Inputs!$L$16,$G97-SUM($O97:X97),0))</f>
        <v>-3.9535133959404747</v>
      </c>
      <c r="Z97" s="221">
        <f>IF(Oper!Z$10&gt;=$C97,IF(ROUND(SUM($O97:Y97),4)=ROUND($G97,4),0,IF(Oper!Z$10=Inputs!$L$16,$G97-SUM($O97:Y97),$G97/$B$91)),IF(Oper!Z$10=Inputs!$L$16,$G97-SUM($O97:Y97),0))</f>
        <v>-3.9535133959404747</v>
      </c>
      <c r="AA97" s="221">
        <f>IF(Oper!AA$10&gt;=$C97,IF(ROUND(SUM($O97:Z97),4)=ROUND($G97,4),0,IF(Oper!AA$10=Inputs!$L$16,$G97-SUM($O97:Z97),$G97/$B$91)),IF(Oper!AA$10=Inputs!$L$16,$G97-SUM($O97:Z97),0))</f>
        <v>-3.9535133959404747</v>
      </c>
      <c r="AB97" s="221">
        <f>IF(Oper!AB$10&gt;=$C97,IF(ROUND(SUM($O97:AA97),4)=ROUND($G97,4),0,IF(Oper!AB$10=Inputs!$L$16,$G97-SUM($O97:AA97),$G97/$B$91)),IF(Oper!AB$10=Inputs!$L$16,$G97-SUM($O97:AA97),0))</f>
        <v>-3.9535133959404747</v>
      </c>
      <c r="AC97" s="221">
        <f>IF(Oper!AC$10&gt;=$C97,IF(ROUND(SUM($O97:AB97),4)=ROUND($G97,4),0,IF(Oper!AC$10=Inputs!$L$16,$G97-SUM($O97:AB97),$G97/$B$91)),IF(Oper!AC$10=Inputs!$L$16,$G97-SUM($O97:AB97),0))</f>
        <v>-3.9535133959404747</v>
      </c>
      <c r="AD97" s="221">
        <f>IF(Oper!AD$10&gt;=$C97,IF(ROUND(SUM($O97:AC97),4)=ROUND($G97,4),0,IF(Oper!AD$10=Inputs!$L$16,$G97-SUM($O97:AC97),$G97/$B$91)),IF(Oper!AD$10=Inputs!$L$16,$G97-SUM($O97:AC97),0))</f>
        <v>-3.9535133959404747</v>
      </c>
      <c r="AE97" s="221">
        <f>IF(Oper!AE$10&gt;=$C97,IF(ROUND(SUM($O97:AD97),4)=ROUND($G97,4),0,IF(Oper!AE$10=Inputs!$L$16,$G97-SUM($O97:AD97),$G97/$B$91)),IF(Oper!AE$10=Inputs!$L$16,$G97-SUM($O97:AD97),0))</f>
        <v>-3.9535133959404747</v>
      </c>
      <c r="AF97" s="221">
        <f>IF(Oper!AF$10&gt;=$C97,IF(ROUND(SUM($O97:AE97),4)=ROUND($G97,4),0,IF(Oper!AF$10=Inputs!$L$16,$G97-SUM($O97:AE97),$G97/$B$91)),IF(Oper!AF$10=Inputs!$L$16,$G97-SUM($O97:AE97),0))</f>
        <v>-3.9535133959404747</v>
      </c>
      <c r="AG97" s="221">
        <f>IF(Oper!AG$10&gt;=$C97,IF(ROUND(SUM($O97:AF97),4)=ROUND($G97,4),0,IF(Oper!AG$10=Inputs!$L$16,$G97-SUM($O97:AF97),$G97/$B$91)),IF(Oper!AG$10=Inputs!$L$16,$G97-SUM($O97:AF97),0))</f>
        <v>-3.9535133959404747</v>
      </c>
      <c r="AH97" s="221">
        <f>IF(Oper!AH$10&gt;=$C97,IF(ROUND(SUM($O97:AG97),4)=ROUND($G97,4),0,IF(Oper!AH$10=Inputs!$L$16,$G97-SUM($O97:AG97),$G97/$B$91)),IF(Oper!AH$10=Inputs!$L$16,$G97-SUM($O97:AG97),0))</f>
        <v>-3.9535133959404747</v>
      </c>
      <c r="AI97" s="221">
        <f>IF(Oper!AI$10&gt;=$C97,IF(ROUND(SUM($O97:AH97),4)=ROUND($G97,4),0,IF(Oper!AI$10=Inputs!$L$16,$G97-SUM($O97:AH97),$G97/$B$91)),IF(Oper!AI$10=Inputs!$L$16,$G97-SUM($O97:AH97),0))</f>
        <v>-3.9535133959404747</v>
      </c>
      <c r="AJ97" s="221">
        <f>IF(Oper!AJ$10&gt;=$C97,IF(ROUND(SUM($O97:AI97),4)=ROUND($G97,4),0,IF(Oper!AJ$10=Inputs!$L$16,$G97-SUM($O97:AI97),$G97/$B$91)),IF(Oper!AJ$10=Inputs!$L$16,$G97-SUM($O97:AI97),0))</f>
        <v>-3.9535133959404747</v>
      </c>
      <c r="AK97" s="221">
        <f>IF(Oper!AK$10&gt;=$C97,IF(ROUND(SUM($O97:AJ97),4)=ROUND($G97,4),0,IF(Oper!AK$10=Inputs!$L$16,$G97-SUM($O97:AJ97),$G97/$B$91)),IF(Oper!AK$10=Inputs!$L$16,$G97-SUM($O97:AJ97),0))</f>
        <v>-3.9535133959404747</v>
      </c>
      <c r="AL97" s="221">
        <f>IF(Oper!AL$10&gt;=$C97,IF(ROUND(SUM($O97:AK97),4)=ROUND($G97,4),0,IF(Oper!AL$10=Inputs!$L$16,$G97-SUM($O97:AK97),$G97/$B$91)),IF(Oper!AL$10=Inputs!$L$16,$G97-SUM($O97:AK97),0))</f>
        <v>-3.9535133959404747</v>
      </c>
      <c r="AM97" s="221">
        <f>IF(Oper!AM$10&gt;=$C97,IF(ROUND(SUM($O97:AL97),4)=ROUND($G97,4),0,IF(Oper!AM$10=Inputs!$L$16,$G97-SUM($O97:AL97),$G97/$B$91)),IF(Oper!AM$10=Inputs!$L$16,$G97-SUM($O97:AL97),0))</f>
        <v>-3.9535133959404747</v>
      </c>
      <c r="AN97" s="221">
        <f>IF(Oper!AN$10&gt;=$C97,IF(ROUND(SUM($O97:AM97),4)=ROUND($G97,4),0,IF(Oper!AN$10=Inputs!$L$16,$G97-SUM($O97:AM97),$G97/$B$91)),IF(Oper!AN$10=Inputs!$L$16,$G97-SUM($O97:AM97),0))</f>
        <v>0</v>
      </c>
      <c r="AO97" s="221">
        <f>IF(Oper!AO$10&gt;=$C97,IF(ROUND(SUM($O97:AN97),4)=ROUND($G97,4),0,IF(Oper!AO$10=Inputs!$L$16,$G97-SUM($O97:AN97),$G97/$B$91)),IF(Oper!AO$10=Inputs!$L$16,$G97-SUM($O97:AN97),0))</f>
        <v>0</v>
      </c>
      <c r="AP97" s="221">
        <f>IF(Oper!AP$10&gt;=$C97,IF(ROUND(SUM($O97:AO97),4)=ROUND($G97,4),0,IF(Oper!AP$10=Inputs!$L$16,$G97-SUM($O97:AO97),$G97/$B$91)),IF(Oper!AP$10=Inputs!$L$16,$G97-SUM($O97:AO97),0))</f>
        <v>0</v>
      </c>
      <c r="AQ97" s="221">
        <f>IF(Oper!AQ$10&gt;=$C97,IF(ROUND(SUM($O97:AP97),4)=ROUND($G97,4),0,IF(Oper!AQ$10=Inputs!$L$16,$G97-SUM($O97:AP97),$G97/$B$91)),IF(Oper!AQ$10=Inputs!$L$16,$G97-SUM($O97:AP97),0))</f>
        <v>0</v>
      </c>
      <c r="AR97" s="221">
        <f>IF(Oper!AR$10&gt;=$C97,IF(ROUND(SUM($O97:AQ97),4)=ROUND($G97,4),0,IF(Oper!AR$10=Inputs!$L$16,$G97-SUM($O97:AQ97),$G97/$B$91)),IF(Oper!AR$10=Inputs!$L$16,$G97-SUM($O97:AQ97),0))</f>
        <v>0</v>
      </c>
      <c r="AS97" s="221">
        <f>IF(Oper!AS$10&gt;=$C97,IF(ROUND(SUM($O97:AR97),4)=ROUND($G97,4),0,IF(Oper!AS$10=Inputs!$L$16,$G97-SUM($O97:AR97),$G97/$B$91)),IF(Oper!AS$10=Inputs!$L$16,$G97-SUM($O97:AR97),0))</f>
        <v>0</v>
      </c>
      <c r="AT97" s="221">
        <f>IF(Oper!AT$10&gt;=$C97,IF(ROUND(SUM($O97:AS97),4)=ROUND($G97,4),0,IF(Oper!AT$10=Inputs!$L$16,$G97-SUM($O97:AS97),$G97/$B$91)),IF(Oper!AT$10=Inputs!$L$16,$G97-SUM($O97:AS97),0))</f>
        <v>0</v>
      </c>
      <c r="AU97" s="221">
        <f>IF(Oper!AU$10&gt;=$C97,IF(ROUND(SUM($O97:AT97),4)=ROUND($G97,4),0,IF(Oper!AU$10=Inputs!$L$16,$G97-SUM($O97:AT97),$G97/$B$91)),IF(Oper!AU$10=Inputs!$L$16,$G97-SUM($O97:AT97),0))</f>
        <v>0</v>
      </c>
      <c r="AV97" s="221">
        <f>IF(Oper!AV$10&gt;=$C97,IF(ROUND(SUM($O97:AU97),4)=ROUND($G97,4),0,IF(Oper!AV$10=Inputs!$L$16,$G97-SUM($O97:AU97),$G97/$B$91)),IF(Oper!AV$10=Inputs!$L$16,$G97-SUM($O97:AU97),0))</f>
        <v>0</v>
      </c>
      <c r="AW97" s="221">
        <f>IF(Oper!AW$10&gt;=$C97,IF(ROUND(SUM($O97:AV97),4)=ROUND($G97,4),0,IF(Oper!AW$10=Inputs!$L$16,$G97-SUM($O97:AV97),$G97/$B$91)),IF(Oper!AW$10=Inputs!$L$16,$G97-SUM($O97:AV97),0))</f>
        <v>0</v>
      </c>
      <c r="AX97" s="221">
        <f>IF(Oper!AX$10&gt;=$C97,IF(ROUND(SUM($O97:AW97),4)=ROUND($G97,4),0,IF(Oper!AX$10=Inputs!$L$16,$G97-SUM($O97:AW97),$G97/$B$91)),IF(Oper!AX$10=Inputs!$L$16,$G97-SUM($O97:AW97),0))</f>
        <v>0</v>
      </c>
      <c r="AY97" s="221">
        <f>IF(Oper!AY$10&gt;=$C97,IF(ROUND(SUM($O97:AX97),4)=ROUND($G97,4),0,IF(Oper!AY$10=Inputs!$L$16,$G97-SUM($O97:AX97),$G97/$B$91)),IF(Oper!AY$10=Inputs!$L$16,$G97-SUM($O97:AX97),0))</f>
        <v>0</v>
      </c>
      <c r="AZ97" s="221">
        <f>IF(Oper!AZ$10&gt;=$C97,IF(ROUND(SUM($O97:AY97),4)=ROUND($G97,4),0,IF(Oper!AZ$10=Inputs!$L$16,$G97-SUM($O97:AY97),$G97/$B$91)),IF(Oper!AZ$10=Inputs!$L$16,$G97-SUM($O97:AY97),0))</f>
        <v>0</v>
      </c>
      <c r="BA97" s="221">
        <f>IF(Oper!BA$10&gt;=$C97,IF(ROUND(SUM($O97:AZ97),4)=ROUND($G97,4),0,IF(Oper!BA$10=Inputs!$L$16,$G97-SUM($O97:AZ97),$G97/$B$91)),IF(Oper!BA$10=Inputs!$L$16,$G97-SUM($O97:AZ97),0))</f>
        <v>0</v>
      </c>
      <c r="BB97" s="221">
        <f>IF(Oper!BB$10&gt;=$C97,IF(ROUND(SUM($O97:BA97),4)=ROUND($G97,4),0,IF(Oper!BB$10=Inputs!$L$16,$G97-SUM($O97:BA97),$G97/$B$91)),IF(Oper!BB$10=Inputs!$L$16,$G97-SUM($O97:BA97),0))</f>
        <v>0</v>
      </c>
      <c r="BC97" s="221">
        <f>IF(Oper!BC$10&gt;=$C97,IF(ROUND(SUM($O97:BB97),4)=ROUND($G97,4),0,IF(Oper!BC$10=Inputs!$L$16,$G97-SUM($O97:BB97),$G97/$B$91)),IF(Oper!BC$10=Inputs!$L$16,$G97-SUM($O97:BB97),0))</f>
        <v>0</v>
      </c>
      <c r="BD97" s="221">
        <f>IF(Oper!BD$10&gt;=$C97,IF(ROUND(SUM($O97:BC97),4)=ROUND($G97,4),0,IF(Oper!BD$10=Inputs!$L$16,$G97-SUM($O97:BC97),$G97/$B$91)),IF(Oper!BD$10=Inputs!$L$16,$G97-SUM($O97:BC97),0))</f>
        <v>0</v>
      </c>
      <c r="BE97" s="221">
        <f>IF(Oper!BE$10&gt;=$C97,IF(ROUND(SUM($O97:BD97),4)=ROUND($G97,4),0,IF(Oper!BE$10=Inputs!$L$16,$G97-SUM($O97:BD97),$G97/$B$91)),IF(Oper!BE$10=Inputs!$L$16,$G97-SUM($O97:BD97),0))</f>
        <v>0</v>
      </c>
      <c r="BF97" s="221">
        <f>IF(Oper!BF$10&gt;=$C97,IF(ROUND(SUM($O97:BE97),4)=ROUND($G97,4),0,IF(Oper!BF$10=Inputs!$L$16,$G97-SUM($O97:BE97),$G97/$B$91)),IF(Oper!BF$10=Inputs!$L$16,$G97-SUM($O97:BE97),0))</f>
        <v>0</v>
      </c>
      <c r="BG97" s="221">
        <f>IF(Oper!BG$10&gt;=$C97,IF(ROUND(SUM($O97:BF97),4)=ROUND($G97,4),0,IF(Oper!BG$10=Inputs!$L$16,$G97-SUM($O97:BF97),$G97/$B$91)),IF(Oper!BG$10=Inputs!$L$16,$G97-SUM($O97:BF97),0))</f>
        <v>0</v>
      </c>
      <c r="BH97" s="221">
        <f>IF(Oper!BH$10&gt;=$C97,IF(ROUND(SUM($O97:BG97),4)=ROUND($G97,4),0,IF(Oper!BH$10=Inputs!$L$16,$G97-SUM($O97:BG97),$G97/$B$91)),IF(Oper!BH$10=Inputs!$L$16,$G97-SUM($O97:BG97),0))</f>
        <v>0</v>
      </c>
      <c r="BI97" s="221">
        <f>IF(Oper!BI$10&gt;=$C97,IF(ROUND(SUM($O97:BH97),4)=ROUND($G97,4),0,IF(Oper!BI$10=Inputs!$L$16,$G97-SUM($O97:BH97),$G97/$B$91)),IF(Oper!BI$10=Inputs!$L$16,$G97-SUM($O97:BH97),0))</f>
        <v>0</v>
      </c>
      <c r="BJ97" s="221">
        <f>IF(Oper!BJ$10&gt;=$C97,IF(ROUND(SUM($O97:BI97),4)=ROUND($G97,4),0,IF(Oper!BJ$10=Inputs!$L$16,$G97-SUM($O97:BI97),$G97/$B$91)),IF(Oper!BJ$10=Inputs!$L$16,$G97-SUM($O97:BI97),0))</f>
        <v>0</v>
      </c>
      <c r="BK97" s="221">
        <f>IF(Oper!BK$10&gt;=$C97,IF(ROUND(SUM($O97:BJ97),4)=ROUND($G97,4),0,IF(Oper!BK$10=Inputs!$L$16,$G97-SUM($O97:BJ97),$G97/$B$91)),IF(Oper!BK$10=Inputs!$L$16,$G97-SUM($O97:BJ97),0))</f>
        <v>0</v>
      </c>
      <c r="BL97" s="221">
        <f>IF(Oper!BL$10&gt;=$C97,IF(ROUND(SUM($O97:BK97),4)=ROUND($G97,4),0,IF(Oper!BL$10=Inputs!$L$16,$G97-SUM($O97:BK97),$G97/$B$91)),IF(Oper!BL$10=Inputs!$L$16,$G97-SUM($O97:BK97),0))</f>
        <v>0</v>
      </c>
      <c r="BM97" s="221">
        <f>IF(Oper!BM$10&gt;=$C97,IF(ROUND(SUM($O97:BL97),4)=ROUND($G97,4),0,IF(Oper!BM$10=Inputs!$L$16,$G97-SUM($O97:BL97),$G97/$B$91)),IF(Oper!BM$10=Inputs!$L$16,$G97-SUM($O97:BL97),0))</f>
        <v>0</v>
      </c>
      <c r="BN97" s="221">
        <f>IF(Oper!BN$10&gt;=$C97,IF(ROUND(SUM($O97:BM97),4)=ROUND($G97,4),0,IF(Oper!BN$10=Inputs!$L$16,$G97-SUM($O97:BM97),$G97/$B$91)),IF(Oper!BN$10=Inputs!$L$16,$G97-SUM($O97:BM97),0))</f>
        <v>0</v>
      </c>
      <c r="BO97" s="221">
        <f>IF(Oper!BO$10&gt;=$C97,IF(ROUND(SUM($O97:BN97),4)=ROUND($G97,4),0,IF(Oper!BO$10=Inputs!$L$16,$G97-SUM($O97:BN97),$G97/$B$91)),IF(Oper!BO$10=Inputs!$L$16,$G97-SUM($O97:BN97),0))</f>
        <v>0</v>
      </c>
      <c r="BP97" s="221">
        <f>IF(Oper!BP$10&gt;=$C97,IF(ROUND(SUM($O97:BO97),4)=ROUND($G97,4),0,IF(Oper!BP$10=Inputs!$L$16,$G97-SUM($O97:BO97),$G97/$B$91)),IF(Oper!BP$10=Inputs!$L$16,$G97-SUM($O97:BO97),0))</f>
        <v>0</v>
      </c>
      <c r="BQ97" s="221">
        <f>IF(Oper!BQ$10&gt;=$C97,IF(ROUND(SUM($O97:BP97),4)=ROUND($G97,4),0,IF(Oper!BQ$10=Inputs!$L$16,$G97-SUM($O97:BP97),$G97/$B$91)),IF(Oper!BQ$10=Inputs!$L$16,$G97-SUM($O97:BP97),0))</f>
        <v>0</v>
      </c>
      <c r="BR97" s="221">
        <f>IF(Oper!BR$10&gt;=$C97,IF(ROUND(SUM($O97:BQ97),4)=ROUND($G97,4),0,IF(Oper!BR$10=Inputs!$L$16,$G97-SUM($O97:BQ97),$G97/$B$91)),IF(Oper!BR$10=Inputs!$L$16,$G97-SUM($O97:BQ97),0))</f>
        <v>0</v>
      </c>
      <c r="BS97" s="221">
        <f>IF(Oper!BS$10&gt;=$C97,IF(ROUND(SUM($O97:BR97),4)=ROUND($G97,4),0,IF(Oper!BS$10=Inputs!$L$16,$G97-SUM($O97:BR97),$G97/$B$91)),IF(Oper!BS$10=Inputs!$L$16,$G97-SUM($O97:BR97),0))</f>
        <v>0</v>
      </c>
      <c r="BT97" s="221">
        <f>IF(Oper!BT$10&gt;=$C97,IF(ROUND(SUM($O97:BS97),4)=ROUND($G97,4),0,IF(Oper!BT$10=Inputs!$L$16,$G97-SUM($O97:BS97),$G97/$B$91)),IF(Oper!BT$10=Inputs!$L$16,$G97-SUM($O97:BS97),0))</f>
        <v>0</v>
      </c>
      <c r="BU97" s="221">
        <f>IF(Oper!BU$10&gt;=$C97,IF(ROUND(SUM($O97:BT97),4)=ROUND($G97,4),0,IF(Oper!BU$10=Inputs!$L$16,$G97-SUM($O97:BT97),$G97/$B$91)),IF(Oper!BU$10=Inputs!$L$16,$G97-SUM($O97:BT97),0))</f>
        <v>0</v>
      </c>
      <c r="BV97" s="221">
        <f>IF(Oper!BV$10&gt;=$C97,IF(ROUND(SUM($O97:BU97),4)=ROUND($G97,4),0,IF(Oper!BV$10=Inputs!$L$16,$G97-SUM($O97:BU97),$G97/$B$91)),IF(Oper!BV$10=Inputs!$L$16,$G97-SUM($O97:BU97),0))</f>
        <v>0</v>
      </c>
      <c r="BW97" s="221">
        <f>IF(Oper!BW$10&gt;=$C97,IF(ROUND(SUM($O97:BV97),4)=ROUND($G97,4),0,IF(Oper!BW$10=Inputs!$L$16,$G97-SUM($O97:BV97),$G97/$B$91)),IF(Oper!BW$10=Inputs!$L$16,$G97-SUM($O97:BV97),0))</f>
        <v>0</v>
      </c>
      <c r="BX97" s="221">
        <f>IF(Oper!BX$10&gt;=$C97,IF(ROUND(SUM($O97:BW97),4)=ROUND($G97,4),0,IF(Oper!BX$10=Inputs!$L$16,$G97-SUM($O97:BW97),$G97/$B$91)),IF(Oper!BX$10=Inputs!$L$16,$G97-SUM($O97:BW97),0))</f>
        <v>0</v>
      </c>
      <c r="BY97" s="221">
        <f>IF(Oper!BY$10&gt;=$C97,IF(ROUND(SUM($O97:BX97),4)=ROUND($G97,4),0,IF(Oper!BY$10=Inputs!$L$16,$G97-SUM($O97:BX97),$G97/$B$91)),IF(Oper!BY$10=Inputs!$L$16,$G97-SUM($O97:BX97),0))</f>
        <v>0</v>
      </c>
      <c r="BZ97" s="221">
        <f>IF(Oper!BZ$10&gt;=$C97,IF(ROUND(SUM($O97:BY97),4)=ROUND($G97,4),0,IF(Oper!BZ$10=Inputs!$L$16,$G97-SUM($O97:BY97),$G97/$B$91)),IF(Oper!BZ$10=Inputs!$L$16,$G97-SUM($O97:BY97),0))</f>
        <v>0</v>
      </c>
      <c r="CA97" s="221">
        <f>IF(Oper!CA$10&gt;=$C97,IF(ROUND(SUM($O97:BZ97),4)=ROUND($G97,4),0,IF(Oper!CA$10=Inputs!$L$16,$G97-SUM($O97:BZ97),$G97/$B$91)),IF(Oper!CA$10=Inputs!$L$16,$G97-SUM($O97:BZ97),0))</f>
        <v>0</v>
      </c>
      <c r="CB97" s="221">
        <f>IF(Oper!CB$10&gt;=$C97,IF(ROUND(SUM($O97:CA97),4)=ROUND($G97,4),0,IF(Oper!CB$10=Inputs!$L$16,$G97-SUM($O97:CA97),$G97/$B$91)),IF(Oper!CB$10=Inputs!$L$16,$G97-SUM($O97:CA97),0))</f>
        <v>0</v>
      </c>
      <c r="CC97" s="221">
        <f>IF(Oper!CC$10&gt;=$C97,IF(ROUND(SUM($O97:CB97),4)=ROUND($G97,4),0,IF(Oper!CC$10=Inputs!$L$16,$G97-SUM($O97:CB97),$G97/$B$91)),IF(Oper!CC$10=Inputs!$L$16,$G97-SUM($O97:CB97),0))</f>
        <v>0</v>
      </c>
      <c r="CD97" s="221">
        <f>IF(Oper!CD$10&gt;=$C97,IF(ROUND(SUM($O97:CC97),4)=ROUND($G97,4),0,IF(Oper!CD$10=Inputs!$L$16,$G97-SUM($O97:CC97),$G97/$B$91)),IF(Oper!CD$10=Inputs!$L$16,$G97-SUM($O97:CC97),0))</f>
        <v>0</v>
      </c>
      <c r="CE97" s="221">
        <f>IF(Oper!CE$10&gt;=$C97,IF(ROUND(SUM($O97:CD97),4)=ROUND($G97,4),0,IF(Oper!CE$10=Inputs!$L$16,$G97-SUM($O97:CD97),$G97/$B$91)),IF(Oper!CE$10=Inputs!$L$16,$G97-SUM($O97:CD97),0))</f>
        <v>0</v>
      </c>
      <c r="CF97" s="221">
        <f>IF(Oper!CF$10&gt;=$C97,IF(ROUND(SUM($O97:CE97),4)=ROUND($G97,4),0,IF(Oper!CF$10=Inputs!$L$16,$G97-SUM($O97:CE97),$G97/$B$91)),IF(Oper!CF$10=Inputs!$L$16,$G97-SUM($O97:CE97),0))</f>
        <v>0</v>
      </c>
      <c r="CG97" s="221">
        <f>IF(Oper!CG$10&gt;=$C97,IF(ROUND(SUM($O97:CF97),4)=ROUND($G97,4),0,IF(Oper!CG$10=Inputs!$L$16,$G97-SUM($O97:CF97),$G97/$B$91)),IF(Oper!CG$10=Inputs!$L$16,$G97-SUM($O97:CF97),0))</f>
        <v>0</v>
      </c>
      <c r="CH97" s="221">
        <f>IF(Oper!CH$10&gt;=$C97,IF(ROUND(SUM($O97:CG97),4)=ROUND($G97,4),0,IF(Oper!CH$10=Inputs!$L$16,$G97-SUM($O97:CG97),$G97/$B$91)),IF(Oper!CH$10=Inputs!$L$16,$G97-SUM($O97:CG97),0))</f>
        <v>0</v>
      </c>
      <c r="CI97" s="221">
        <f>IF(Oper!CI$10&gt;=$C97,IF(ROUND(SUM($O97:CH97),4)=ROUND($G97,4),0,IF(Oper!CI$10=Inputs!$L$16,$G97-SUM($O97:CH97),$G97/$B$91)),IF(Oper!CI$10=Inputs!$L$16,$G97-SUM($O97:CH97),0))</f>
        <v>0</v>
      </c>
      <c r="CJ97" s="221">
        <f>IF(Oper!CJ$10&gt;=$C97,IF(ROUND(SUM($O97:CI97),4)=ROUND($G97,4),0,IF(Oper!CJ$10=Inputs!$L$16,$G97-SUM($O97:CI97),$G97/$B$91)),IF(Oper!CJ$10=Inputs!$L$16,$G97-SUM($O97:CI97),0))</f>
        <v>0</v>
      </c>
      <c r="CK97" s="221">
        <f>IF(Oper!CK$10&gt;=$C97,IF(ROUND(SUM($O97:CJ97),4)=ROUND($G97,4),0,IF(Oper!CK$10=Inputs!$L$16,$G97-SUM($O97:CJ97),$G97/$B$91)),IF(Oper!CK$10=Inputs!$L$16,$G97-SUM($O97:CJ97),0))</f>
        <v>0</v>
      </c>
      <c r="CL97" s="221">
        <f>IF(Oper!CL$10&gt;=$C97,IF(ROUND(SUM($O97:CK97),4)=ROUND($G97,4),0,IF(Oper!CL$10=Inputs!$L$16,$G97-SUM($O97:CK97),$G97/$B$91)),IF(Oper!CL$10=Inputs!$L$16,$G97-SUM($O97:CK97),0))</f>
        <v>0</v>
      </c>
      <c r="CM97" s="221">
        <f>IF(Oper!CM$10&gt;=$C97,IF(ROUND(SUM($O97:CL97),4)=ROUND($G97,4),0,IF(Oper!CM$10=Inputs!$L$16,$G97-SUM($O97:CL97),$G97/$B$91)),IF(Oper!CM$10=Inputs!$L$16,$G97-SUM($O97:CL97),0))</f>
        <v>0</v>
      </c>
      <c r="CN97" s="221">
        <f>IF(Oper!CN$10&gt;=$C97,IF(ROUND(SUM($O97:CM97),4)=ROUND($G97,4),0,IF(Oper!CN$10=Inputs!$L$16,$G97-SUM($O97:CM97),$G97/$B$91)),IF(Oper!CN$10=Inputs!$L$16,$G97-SUM($O97:CM97),0))</f>
        <v>0</v>
      </c>
      <c r="CO97" s="221">
        <f>IF(Oper!CO$10&gt;=$C97,IF(ROUND(SUM($O97:CN97),4)=ROUND($G97,4),0,IF(Oper!CO$10=Inputs!$L$16,$G97-SUM($O97:CN97),$G97/$B$91)),IF(Oper!CO$10=Inputs!$L$16,$G97-SUM($O97:CN97),0))</f>
        <v>0</v>
      </c>
      <c r="CP97" s="221">
        <f>IF(Oper!CP$10&gt;=$C97,IF(ROUND(SUM($O97:CO97),4)=ROUND($G97,4),0,IF(Oper!CP$10=Inputs!$L$16,$G97-SUM($O97:CO97),$G97/$B$91)),IF(Oper!CP$10=Inputs!$L$16,$G97-SUM($O97:CO97),0))</f>
        <v>0</v>
      </c>
      <c r="CQ97" s="221">
        <f>IF(Oper!CQ$10&gt;=$C97,IF(ROUND(SUM($O97:CP97),4)=ROUND($G97,4),0,IF(Oper!CQ$10=Inputs!$L$16,$G97-SUM($O97:CP97),$G97/$B$91)),IF(Oper!CQ$10=Inputs!$L$16,$G97-SUM($O97:CP97),0))</f>
        <v>0</v>
      </c>
      <c r="CR97" s="221">
        <f>IF(Oper!CR$10&gt;=$C97,IF(ROUND(SUM($O97:CQ97),4)=ROUND($G97,4),0,IF(Oper!CR$10=Inputs!$L$16,$G97-SUM($O97:CQ97),$G97/$B$91)),IF(Oper!CR$10=Inputs!$L$16,$G97-SUM($O97:CQ97),0))</f>
        <v>0</v>
      </c>
      <c r="CS97" s="221"/>
    </row>
    <row r="98" spans="1:97" outlineLevel="1">
      <c r="A98" s="47"/>
      <c r="B98" s="47"/>
      <c r="C98" s="116">
        <v>45291</v>
      </c>
      <c r="D98" s="47"/>
      <c r="E98" s="47"/>
      <c r="F98" s="47"/>
      <c r="G98" s="666">
        <f t="shared" si="217"/>
        <v>-82.982605332841047</v>
      </c>
      <c r="H98" s="47"/>
      <c r="I98" s="47"/>
      <c r="J98" s="47"/>
      <c r="K98" s="310" t="s">
        <v>200</v>
      </c>
      <c r="L98" s="133"/>
      <c r="M98" s="125">
        <f t="shared" si="216"/>
        <v>-82.982605332841032</v>
      </c>
      <c r="N98" s="125"/>
      <c r="O98" s="47"/>
      <c r="P98" s="221">
        <f>IF(Oper!P$10&gt;=$C98,IF(ROUND(SUM($O98:O98),4)=ROUND($G98,4),0,IF(Oper!P$10=Inputs!$L$16,$G98-SUM($O98:O98),$G98/$B$91)),IF(Oper!P$10=Inputs!$L$16,$G98-SUM($O98:O98),0))</f>
        <v>0</v>
      </c>
      <c r="Q98" s="221">
        <f>IF(Oper!Q$10&gt;=$C98,IF(ROUND(SUM($O98:P98),4)=ROUND($G98,4),0,IF(Oper!Q$10=Inputs!$L$16,$G98-SUM($O98:P98),$G98/$B$91)),IF(Oper!Q$10=Inputs!$L$16,$G98-SUM($O98:P98),0))</f>
        <v>0</v>
      </c>
      <c r="R98" s="221">
        <f>IF(Oper!R$10&gt;=$C98,IF(ROUND(SUM($O98:Q98),4)=ROUND($G98,4),0,IF(Oper!R$10=Inputs!$L$16,$G98-SUM($O98:Q98),$G98/$B$91)),IF(Oper!R$10=Inputs!$L$16,$G98-SUM($O98:Q98),0))</f>
        <v>0</v>
      </c>
      <c r="S98" s="221">
        <f>IF(Oper!S$10&gt;=$C98,IF(ROUND(SUM($O98:R98),4)=ROUND($G98,4),0,IF(Oper!S$10=Inputs!$L$16,$G98-SUM($O98:R98),$G98/$B$91)),IF(Oper!S$10=Inputs!$L$16,$G98-SUM($O98:R98),0))</f>
        <v>0</v>
      </c>
      <c r="T98" s="221">
        <f>IF(Oper!T$10&gt;=$C98,IF(ROUND(SUM($O98:S98),4)=ROUND($G98,4),0,IF(Oper!T$10=Inputs!$L$16,$G98-SUM($O98:S98),$G98/$B$91)),IF(Oper!T$10=Inputs!$L$16,$G98-SUM($O98:S98),0))</f>
        <v>0</v>
      </c>
      <c r="U98" s="221">
        <f>IF(Oper!U$10&gt;=$C98,IF(ROUND(SUM($O98:T98),4)=ROUND($G98,4),0,IF(Oper!U$10=Inputs!$L$16,$G98-SUM($O98:T98),$G98/$B$91)),IF(Oper!U$10=Inputs!$L$16,$G98-SUM($O98:T98),0))</f>
        <v>-4.149130266642052</v>
      </c>
      <c r="V98" s="221">
        <f>IF(Oper!V$10&gt;=$C98,IF(ROUND(SUM($O98:U98),4)=ROUND($G98,4),0,IF(Oper!V$10=Inputs!$L$16,$G98-SUM($O98:U98),$G98/$B$91)),IF(Oper!V$10=Inputs!$L$16,$G98-SUM($O98:U98),0))</f>
        <v>-4.149130266642052</v>
      </c>
      <c r="W98" s="221">
        <f>IF(Oper!W$10&gt;=$C98,IF(ROUND(SUM($O98:V98),4)=ROUND($G98,4),0,IF(Oper!W$10=Inputs!$L$16,$G98-SUM($O98:V98),$G98/$B$91)),IF(Oper!W$10=Inputs!$L$16,$G98-SUM($O98:V98),0))</f>
        <v>-4.149130266642052</v>
      </c>
      <c r="X98" s="221">
        <f>IF(Oper!X$10&gt;=$C98,IF(ROUND(SUM($O98:W98),4)=ROUND($G98,4),0,IF(Oper!X$10=Inputs!$L$16,$G98-SUM($O98:W98),$G98/$B$91)),IF(Oper!X$10=Inputs!$L$16,$G98-SUM($O98:W98),0))</f>
        <v>-4.149130266642052</v>
      </c>
      <c r="Y98" s="221">
        <f>IF(Oper!Y$10&gt;=$C98,IF(ROUND(SUM($O98:X98),4)=ROUND($G98,4),0,IF(Oper!Y$10=Inputs!$L$16,$G98-SUM($O98:X98),$G98/$B$91)),IF(Oper!Y$10=Inputs!$L$16,$G98-SUM($O98:X98),0))</f>
        <v>-4.149130266642052</v>
      </c>
      <c r="Z98" s="221">
        <f>IF(Oper!Z$10&gt;=$C98,IF(ROUND(SUM($O98:Y98),4)=ROUND($G98,4),0,IF(Oper!Z$10=Inputs!$L$16,$G98-SUM($O98:Y98),$G98/$B$91)),IF(Oper!Z$10=Inputs!$L$16,$G98-SUM($O98:Y98),0))</f>
        <v>-4.149130266642052</v>
      </c>
      <c r="AA98" s="221">
        <f>IF(Oper!AA$10&gt;=$C98,IF(ROUND(SUM($O98:Z98),4)=ROUND($G98,4),0,IF(Oper!AA$10=Inputs!$L$16,$G98-SUM($O98:Z98),$G98/$B$91)),IF(Oper!AA$10=Inputs!$L$16,$G98-SUM($O98:Z98),0))</f>
        <v>-4.149130266642052</v>
      </c>
      <c r="AB98" s="221">
        <f>IF(Oper!AB$10&gt;=$C98,IF(ROUND(SUM($O98:AA98),4)=ROUND($G98,4),0,IF(Oper!AB$10=Inputs!$L$16,$G98-SUM($O98:AA98),$G98/$B$91)),IF(Oper!AB$10=Inputs!$L$16,$G98-SUM($O98:AA98),0))</f>
        <v>-4.149130266642052</v>
      </c>
      <c r="AC98" s="221">
        <f>IF(Oper!AC$10&gt;=$C98,IF(ROUND(SUM($O98:AB98),4)=ROUND($G98,4),0,IF(Oper!AC$10=Inputs!$L$16,$G98-SUM($O98:AB98),$G98/$B$91)),IF(Oper!AC$10=Inputs!$L$16,$G98-SUM($O98:AB98),0))</f>
        <v>-4.149130266642052</v>
      </c>
      <c r="AD98" s="221">
        <f>IF(Oper!AD$10&gt;=$C98,IF(ROUND(SUM($O98:AC98),4)=ROUND($G98,4),0,IF(Oper!AD$10=Inputs!$L$16,$G98-SUM($O98:AC98),$G98/$B$91)),IF(Oper!AD$10=Inputs!$L$16,$G98-SUM($O98:AC98),0))</f>
        <v>-4.149130266642052</v>
      </c>
      <c r="AE98" s="221">
        <f>IF(Oper!AE$10&gt;=$C98,IF(ROUND(SUM($O98:AD98),4)=ROUND($G98,4),0,IF(Oper!AE$10=Inputs!$L$16,$G98-SUM($O98:AD98),$G98/$B$91)),IF(Oper!AE$10=Inputs!$L$16,$G98-SUM($O98:AD98),0))</f>
        <v>-4.149130266642052</v>
      </c>
      <c r="AF98" s="221">
        <f>IF(Oper!AF$10&gt;=$C98,IF(ROUND(SUM($O98:AE98),4)=ROUND($G98,4),0,IF(Oper!AF$10=Inputs!$L$16,$G98-SUM($O98:AE98),$G98/$B$91)),IF(Oper!AF$10=Inputs!$L$16,$G98-SUM($O98:AE98),0))</f>
        <v>-4.149130266642052</v>
      </c>
      <c r="AG98" s="221">
        <f>IF(Oper!AG$10&gt;=$C98,IF(ROUND(SUM($O98:AF98),4)=ROUND($G98,4),0,IF(Oper!AG$10=Inputs!$L$16,$G98-SUM($O98:AF98),$G98/$B$91)),IF(Oper!AG$10=Inputs!$L$16,$G98-SUM($O98:AF98),0))</f>
        <v>-4.149130266642052</v>
      </c>
      <c r="AH98" s="221">
        <f>IF(Oper!AH$10&gt;=$C98,IF(ROUND(SUM($O98:AG98),4)=ROUND($G98,4),0,IF(Oper!AH$10=Inputs!$L$16,$G98-SUM($O98:AG98),$G98/$B$91)),IF(Oper!AH$10=Inputs!$L$16,$G98-SUM($O98:AG98),0))</f>
        <v>-4.149130266642052</v>
      </c>
      <c r="AI98" s="221">
        <f>IF(Oper!AI$10&gt;=$C98,IF(ROUND(SUM($O98:AH98),4)=ROUND($G98,4),0,IF(Oper!AI$10=Inputs!$L$16,$G98-SUM($O98:AH98),$G98/$B$91)),IF(Oper!AI$10=Inputs!$L$16,$G98-SUM($O98:AH98),0))</f>
        <v>-4.149130266642052</v>
      </c>
      <c r="AJ98" s="221">
        <f>IF(Oper!AJ$10&gt;=$C98,IF(ROUND(SUM($O98:AI98),4)=ROUND($G98,4),0,IF(Oper!AJ$10=Inputs!$L$16,$G98-SUM($O98:AI98),$G98/$B$91)),IF(Oper!AJ$10=Inputs!$L$16,$G98-SUM($O98:AI98),0))</f>
        <v>-4.149130266642052</v>
      </c>
      <c r="AK98" s="221">
        <f>IF(Oper!AK$10&gt;=$C98,IF(ROUND(SUM($O98:AJ98),4)=ROUND($G98,4),0,IF(Oper!AK$10=Inputs!$L$16,$G98-SUM($O98:AJ98),$G98/$B$91)),IF(Oper!AK$10=Inputs!$L$16,$G98-SUM($O98:AJ98),0))</f>
        <v>-4.149130266642052</v>
      </c>
      <c r="AL98" s="221">
        <f>IF(Oper!AL$10&gt;=$C98,IF(ROUND(SUM($O98:AK98),4)=ROUND($G98,4),0,IF(Oper!AL$10=Inputs!$L$16,$G98-SUM($O98:AK98),$G98/$B$91)),IF(Oper!AL$10=Inputs!$L$16,$G98-SUM($O98:AK98),0))</f>
        <v>-4.149130266642052</v>
      </c>
      <c r="AM98" s="221">
        <f>IF(Oper!AM$10&gt;=$C98,IF(ROUND(SUM($O98:AL98),4)=ROUND($G98,4),0,IF(Oper!AM$10=Inputs!$L$16,$G98-SUM($O98:AL98),$G98/$B$91)),IF(Oper!AM$10=Inputs!$L$16,$G98-SUM($O98:AL98),0))</f>
        <v>-4.149130266642052</v>
      </c>
      <c r="AN98" s="221">
        <f>IF(Oper!AN$10&gt;=$C98,IF(ROUND(SUM($O98:AM98),4)=ROUND($G98,4),0,IF(Oper!AN$10=Inputs!$L$16,$G98-SUM($O98:AM98),$G98/$B$91)),IF(Oper!AN$10=Inputs!$L$16,$G98-SUM($O98:AM98),0))</f>
        <v>-4.149130266642052</v>
      </c>
      <c r="AO98" s="221">
        <f>IF(Oper!AO$10&gt;=$C98,IF(ROUND(SUM($O98:AN98),4)=ROUND($G98,4),0,IF(Oper!AO$10=Inputs!$L$16,$G98-SUM($O98:AN98),$G98/$B$91)),IF(Oper!AO$10=Inputs!$L$16,$G98-SUM($O98:AN98),0))</f>
        <v>0</v>
      </c>
      <c r="AP98" s="221">
        <f>IF(Oper!AP$10&gt;=$C98,IF(ROUND(SUM($O98:AO98),4)=ROUND($G98,4),0,IF(Oper!AP$10=Inputs!$L$16,$G98-SUM($O98:AO98),$G98/$B$91)),IF(Oper!AP$10=Inputs!$L$16,$G98-SUM($O98:AO98),0))</f>
        <v>0</v>
      </c>
      <c r="AQ98" s="221">
        <f>IF(Oper!AQ$10&gt;=$C98,IF(ROUND(SUM($O98:AP98),4)=ROUND($G98,4),0,IF(Oper!AQ$10=Inputs!$L$16,$G98-SUM($O98:AP98),$G98/$B$91)),IF(Oper!AQ$10=Inputs!$L$16,$G98-SUM($O98:AP98),0))</f>
        <v>0</v>
      </c>
      <c r="AR98" s="221">
        <f>IF(Oper!AR$10&gt;=$C98,IF(ROUND(SUM($O98:AQ98),4)=ROUND($G98,4),0,IF(Oper!AR$10=Inputs!$L$16,$G98-SUM($O98:AQ98),$G98/$B$91)),IF(Oper!AR$10=Inputs!$L$16,$G98-SUM($O98:AQ98),0))</f>
        <v>0</v>
      </c>
      <c r="AS98" s="221">
        <f>IF(Oper!AS$10&gt;=$C98,IF(ROUND(SUM($O98:AR98),4)=ROUND($G98,4),0,IF(Oper!AS$10=Inputs!$L$16,$G98-SUM($O98:AR98),$G98/$B$91)),IF(Oper!AS$10=Inputs!$L$16,$G98-SUM($O98:AR98),0))</f>
        <v>0</v>
      </c>
      <c r="AT98" s="221">
        <f>IF(Oper!AT$10&gt;=$C98,IF(ROUND(SUM($O98:AS98),4)=ROUND($G98,4),0,IF(Oper!AT$10=Inputs!$L$16,$G98-SUM($O98:AS98),$G98/$B$91)),IF(Oper!AT$10=Inputs!$L$16,$G98-SUM($O98:AS98),0))</f>
        <v>0</v>
      </c>
      <c r="AU98" s="221">
        <f>IF(Oper!AU$10&gt;=$C98,IF(ROUND(SUM($O98:AT98),4)=ROUND($G98,4),0,IF(Oper!AU$10=Inputs!$L$16,$G98-SUM($O98:AT98),$G98/$B$91)),IF(Oper!AU$10=Inputs!$L$16,$G98-SUM($O98:AT98),0))</f>
        <v>0</v>
      </c>
      <c r="AV98" s="221">
        <f>IF(Oper!AV$10&gt;=$C98,IF(ROUND(SUM($O98:AU98),4)=ROUND($G98,4),0,IF(Oper!AV$10=Inputs!$L$16,$G98-SUM($O98:AU98),$G98/$B$91)),IF(Oper!AV$10=Inputs!$L$16,$G98-SUM($O98:AU98),0))</f>
        <v>0</v>
      </c>
      <c r="AW98" s="221">
        <f>IF(Oper!AW$10&gt;=$C98,IF(ROUND(SUM($O98:AV98),4)=ROUND($G98,4),0,IF(Oper!AW$10=Inputs!$L$16,$G98-SUM($O98:AV98),$G98/$B$91)),IF(Oper!AW$10=Inputs!$L$16,$G98-SUM($O98:AV98),0))</f>
        <v>0</v>
      </c>
      <c r="AX98" s="221">
        <f>IF(Oper!AX$10&gt;=$C98,IF(ROUND(SUM($O98:AW98),4)=ROUND($G98,4),0,IF(Oper!AX$10=Inputs!$L$16,$G98-SUM($O98:AW98),$G98/$B$91)),IF(Oper!AX$10=Inputs!$L$16,$G98-SUM($O98:AW98),0))</f>
        <v>0</v>
      </c>
      <c r="AY98" s="221">
        <f>IF(Oper!AY$10&gt;=$C98,IF(ROUND(SUM($O98:AX98),4)=ROUND($G98,4),0,IF(Oper!AY$10=Inputs!$L$16,$G98-SUM($O98:AX98),$G98/$B$91)),IF(Oper!AY$10=Inputs!$L$16,$G98-SUM($O98:AX98),0))</f>
        <v>0</v>
      </c>
      <c r="AZ98" s="221">
        <f>IF(Oper!AZ$10&gt;=$C98,IF(ROUND(SUM($O98:AY98),4)=ROUND($G98,4),0,IF(Oper!AZ$10=Inputs!$L$16,$G98-SUM($O98:AY98),$G98/$B$91)),IF(Oper!AZ$10=Inputs!$L$16,$G98-SUM($O98:AY98),0))</f>
        <v>0</v>
      </c>
      <c r="BA98" s="221">
        <f>IF(Oper!BA$10&gt;=$C98,IF(ROUND(SUM($O98:AZ98),4)=ROUND($G98,4),0,IF(Oper!BA$10=Inputs!$L$16,$G98-SUM($O98:AZ98),$G98/$B$91)),IF(Oper!BA$10=Inputs!$L$16,$G98-SUM($O98:AZ98),0))</f>
        <v>0</v>
      </c>
      <c r="BB98" s="221">
        <f>IF(Oper!BB$10&gt;=$C98,IF(ROUND(SUM($O98:BA98),4)=ROUND($G98,4),0,IF(Oper!BB$10=Inputs!$L$16,$G98-SUM($O98:BA98),$G98/$B$91)),IF(Oper!BB$10=Inputs!$L$16,$G98-SUM($O98:BA98),0))</f>
        <v>0</v>
      </c>
      <c r="BC98" s="221">
        <f>IF(Oper!BC$10&gt;=$C98,IF(ROUND(SUM($O98:BB98),4)=ROUND($G98,4),0,IF(Oper!BC$10=Inputs!$L$16,$G98-SUM($O98:BB98),$G98/$B$91)),IF(Oper!BC$10=Inputs!$L$16,$G98-SUM($O98:BB98),0))</f>
        <v>0</v>
      </c>
      <c r="BD98" s="221">
        <f>IF(Oper!BD$10&gt;=$C98,IF(ROUND(SUM($O98:BC98),4)=ROUND($G98,4),0,IF(Oper!BD$10=Inputs!$L$16,$G98-SUM($O98:BC98),$G98/$B$91)),IF(Oper!BD$10=Inputs!$L$16,$G98-SUM($O98:BC98),0))</f>
        <v>0</v>
      </c>
      <c r="BE98" s="221">
        <f>IF(Oper!BE$10&gt;=$C98,IF(ROUND(SUM($O98:BD98),4)=ROUND($G98,4),0,IF(Oper!BE$10=Inputs!$L$16,$G98-SUM($O98:BD98),$G98/$B$91)),IF(Oper!BE$10=Inputs!$L$16,$G98-SUM($O98:BD98),0))</f>
        <v>0</v>
      </c>
      <c r="BF98" s="221">
        <f>IF(Oper!BF$10&gt;=$C98,IF(ROUND(SUM($O98:BE98),4)=ROUND($G98,4),0,IF(Oper!BF$10=Inputs!$L$16,$G98-SUM($O98:BE98),$G98/$B$91)),IF(Oper!BF$10=Inputs!$L$16,$G98-SUM($O98:BE98),0))</f>
        <v>0</v>
      </c>
      <c r="BG98" s="221">
        <f>IF(Oper!BG$10&gt;=$C98,IF(ROUND(SUM($O98:BF98),4)=ROUND($G98,4),0,IF(Oper!BG$10=Inputs!$L$16,$G98-SUM($O98:BF98),$G98/$B$91)),IF(Oper!BG$10=Inputs!$L$16,$G98-SUM($O98:BF98),0))</f>
        <v>0</v>
      </c>
      <c r="BH98" s="221">
        <f>IF(Oper!BH$10&gt;=$C98,IF(ROUND(SUM($O98:BG98),4)=ROUND($G98,4),0,IF(Oper!BH$10=Inputs!$L$16,$G98-SUM($O98:BG98),$G98/$B$91)),IF(Oper!BH$10=Inputs!$L$16,$G98-SUM($O98:BG98),0))</f>
        <v>0</v>
      </c>
      <c r="BI98" s="221">
        <f>IF(Oper!BI$10&gt;=$C98,IF(ROUND(SUM($O98:BH98),4)=ROUND($G98,4),0,IF(Oper!BI$10=Inputs!$L$16,$G98-SUM($O98:BH98),$G98/$B$91)),IF(Oper!BI$10=Inputs!$L$16,$G98-SUM($O98:BH98),0))</f>
        <v>0</v>
      </c>
      <c r="BJ98" s="221">
        <f>IF(Oper!BJ$10&gt;=$C98,IF(ROUND(SUM($O98:BI98),4)=ROUND($G98,4),0,IF(Oper!BJ$10=Inputs!$L$16,$G98-SUM($O98:BI98),$G98/$B$91)),IF(Oper!BJ$10=Inputs!$L$16,$G98-SUM($O98:BI98),0))</f>
        <v>0</v>
      </c>
      <c r="BK98" s="221">
        <f>IF(Oper!BK$10&gt;=$C98,IF(ROUND(SUM($O98:BJ98),4)=ROUND($G98,4),0,IF(Oper!BK$10=Inputs!$L$16,$G98-SUM($O98:BJ98),$G98/$B$91)),IF(Oper!BK$10=Inputs!$L$16,$G98-SUM($O98:BJ98),0))</f>
        <v>0</v>
      </c>
      <c r="BL98" s="221">
        <f>IF(Oper!BL$10&gt;=$C98,IF(ROUND(SUM($O98:BK98),4)=ROUND($G98,4),0,IF(Oper!BL$10=Inputs!$L$16,$G98-SUM($O98:BK98),$G98/$B$91)),IF(Oper!BL$10=Inputs!$L$16,$G98-SUM($O98:BK98),0))</f>
        <v>0</v>
      </c>
      <c r="BM98" s="221">
        <f>IF(Oper!BM$10&gt;=$C98,IF(ROUND(SUM($O98:BL98),4)=ROUND($G98,4),0,IF(Oper!BM$10=Inputs!$L$16,$G98-SUM($O98:BL98),$G98/$B$91)),IF(Oper!BM$10=Inputs!$L$16,$G98-SUM($O98:BL98),0))</f>
        <v>0</v>
      </c>
      <c r="BN98" s="221">
        <f>IF(Oper!BN$10&gt;=$C98,IF(ROUND(SUM($O98:BM98),4)=ROUND($G98,4),0,IF(Oper!BN$10=Inputs!$L$16,$G98-SUM($O98:BM98),$G98/$B$91)),IF(Oper!BN$10=Inputs!$L$16,$G98-SUM($O98:BM98),0))</f>
        <v>0</v>
      </c>
      <c r="BO98" s="221">
        <f>IF(Oper!BO$10&gt;=$C98,IF(ROUND(SUM($O98:BN98),4)=ROUND($G98,4),0,IF(Oper!BO$10=Inputs!$L$16,$G98-SUM($O98:BN98),$G98/$B$91)),IF(Oper!BO$10=Inputs!$L$16,$G98-SUM($O98:BN98),0))</f>
        <v>0</v>
      </c>
      <c r="BP98" s="221">
        <f>IF(Oper!BP$10&gt;=$C98,IF(ROUND(SUM($O98:BO98),4)=ROUND($G98,4),0,IF(Oper!BP$10=Inputs!$L$16,$G98-SUM($O98:BO98),$G98/$B$91)),IF(Oper!BP$10=Inputs!$L$16,$G98-SUM($O98:BO98),0))</f>
        <v>0</v>
      </c>
      <c r="BQ98" s="221">
        <f>IF(Oper!BQ$10&gt;=$C98,IF(ROUND(SUM($O98:BP98),4)=ROUND($G98,4),0,IF(Oper!BQ$10=Inputs!$L$16,$G98-SUM($O98:BP98),$G98/$B$91)),IF(Oper!BQ$10=Inputs!$L$16,$G98-SUM($O98:BP98),0))</f>
        <v>0</v>
      </c>
      <c r="BR98" s="221">
        <f>IF(Oper!BR$10&gt;=$C98,IF(ROUND(SUM($O98:BQ98),4)=ROUND($G98,4),0,IF(Oper!BR$10=Inputs!$L$16,$G98-SUM($O98:BQ98),$G98/$B$91)),IF(Oper!BR$10=Inputs!$L$16,$G98-SUM($O98:BQ98),0))</f>
        <v>0</v>
      </c>
      <c r="BS98" s="221">
        <f>IF(Oper!BS$10&gt;=$C98,IF(ROUND(SUM($O98:BR98),4)=ROUND($G98,4),0,IF(Oper!BS$10=Inputs!$L$16,$G98-SUM($O98:BR98),$G98/$B$91)),IF(Oper!BS$10=Inputs!$L$16,$G98-SUM($O98:BR98),0))</f>
        <v>0</v>
      </c>
      <c r="BT98" s="221">
        <f>IF(Oper!BT$10&gt;=$C98,IF(ROUND(SUM($O98:BS98),4)=ROUND($G98,4),0,IF(Oper!BT$10=Inputs!$L$16,$G98-SUM($O98:BS98),$G98/$B$91)),IF(Oper!BT$10=Inputs!$L$16,$G98-SUM($O98:BS98),0))</f>
        <v>0</v>
      </c>
      <c r="BU98" s="221">
        <f>IF(Oper!BU$10&gt;=$C98,IF(ROUND(SUM($O98:BT98),4)=ROUND($G98,4),0,IF(Oper!BU$10=Inputs!$L$16,$G98-SUM($O98:BT98),$G98/$B$91)),IF(Oper!BU$10=Inputs!$L$16,$G98-SUM($O98:BT98),0))</f>
        <v>0</v>
      </c>
      <c r="BV98" s="221">
        <f>IF(Oper!BV$10&gt;=$C98,IF(ROUND(SUM($O98:BU98),4)=ROUND($G98,4),0,IF(Oper!BV$10=Inputs!$L$16,$G98-SUM($O98:BU98),$G98/$B$91)),IF(Oper!BV$10=Inputs!$L$16,$G98-SUM($O98:BU98),0))</f>
        <v>0</v>
      </c>
      <c r="BW98" s="221">
        <f>IF(Oper!BW$10&gt;=$C98,IF(ROUND(SUM($O98:BV98),4)=ROUND($G98,4),0,IF(Oper!BW$10=Inputs!$L$16,$G98-SUM($O98:BV98),$G98/$B$91)),IF(Oper!BW$10=Inputs!$L$16,$G98-SUM($O98:BV98),0))</f>
        <v>0</v>
      </c>
      <c r="BX98" s="221">
        <f>IF(Oper!BX$10&gt;=$C98,IF(ROUND(SUM($O98:BW98),4)=ROUND($G98,4),0,IF(Oper!BX$10=Inputs!$L$16,$G98-SUM($O98:BW98),$G98/$B$91)),IF(Oper!BX$10=Inputs!$L$16,$G98-SUM($O98:BW98),0))</f>
        <v>0</v>
      </c>
      <c r="BY98" s="221">
        <f>IF(Oper!BY$10&gt;=$C98,IF(ROUND(SUM($O98:BX98),4)=ROUND($G98,4),0,IF(Oper!BY$10=Inputs!$L$16,$G98-SUM($O98:BX98),$G98/$B$91)),IF(Oper!BY$10=Inputs!$L$16,$G98-SUM($O98:BX98),0))</f>
        <v>0</v>
      </c>
      <c r="BZ98" s="221">
        <f>IF(Oper!BZ$10&gt;=$C98,IF(ROUND(SUM($O98:BY98),4)=ROUND($G98,4),0,IF(Oper!BZ$10=Inputs!$L$16,$G98-SUM($O98:BY98),$G98/$B$91)),IF(Oper!BZ$10=Inputs!$L$16,$G98-SUM($O98:BY98),0))</f>
        <v>0</v>
      </c>
      <c r="CA98" s="221">
        <f>IF(Oper!CA$10&gt;=$C98,IF(ROUND(SUM($O98:BZ98),4)=ROUND($G98,4),0,IF(Oper!CA$10=Inputs!$L$16,$G98-SUM($O98:BZ98),$G98/$B$91)),IF(Oper!CA$10=Inputs!$L$16,$G98-SUM($O98:BZ98),0))</f>
        <v>0</v>
      </c>
      <c r="CB98" s="221">
        <f>IF(Oper!CB$10&gt;=$C98,IF(ROUND(SUM($O98:CA98),4)=ROUND($G98,4),0,IF(Oper!CB$10=Inputs!$L$16,$G98-SUM($O98:CA98),$G98/$B$91)),IF(Oper!CB$10=Inputs!$L$16,$G98-SUM($O98:CA98),0))</f>
        <v>0</v>
      </c>
      <c r="CC98" s="221">
        <f>IF(Oper!CC$10&gt;=$C98,IF(ROUND(SUM($O98:CB98),4)=ROUND($G98,4),0,IF(Oper!CC$10=Inputs!$L$16,$G98-SUM($O98:CB98),$G98/$B$91)),IF(Oper!CC$10=Inputs!$L$16,$G98-SUM($O98:CB98),0))</f>
        <v>0</v>
      </c>
      <c r="CD98" s="221">
        <f>IF(Oper!CD$10&gt;=$C98,IF(ROUND(SUM($O98:CC98),4)=ROUND($G98,4),0,IF(Oper!CD$10=Inputs!$L$16,$G98-SUM($O98:CC98),$G98/$B$91)),IF(Oper!CD$10=Inputs!$L$16,$G98-SUM($O98:CC98),0))</f>
        <v>0</v>
      </c>
      <c r="CE98" s="221">
        <f>IF(Oper!CE$10&gt;=$C98,IF(ROUND(SUM($O98:CD98),4)=ROUND($G98,4),0,IF(Oper!CE$10=Inputs!$L$16,$G98-SUM($O98:CD98),$G98/$B$91)),IF(Oper!CE$10=Inputs!$L$16,$G98-SUM($O98:CD98),0))</f>
        <v>0</v>
      </c>
      <c r="CF98" s="221">
        <f>IF(Oper!CF$10&gt;=$C98,IF(ROUND(SUM($O98:CE98),4)=ROUND($G98,4),0,IF(Oper!CF$10=Inputs!$L$16,$G98-SUM($O98:CE98),$G98/$B$91)),IF(Oper!CF$10=Inputs!$L$16,$G98-SUM($O98:CE98),0))</f>
        <v>0</v>
      </c>
      <c r="CG98" s="221">
        <f>IF(Oper!CG$10&gt;=$C98,IF(ROUND(SUM($O98:CF98),4)=ROUND($G98,4),0,IF(Oper!CG$10=Inputs!$L$16,$G98-SUM($O98:CF98),$G98/$B$91)),IF(Oper!CG$10=Inputs!$L$16,$G98-SUM($O98:CF98),0))</f>
        <v>0</v>
      </c>
      <c r="CH98" s="221">
        <f>IF(Oper!CH$10&gt;=$C98,IF(ROUND(SUM($O98:CG98),4)=ROUND($G98,4),0,IF(Oper!CH$10=Inputs!$L$16,$G98-SUM($O98:CG98),$G98/$B$91)),IF(Oper!CH$10=Inputs!$L$16,$G98-SUM($O98:CG98),0))</f>
        <v>0</v>
      </c>
      <c r="CI98" s="221">
        <f>IF(Oper!CI$10&gt;=$C98,IF(ROUND(SUM($O98:CH98),4)=ROUND($G98,4),0,IF(Oper!CI$10=Inputs!$L$16,$G98-SUM($O98:CH98),$G98/$B$91)),IF(Oper!CI$10=Inputs!$L$16,$G98-SUM($O98:CH98),0))</f>
        <v>0</v>
      </c>
      <c r="CJ98" s="221">
        <f>IF(Oper!CJ$10&gt;=$C98,IF(ROUND(SUM($O98:CI98),4)=ROUND($G98,4),0,IF(Oper!CJ$10=Inputs!$L$16,$G98-SUM($O98:CI98),$G98/$B$91)),IF(Oper!CJ$10=Inputs!$L$16,$G98-SUM($O98:CI98),0))</f>
        <v>0</v>
      </c>
      <c r="CK98" s="221">
        <f>IF(Oper!CK$10&gt;=$C98,IF(ROUND(SUM($O98:CJ98),4)=ROUND($G98,4),0,IF(Oper!CK$10=Inputs!$L$16,$G98-SUM($O98:CJ98),$G98/$B$91)),IF(Oper!CK$10=Inputs!$L$16,$G98-SUM($O98:CJ98),0))</f>
        <v>0</v>
      </c>
      <c r="CL98" s="221">
        <f>IF(Oper!CL$10&gt;=$C98,IF(ROUND(SUM($O98:CK98),4)=ROUND($G98,4),0,IF(Oper!CL$10=Inputs!$L$16,$G98-SUM($O98:CK98),$G98/$B$91)),IF(Oper!CL$10=Inputs!$L$16,$G98-SUM($O98:CK98),0))</f>
        <v>0</v>
      </c>
      <c r="CM98" s="221">
        <f>IF(Oper!CM$10&gt;=$C98,IF(ROUND(SUM($O98:CL98),4)=ROUND($G98,4),0,IF(Oper!CM$10=Inputs!$L$16,$G98-SUM($O98:CL98),$G98/$B$91)),IF(Oper!CM$10=Inputs!$L$16,$G98-SUM($O98:CL98),0))</f>
        <v>0</v>
      </c>
      <c r="CN98" s="221">
        <f>IF(Oper!CN$10&gt;=$C98,IF(ROUND(SUM($O98:CM98),4)=ROUND($G98,4),0,IF(Oper!CN$10=Inputs!$L$16,$G98-SUM($O98:CM98),$G98/$B$91)),IF(Oper!CN$10=Inputs!$L$16,$G98-SUM($O98:CM98),0))</f>
        <v>0</v>
      </c>
      <c r="CO98" s="221">
        <f>IF(Oper!CO$10&gt;=$C98,IF(ROUND(SUM($O98:CN98),4)=ROUND($G98,4),0,IF(Oper!CO$10=Inputs!$L$16,$G98-SUM($O98:CN98),$G98/$B$91)),IF(Oper!CO$10=Inputs!$L$16,$G98-SUM($O98:CN98),0))</f>
        <v>0</v>
      </c>
      <c r="CP98" s="221">
        <f>IF(Oper!CP$10&gt;=$C98,IF(ROUND(SUM($O98:CO98),4)=ROUND($G98,4),0,IF(Oper!CP$10=Inputs!$L$16,$G98-SUM($O98:CO98),$G98/$B$91)),IF(Oper!CP$10=Inputs!$L$16,$G98-SUM($O98:CO98),0))</f>
        <v>0</v>
      </c>
      <c r="CQ98" s="221">
        <f>IF(Oper!CQ$10&gt;=$C98,IF(ROUND(SUM($O98:CP98),4)=ROUND($G98,4),0,IF(Oper!CQ$10=Inputs!$L$16,$G98-SUM($O98:CP98),$G98/$B$91)),IF(Oper!CQ$10=Inputs!$L$16,$G98-SUM($O98:CP98),0))</f>
        <v>0</v>
      </c>
      <c r="CR98" s="221">
        <f>IF(Oper!CR$10&gt;=$C98,IF(ROUND(SUM($O98:CQ98),4)=ROUND($G98,4),0,IF(Oper!CR$10=Inputs!$L$16,$G98-SUM($O98:CQ98),$G98/$B$91)),IF(Oper!CR$10=Inputs!$L$16,$G98-SUM($O98:CQ98),0))</f>
        <v>0</v>
      </c>
      <c r="CS98" s="221"/>
    </row>
    <row r="99" spans="1:97" outlineLevel="1">
      <c r="A99" s="47"/>
      <c r="B99" s="47"/>
      <c r="C99" s="116">
        <v>45657</v>
      </c>
      <c r="D99" s="47"/>
      <c r="E99" s="47"/>
      <c r="F99" s="47"/>
      <c r="G99" s="666">
        <f t="shared" si="217"/>
        <v>-87.088522260944146</v>
      </c>
      <c r="H99" s="47"/>
      <c r="I99" s="47"/>
      <c r="J99" s="47"/>
      <c r="K99" s="310" t="s">
        <v>200</v>
      </c>
      <c r="L99" s="133"/>
      <c r="M99" s="125">
        <f t="shared" si="216"/>
        <v>-87.088522260944188</v>
      </c>
      <c r="N99" s="125"/>
      <c r="O99" s="47"/>
      <c r="P99" s="221">
        <f>IF(Oper!P$10&gt;=$C99,IF(ROUND(SUM($O99:O99),4)=ROUND($G99,4),0,IF(Oper!P$10=Inputs!$L$16,$G99-SUM($O99:O99),$G99/$B$91)),IF(Oper!P$10=Inputs!$L$16,$G99-SUM($O99:O99),0))</f>
        <v>0</v>
      </c>
      <c r="Q99" s="221">
        <f>IF(Oper!Q$10&gt;=$C99,IF(ROUND(SUM($O99:P99),4)=ROUND($G99,4),0,IF(Oper!Q$10=Inputs!$L$16,$G99-SUM($O99:P99),$G99/$B$91)),IF(Oper!Q$10=Inputs!$L$16,$G99-SUM($O99:P99),0))</f>
        <v>0</v>
      </c>
      <c r="R99" s="221">
        <f>IF(Oper!R$10&gt;=$C99,IF(ROUND(SUM($O99:Q99),4)=ROUND($G99,4),0,IF(Oper!R$10=Inputs!$L$16,$G99-SUM($O99:Q99),$G99/$B$91)),IF(Oper!R$10=Inputs!$L$16,$G99-SUM($O99:Q99),0))</f>
        <v>0</v>
      </c>
      <c r="S99" s="221">
        <f>IF(Oper!S$10&gt;=$C99,IF(ROUND(SUM($O99:R99),4)=ROUND($G99,4),0,IF(Oper!S$10=Inputs!$L$16,$G99-SUM($O99:R99),$G99/$B$91)),IF(Oper!S$10=Inputs!$L$16,$G99-SUM($O99:R99),0))</f>
        <v>0</v>
      </c>
      <c r="T99" s="221">
        <f>IF(Oper!T$10&gt;=$C99,IF(ROUND(SUM($O99:S99),4)=ROUND($G99,4),0,IF(Oper!T$10=Inputs!$L$16,$G99-SUM($O99:S99),$G99/$B$91)),IF(Oper!T$10=Inputs!$L$16,$G99-SUM($O99:S99),0))</f>
        <v>0</v>
      </c>
      <c r="U99" s="221">
        <f>IF(Oper!U$10&gt;=$C99,IF(ROUND(SUM($O99:T99),4)=ROUND($G99,4),0,IF(Oper!U$10=Inputs!$L$16,$G99-SUM($O99:T99),$G99/$B$91)),IF(Oper!U$10=Inputs!$L$16,$G99-SUM($O99:T99),0))</f>
        <v>0</v>
      </c>
      <c r="V99" s="221">
        <f>IF(Oper!V$10&gt;=$C99,IF(ROUND(SUM($O99:U99),4)=ROUND($G99,4),0,IF(Oper!V$10=Inputs!$L$16,$G99-SUM($O99:U99),$G99/$B$91)),IF(Oper!V$10=Inputs!$L$16,$G99-SUM($O99:U99),0))</f>
        <v>-4.3544261130472073</v>
      </c>
      <c r="W99" s="221">
        <f>IF(Oper!W$10&gt;=$C99,IF(ROUND(SUM($O99:V99),4)=ROUND($G99,4),0,IF(Oper!W$10=Inputs!$L$16,$G99-SUM($O99:V99),$G99/$B$91)),IF(Oper!W$10=Inputs!$L$16,$G99-SUM($O99:V99),0))</f>
        <v>-4.3544261130472073</v>
      </c>
      <c r="X99" s="221">
        <f>IF(Oper!X$10&gt;=$C99,IF(ROUND(SUM($O99:W99),4)=ROUND($G99,4),0,IF(Oper!X$10=Inputs!$L$16,$G99-SUM($O99:W99),$G99/$B$91)),IF(Oper!X$10=Inputs!$L$16,$G99-SUM($O99:W99),0))</f>
        <v>-4.3544261130472073</v>
      </c>
      <c r="Y99" s="221">
        <f>IF(Oper!Y$10&gt;=$C99,IF(ROUND(SUM($O99:X99),4)=ROUND($G99,4),0,IF(Oper!Y$10=Inputs!$L$16,$G99-SUM($O99:X99),$G99/$B$91)),IF(Oper!Y$10=Inputs!$L$16,$G99-SUM($O99:X99),0))</f>
        <v>-4.3544261130472073</v>
      </c>
      <c r="Z99" s="221">
        <f>IF(Oper!Z$10&gt;=$C99,IF(ROUND(SUM($O99:Y99),4)=ROUND($G99,4),0,IF(Oper!Z$10=Inputs!$L$16,$G99-SUM($O99:Y99),$G99/$B$91)),IF(Oper!Z$10=Inputs!$L$16,$G99-SUM($O99:Y99),0))</f>
        <v>-4.3544261130472073</v>
      </c>
      <c r="AA99" s="221">
        <f>IF(Oper!AA$10&gt;=$C99,IF(ROUND(SUM($O99:Z99),4)=ROUND($G99,4),0,IF(Oper!AA$10=Inputs!$L$16,$G99-SUM($O99:Z99),$G99/$B$91)),IF(Oper!AA$10=Inputs!$L$16,$G99-SUM($O99:Z99),0))</f>
        <v>-4.3544261130472073</v>
      </c>
      <c r="AB99" s="221">
        <f>IF(Oper!AB$10&gt;=$C99,IF(ROUND(SUM($O99:AA99),4)=ROUND($G99,4),0,IF(Oper!AB$10=Inputs!$L$16,$G99-SUM($O99:AA99),$G99/$B$91)),IF(Oper!AB$10=Inputs!$L$16,$G99-SUM($O99:AA99),0))</f>
        <v>-4.3544261130472073</v>
      </c>
      <c r="AC99" s="221">
        <f>IF(Oper!AC$10&gt;=$C99,IF(ROUND(SUM($O99:AB99),4)=ROUND($G99,4),0,IF(Oper!AC$10=Inputs!$L$16,$G99-SUM($O99:AB99),$G99/$B$91)),IF(Oper!AC$10=Inputs!$L$16,$G99-SUM($O99:AB99),0))</f>
        <v>-4.3544261130472073</v>
      </c>
      <c r="AD99" s="221">
        <f>IF(Oper!AD$10&gt;=$C99,IF(ROUND(SUM($O99:AC99),4)=ROUND($G99,4),0,IF(Oper!AD$10=Inputs!$L$16,$G99-SUM($O99:AC99),$G99/$B$91)),IF(Oper!AD$10=Inputs!$L$16,$G99-SUM($O99:AC99),0))</f>
        <v>-4.3544261130472073</v>
      </c>
      <c r="AE99" s="221">
        <f>IF(Oper!AE$10&gt;=$C99,IF(ROUND(SUM($O99:AD99),4)=ROUND($G99,4),0,IF(Oper!AE$10=Inputs!$L$16,$G99-SUM($O99:AD99),$G99/$B$91)),IF(Oper!AE$10=Inputs!$L$16,$G99-SUM($O99:AD99),0))</f>
        <v>-4.3544261130472073</v>
      </c>
      <c r="AF99" s="221">
        <f>IF(Oper!AF$10&gt;=$C99,IF(ROUND(SUM($O99:AE99),4)=ROUND($G99,4),0,IF(Oper!AF$10=Inputs!$L$16,$G99-SUM($O99:AE99),$G99/$B$91)),IF(Oper!AF$10=Inputs!$L$16,$G99-SUM($O99:AE99),0))</f>
        <v>-4.3544261130472073</v>
      </c>
      <c r="AG99" s="221">
        <f>IF(Oper!AG$10&gt;=$C99,IF(ROUND(SUM($O99:AF99),4)=ROUND($G99,4),0,IF(Oper!AG$10=Inputs!$L$16,$G99-SUM($O99:AF99),$G99/$B$91)),IF(Oper!AG$10=Inputs!$L$16,$G99-SUM($O99:AF99),0))</f>
        <v>-4.3544261130472073</v>
      </c>
      <c r="AH99" s="221">
        <f>IF(Oper!AH$10&gt;=$C99,IF(ROUND(SUM($O99:AG99),4)=ROUND($G99,4),0,IF(Oper!AH$10=Inputs!$L$16,$G99-SUM($O99:AG99),$G99/$B$91)),IF(Oper!AH$10=Inputs!$L$16,$G99-SUM($O99:AG99),0))</f>
        <v>-4.3544261130472073</v>
      </c>
      <c r="AI99" s="221">
        <f>IF(Oper!AI$10&gt;=$C99,IF(ROUND(SUM($O99:AH99),4)=ROUND($G99,4),0,IF(Oper!AI$10=Inputs!$L$16,$G99-SUM($O99:AH99),$G99/$B$91)),IF(Oper!AI$10=Inputs!$L$16,$G99-SUM($O99:AH99),0))</f>
        <v>-4.3544261130472073</v>
      </c>
      <c r="AJ99" s="221">
        <f>IF(Oper!AJ$10&gt;=$C99,IF(ROUND(SUM($O99:AI99),4)=ROUND($G99,4),0,IF(Oper!AJ$10=Inputs!$L$16,$G99-SUM($O99:AI99),$G99/$B$91)),IF(Oper!AJ$10=Inputs!$L$16,$G99-SUM($O99:AI99),0))</f>
        <v>-4.3544261130472073</v>
      </c>
      <c r="AK99" s="221">
        <f>IF(Oper!AK$10&gt;=$C99,IF(ROUND(SUM($O99:AJ99),4)=ROUND($G99,4),0,IF(Oper!AK$10=Inputs!$L$16,$G99-SUM($O99:AJ99),$G99/$B$91)),IF(Oper!AK$10=Inputs!$L$16,$G99-SUM($O99:AJ99),0))</f>
        <v>-4.3544261130472073</v>
      </c>
      <c r="AL99" s="221">
        <f>IF(Oper!AL$10&gt;=$C99,IF(ROUND(SUM($O99:AK99),4)=ROUND($G99,4),0,IF(Oper!AL$10=Inputs!$L$16,$G99-SUM($O99:AK99),$G99/$B$91)),IF(Oper!AL$10=Inputs!$L$16,$G99-SUM($O99:AK99),0))</f>
        <v>-4.3544261130472073</v>
      </c>
      <c r="AM99" s="221">
        <f>IF(Oper!AM$10&gt;=$C99,IF(ROUND(SUM($O99:AL99),4)=ROUND($G99,4),0,IF(Oper!AM$10=Inputs!$L$16,$G99-SUM($O99:AL99),$G99/$B$91)),IF(Oper!AM$10=Inputs!$L$16,$G99-SUM($O99:AL99),0))</f>
        <v>-4.3544261130472073</v>
      </c>
      <c r="AN99" s="221">
        <f>IF(Oper!AN$10&gt;=$C99,IF(ROUND(SUM($O99:AM99),4)=ROUND($G99,4),0,IF(Oper!AN$10=Inputs!$L$16,$G99-SUM($O99:AM99),$G99/$B$91)),IF(Oper!AN$10=Inputs!$L$16,$G99-SUM($O99:AM99),0))</f>
        <v>-4.3544261130472073</v>
      </c>
      <c r="AO99" s="221">
        <f>IF(Oper!AO$10&gt;=$C99,IF(ROUND(SUM($O99:AN99),4)=ROUND($G99,4),0,IF(Oper!AO$10=Inputs!$L$16,$G99-SUM($O99:AN99),$G99/$B$91)),IF(Oper!AO$10=Inputs!$L$16,$G99-SUM($O99:AN99),0))</f>
        <v>-4.3544261130472073</v>
      </c>
      <c r="AP99" s="221">
        <f>IF(Oper!AP$10&gt;=$C99,IF(ROUND(SUM($O99:AO99),4)=ROUND($G99,4),0,IF(Oper!AP$10=Inputs!$L$16,$G99-SUM($O99:AO99),$G99/$B$91)),IF(Oper!AP$10=Inputs!$L$16,$G99-SUM($O99:AO99),0))</f>
        <v>0</v>
      </c>
      <c r="AQ99" s="221">
        <f>IF(Oper!AQ$10&gt;=$C99,IF(ROUND(SUM($O99:AP99),4)=ROUND($G99,4),0,IF(Oper!AQ$10=Inputs!$L$16,$G99-SUM($O99:AP99),$G99/$B$91)),IF(Oper!AQ$10=Inputs!$L$16,$G99-SUM($O99:AP99),0))</f>
        <v>0</v>
      </c>
      <c r="AR99" s="221">
        <f>IF(Oper!AR$10&gt;=$C99,IF(ROUND(SUM($O99:AQ99),4)=ROUND($G99,4),0,IF(Oper!AR$10=Inputs!$L$16,$G99-SUM($O99:AQ99),$G99/$B$91)),IF(Oper!AR$10=Inputs!$L$16,$G99-SUM($O99:AQ99),0))</f>
        <v>0</v>
      </c>
      <c r="AS99" s="221">
        <f>IF(Oper!AS$10&gt;=$C99,IF(ROUND(SUM($O99:AR99),4)=ROUND($G99,4),0,IF(Oper!AS$10=Inputs!$L$16,$G99-SUM($O99:AR99),$G99/$B$91)),IF(Oper!AS$10=Inputs!$L$16,$G99-SUM($O99:AR99),0))</f>
        <v>0</v>
      </c>
      <c r="AT99" s="221">
        <f>IF(Oper!AT$10&gt;=$C99,IF(ROUND(SUM($O99:AS99),4)=ROUND($G99,4),0,IF(Oper!AT$10=Inputs!$L$16,$G99-SUM($O99:AS99),$G99/$B$91)),IF(Oper!AT$10=Inputs!$L$16,$G99-SUM($O99:AS99),0))</f>
        <v>0</v>
      </c>
      <c r="AU99" s="221">
        <f>IF(Oper!AU$10&gt;=$C99,IF(ROUND(SUM($O99:AT99),4)=ROUND($G99,4),0,IF(Oper!AU$10=Inputs!$L$16,$G99-SUM($O99:AT99),$G99/$B$91)),IF(Oper!AU$10=Inputs!$L$16,$G99-SUM($O99:AT99),0))</f>
        <v>0</v>
      </c>
      <c r="AV99" s="221">
        <f>IF(Oper!AV$10&gt;=$C99,IF(ROUND(SUM($O99:AU99),4)=ROUND($G99,4),0,IF(Oper!AV$10=Inputs!$L$16,$G99-SUM($O99:AU99),$G99/$B$91)),IF(Oper!AV$10=Inputs!$L$16,$G99-SUM($O99:AU99),0))</f>
        <v>0</v>
      </c>
      <c r="AW99" s="221">
        <f>IF(Oper!AW$10&gt;=$C99,IF(ROUND(SUM($O99:AV99),4)=ROUND($G99,4),0,IF(Oper!AW$10=Inputs!$L$16,$G99-SUM($O99:AV99),$G99/$B$91)),IF(Oper!AW$10=Inputs!$L$16,$G99-SUM($O99:AV99),0))</f>
        <v>0</v>
      </c>
      <c r="AX99" s="221">
        <f>IF(Oper!AX$10&gt;=$C99,IF(ROUND(SUM($O99:AW99),4)=ROUND($G99,4),0,IF(Oper!AX$10=Inputs!$L$16,$G99-SUM($O99:AW99),$G99/$B$91)),IF(Oper!AX$10=Inputs!$L$16,$G99-SUM($O99:AW99),0))</f>
        <v>0</v>
      </c>
      <c r="AY99" s="221">
        <f>IF(Oper!AY$10&gt;=$C99,IF(ROUND(SUM($O99:AX99),4)=ROUND($G99,4),0,IF(Oper!AY$10=Inputs!$L$16,$G99-SUM($O99:AX99),$G99/$B$91)),IF(Oper!AY$10=Inputs!$L$16,$G99-SUM($O99:AX99),0))</f>
        <v>0</v>
      </c>
      <c r="AZ99" s="221">
        <f>IF(Oper!AZ$10&gt;=$C99,IF(ROUND(SUM($O99:AY99),4)=ROUND($G99,4),0,IF(Oper!AZ$10=Inputs!$L$16,$G99-SUM($O99:AY99),$G99/$B$91)),IF(Oper!AZ$10=Inputs!$L$16,$G99-SUM($O99:AY99),0))</f>
        <v>0</v>
      </c>
      <c r="BA99" s="221">
        <f>IF(Oper!BA$10&gt;=$C99,IF(ROUND(SUM($O99:AZ99),4)=ROUND($G99,4),0,IF(Oper!BA$10=Inputs!$L$16,$G99-SUM($O99:AZ99),$G99/$B$91)),IF(Oper!BA$10=Inputs!$L$16,$G99-SUM($O99:AZ99),0))</f>
        <v>0</v>
      </c>
      <c r="BB99" s="221">
        <f>IF(Oper!BB$10&gt;=$C99,IF(ROUND(SUM($O99:BA99),4)=ROUND($G99,4),0,IF(Oper!BB$10=Inputs!$L$16,$G99-SUM($O99:BA99),$G99/$B$91)),IF(Oper!BB$10=Inputs!$L$16,$G99-SUM($O99:BA99),0))</f>
        <v>0</v>
      </c>
      <c r="BC99" s="221">
        <f>IF(Oper!BC$10&gt;=$C99,IF(ROUND(SUM($O99:BB99),4)=ROUND($G99,4),0,IF(Oper!BC$10=Inputs!$L$16,$G99-SUM($O99:BB99),$G99/$B$91)),IF(Oper!BC$10=Inputs!$L$16,$G99-SUM($O99:BB99),0))</f>
        <v>0</v>
      </c>
      <c r="BD99" s="221">
        <f>IF(Oper!BD$10&gt;=$C99,IF(ROUND(SUM($O99:BC99),4)=ROUND($G99,4),0,IF(Oper!BD$10=Inputs!$L$16,$G99-SUM($O99:BC99),$G99/$B$91)),IF(Oper!BD$10=Inputs!$L$16,$G99-SUM($O99:BC99),0))</f>
        <v>0</v>
      </c>
      <c r="BE99" s="221">
        <f>IF(Oper!BE$10&gt;=$C99,IF(ROUND(SUM($O99:BD99),4)=ROUND($G99,4),0,IF(Oper!BE$10=Inputs!$L$16,$G99-SUM($O99:BD99),$G99/$B$91)),IF(Oper!BE$10=Inputs!$L$16,$G99-SUM($O99:BD99),0))</f>
        <v>0</v>
      </c>
      <c r="BF99" s="221">
        <f>IF(Oper!BF$10&gt;=$C99,IF(ROUND(SUM($O99:BE99),4)=ROUND($G99,4),0,IF(Oper!BF$10=Inputs!$L$16,$G99-SUM($O99:BE99),$G99/$B$91)),IF(Oper!BF$10=Inputs!$L$16,$G99-SUM($O99:BE99),0))</f>
        <v>0</v>
      </c>
      <c r="BG99" s="221">
        <f>IF(Oper!BG$10&gt;=$C99,IF(ROUND(SUM($O99:BF99),4)=ROUND($G99,4),0,IF(Oper!BG$10=Inputs!$L$16,$G99-SUM($O99:BF99),$G99/$B$91)),IF(Oper!BG$10=Inputs!$L$16,$G99-SUM($O99:BF99),0))</f>
        <v>0</v>
      </c>
      <c r="BH99" s="221">
        <f>IF(Oper!BH$10&gt;=$C99,IF(ROUND(SUM($O99:BG99),4)=ROUND($G99,4),0,IF(Oper!BH$10=Inputs!$L$16,$G99-SUM($O99:BG99),$G99/$B$91)),IF(Oper!BH$10=Inputs!$L$16,$G99-SUM($O99:BG99),0))</f>
        <v>0</v>
      </c>
      <c r="BI99" s="221">
        <f>IF(Oper!BI$10&gt;=$C99,IF(ROUND(SUM($O99:BH99),4)=ROUND($G99,4),0,IF(Oper!BI$10=Inputs!$L$16,$G99-SUM($O99:BH99),$G99/$B$91)),IF(Oper!BI$10=Inputs!$L$16,$G99-SUM($O99:BH99),0))</f>
        <v>0</v>
      </c>
      <c r="BJ99" s="221">
        <f>IF(Oper!BJ$10&gt;=$C99,IF(ROUND(SUM($O99:BI99),4)=ROUND($G99,4),0,IF(Oper!BJ$10=Inputs!$L$16,$G99-SUM($O99:BI99),$G99/$B$91)),IF(Oper!BJ$10=Inputs!$L$16,$G99-SUM($O99:BI99),0))</f>
        <v>0</v>
      </c>
      <c r="BK99" s="221">
        <f>IF(Oper!BK$10&gt;=$C99,IF(ROUND(SUM($O99:BJ99),4)=ROUND($G99,4),0,IF(Oper!BK$10=Inputs!$L$16,$G99-SUM($O99:BJ99),$G99/$B$91)),IF(Oper!BK$10=Inputs!$L$16,$G99-SUM($O99:BJ99),0))</f>
        <v>0</v>
      </c>
      <c r="BL99" s="221">
        <f>IF(Oper!BL$10&gt;=$C99,IF(ROUND(SUM($O99:BK99),4)=ROUND($G99,4),0,IF(Oper!BL$10=Inputs!$L$16,$G99-SUM($O99:BK99),$G99/$B$91)),IF(Oper!BL$10=Inputs!$L$16,$G99-SUM($O99:BK99),0))</f>
        <v>0</v>
      </c>
      <c r="BM99" s="221">
        <f>IF(Oper!BM$10&gt;=$C99,IF(ROUND(SUM($O99:BL99),4)=ROUND($G99,4),0,IF(Oper!BM$10=Inputs!$L$16,$G99-SUM($O99:BL99),$G99/$B$91)),IF(Oper!BM$10=Inputs!$L$16,$G99-SUM($O99:BL99),0))</f>
        <v>0</v>
      </c>
      <c r="BN99" s="221">
        <f>IF(Oper!BN$10&gt;=$C99,IF(ROUND(SUM($O99:BM99),4)=ROUND($G99,4),0,IF(Oper!BN$10=Inputs!$L$16,$G99-SUM($O99:BM99),$G99/$B$91)),IF(Oper!BN$10=Inputs!$L$16,$G99-SUM($O99:BM99),0))</f>
        <v>0</v>
      </c>
      <c r="BO99" s="221">
        <f>IF(Oper!BO$10&gt;=$C99,IF(ROUND(SUM($O99:BN99),4)=ROUND($G99,4),0,IF(Oper!BO$10=Inputs!$L$16,$G99-SUM($O99:BN99),$G99/$B$91)),IF(Oper!BO$10=Inputs!$L$16,$G99-SUM($O99:BN99),0))</f>
        <v>0</v>
      </c>
      <c r="BP99" s="221">
        <f>IF(Oper!BP$10&gt;=$C99,IF(ROUND(SUM($O99:BO99),4)=ROUND($G99,4),0,IF(Oper!BP$10=Inputs!$L$16,$G99-SUM($O99:BO99),$G99/$B$91)),IF(Oper!BP$10=Inputs!$L$16,$G99-SUM($O99:BO99),0))</f>
        <v>0</v>
      </c>
      <c r="BQ99" s="221">
        <f>IF(Oper!BQ$10&gt;=$C99,IF(ROUND(SUM($O99:BP99),4)=ROUND($G99,4),0,IF(Oper!BQ$10=Inputs!$L$16,$G99-SUM($O99:BP99),$G99/$B$91)),IF(Oper!BQ$10=Inputs!$L$16,$G99-SUM($O99:BP99),0))</f>
        <v>0</v>
      </c>
      <c r="BR99" s="221">
        <f>IF(Oper!BR$10&gt;=$C99,IF(ROUND(SUM($O99:BQ99),4)=ROUND($G99,4),0,IF(Oper!BR$10=Inputs!$L$16,$G99-SUM($O99:BQ99),$G99/$B$91)),IF(Oper!BR$10=Inputs!$L$16,$G99-SUM($O99:BQ99),0))</f>
        <v>0</v>
      </c>
      <c r="BS99" s="221">
        <f>IF(Oper!BS$10&gt;=$C99,IF(ROUND(SUM($O99:BR99),4)=ROUND($G99,4),0,IF(Oper!BS$10=Inputs!$L$16,$G99-SUM($O99:BR99),$G99/$B$91)),IF(Oper!BS$10=Inputs!$L$16,$G99-SUM($O99:BR99),0))</f>
        <v>0</v>
      </c>
      <c r="BT99" s="221">
        <f>IF(Oper!BT$10&gt;=$C99,IF(ROUND(SUM($O99:BS99),4)=ROUND($G99,4),0,IF(Oper!BT$10=Inputs!$L$16,$G99-SUM($O99:BS99),$G99/$B$91)),IF(Oper!BT$10=Inputs!$L$16,$G99-SUM($O99:BS99),0))</f>
        <v>0</v>
      </c>
      <c r="BU99" s="221">
        <f>IF(Oper!BU$10&gt;=$C99,IF(ROUND(SUM($O99:BT99),4)=ROUND($G99,4),0,IF(Oper!BU$10=Inputs!$L$16,$G99-SUM($O99:BT99),$G99/$B$91)),IF(Oper!BU$10=Inputs!$L$16,$G99-SUM($O99:BT99),0))</f>
        <v>0</v>
      </c>
      <c r="BV99" s="221">
        <f>IF(Oper!BV$10&gt;=$C99,IF(ROUND(SUM($O99:BU99),4)=ROUND($G99,4),0,IF(Oper!BV$10=Inputs!$L$16,$G99-SUM($O99:BU99),$G99/$B$91)),IF(Oper!BV$10=Inputs!$L$16,$G99-SUM($O99:BU99),0))</f>
        <v>0</v>
      </c>
      <c r="BW99" s="221">
        <f>IF(Oper!BW$10&gt;=$C99,IF(ROUND(SUM($O99:BV99),4)=ROUND($G99,4),0,IF(Oper!BW$10=Inputs!$L$16,$G99-SUM($O99:BV99),$G99/$B$91)),IF(Oper!BW$10=Inputs!$L$16,$G99-SUM($O99:BV99),0))</f>
        <v>0</v>
      </c>
      <c r="BX99" s="221">
        <f>IF(Oper!BX$10&gt;=$C99,IF(ROUND(SUM($O99:BW99),4)=ROUND($G99,4),0,IF(Oper!BX$10=Inputs!$L$16,$G99-SUM($O99:BW99),$G99/$B$91)),IF(Oper!BX$10=Inputs!$L$16,$G99-SUM($O99:BW99),0))</f>
        <v>0</v>
      </c>
      <c r="BY99" s="221">
        <f>IF(Oper!BY$10&gt;=$C99,IF(ROUND(SUM($O99:BX99),4)=ROUND($G99,4),0,IF(Oper!BY$10=Inputs!$L$16,$G99-SUM($O99:BX99),$G99/$B$91)),IF(Oper!BY$10=Inputs!$L$16,$G99-SUM($O99:BX99),0))</f>
        <v>0</v>
      </c>
      <c r="BZ99" s="221">
        <f>IF(Oper!BZ$10&gt;=$C99,IF(ROUND(SUM($O99:BY99),4)=ROUND($G99,4),0,IF(Oper!BZ$10=Inputs!$L$16,$G99-SUM($O99:BY99),$G99/$B$91)),IF(Oper!BZ$10=Inputs!$L$16,$G99-SUM($O99:BY99),0))</f>
        <v>0</v>
      </c>
      <c r="CA99" s="221">
        <f>IF(Oper!CA$10&gt;=$C99,IF(ROUND(SUM($O99:BZ99),4)=ROUND($G99,4),0,IF(Oper!CA$10=Inputs!$L$16,$G99-SUM($O99:BZ99),$G99/$B$91)),IF(Oper!CA$10=Inputs!$L$16,$G99-SUM($O99:BZ99),0))</f>
        <v>0</v>
      </c>
      <c r="CB99" s="221">
        <f>IF(Oper!CB$10&gt;=$C99,IF(ROUND(SUM($O99:CA99),4)=ROUND($G99,4),0,IF(Oper!CB$10=Inputs!$L$16,$G99-SUM($O99:CA99),$G99/$B$91)),IF(Oper!CB$10=Inputs!$L$16,$G99-SUM($O99:CA99),0))</f>
        <v>0</v>
      </c>
      <c r="CC99" s="221">
        <f>IF(Oper!CC$10&gt;=$C99,IF(ROUND(SUM($O99:CB99),4)=ROUND($G99,4),0,IF(Oper!CC$10=Inputs!$L$16,$G99-SUM($O99:CB99),$G99/$B$91)),IF(Oper!CC$10=Inputs!$L$16,$G99-SUM($O99:CB99),0))</f>
        <v>0</v>
      </c>
      <c r="CD99" s="221">
        <f>IF(Oper!CD$10&gt;=$C99,IF(ROUND(SUM($O99:CC99),4)=ROUND($G99,4),0,IF(Oper!CD$10=Inputs!$L$16,$G99-SUM($O99:CC99),$G99/$B$91)),IF(Oper!CD$10=Inputs!$L$16,$G99-SUM($O99:CC99),0))</f>
        <v>0</v>
      </c>
      <c r="CE99" s="221">
        <f>IF(Oper!CE$10&gt;=$C99,IF(ROUND(SUM($O99:CD99),4)=ROUND($G99,4),0,IF(Oper!CE$10=Inputs!$L$16,$G99-SUM($O99:CD99),$G99/$B$91)),IF(Oper!CE$10=Inputs!$L$16,$G99-SUM($O99:CD99),0))</f>
        <v>0</v>
      </c>
      <c r="CF99" s="221">
        <f>IF(Oper!CF$10&gt;=$C99,IF(ROUND(SUM($O99:CE99),4)=ROUND($G99,4),0,IF(Oper!CF$10=Inputs!$L$16,$G99-SUM($O99:CE99),$G99/$B$91)),IF(Oper!CF$10=Inputs!$L$16,$G99-SUM($O99:CE99),0))</f>
        <v>0</v>
      </c>
      <c r="CG99" s="221">
        <f>IF(Oper!CG$10&gt;=$C99,IF(ROUND(SUM($O99:CF99),4)=ROUND($G99,4),0,IF(Oper!CG$10=Inputs!$L$16,$G99-SUM($O99:CF99),$G99/$B$91)),IF(Oper!CG$10=Inputs!$L$16,$G99-SUM($O99:CF99),0))</f>
        <v>0</v>
      </c>
      <c r="CH99" s="221">
        <f>IF(Oper!CH$10&gt;=$C99,IF(ROUND(SUM($O99:CG99),4)=ROUND($G99,4),0,IF(Oper!CH$10=Inputs!$L$16,$G99-SUM($O99:CG99),$G99/$B$91)),IF(Oper!CH$10=Inputs!$L$16,$G99-SUM($O99:CG99),0))</f>
        <v>0</v>
      </c>
      <c r="CI99" s="221">
        <f>IF(Oper!CI$10&gt;=$C99,IF(ROUND(SUM($O99:CH99),4)=ROUND($G99,4),0,IF(Oper!CI$10=Inputs!$L$16,$G99-SUM($O99:CH99),$G99/$B$91)),IF(Oper!CI$10=Inputs!$L$16,$G99-SUM($O99:CH99),0))</f>
        <v>0</v>
      </c>
      <c r="CJ99" s="221">
        <f>IF(Oper!CJ$10&gt;=$C99,IF(ROUND(SUM($O99:CI99),4)=ROUND($G99,4),0,IF(Oper!CJ$10=Inputs!$L$16,$G99-SUM($O99:CI99),$G99/$B$91)),IF(Oper!CJ$10=Inputs!$L$16,$G99-SUM($O99:CI99),0))</f>
        <v>0</v>
      </c>
      <c r="CK99" s="221">
        <f>IF(Oper!CK$10&gt;=$C99,IF(ROUND(SUM($O99:CJ99),4)=ROUND($G99,4),0,IF(Oper!CK$10=Inputs!$L$16,$G99-SUM($O99:CJ99),$G99/$B$91)),IF(Oper!CK$10=Inputs!$L$16,$G99-SUM($O99:CJ99),0))</f>
        <v>0</v>
      </c>
      <c r="CL99" s="221">
        <f>IF(Oper!CL$10&gt;=$C99,IF(ROUND(SUM($O99:CK99),4)=ROUND($G99,4),0,IF(Oper!CL$10=Inputs!$L$16,$G99-SUM($O99:CK99),$G99/$B$91)),IF(Oper!CL$10=Inputs!$L$16,$G99-SUM($O99:CK99),0))</f>
        <v>0</v>
      </c>
      <c r="CM99" s="221">
        <f>IF(Oper!CM$10&gt;=$C99,IF(ROUND(SUM($O99:CL99),4)=ROUND($G99,4),0,IF(Oper!CM$10=Inputs!$L$16,$G99-SUM($O99:CL99),$G99/$B$91)),IF(Oper!CM$10=Inputs!$L$16,$G99-SUM($O99:CL99),0))</f>
        <v>0</v>
      </c>
      <c r="CN99" s="221">
        <f>IF(Oper!CN$10&gt;=$C99,IF(ROUND(SUM($O99:CM99),4)=ROUND($G99,4),0,IF(Oper!CN$10=Inputs!$L$16,$G99-SUM($O99:CM99),$G99/$B$91)),IF(Oper!CN$10=Inputs!$L$16,$G99-SUM($O99:CM99),0))</f>
        <v>0</v>
      </c>
      <c r="CO99" s="221">
        <f>IF(Oper!CO$10&gt;=$C99,IF(ROUND(SUM($O99:CN99),4)=ROUND($G99,4),0,IF(Oper!CO$10=Inputs!$L$16,$G99-SUM($O99:CN99),$G99/$B$91)),IF(Oper!CO$10=Inputs!$L$16,$G99-SUM($O99:CN99),0))</f>
        <v>0</v>
      </c>
      <c r="CP99" s="221">
        <f>IF(Oper!CP$10&gt;=$C99,IF(ROUND(SUM($O99:CO99),4)=ROUND($G99,4),0,IF(Oper!CP$10=Inputs!$L$16,$G99-SUM($O99:CO99),$G99/$B$91)),IF(Oper!CP$10=Inputs!$L$16,$G99-SUM($O99:CO99),0))</f>
        <v>0</v>
      </c>
      <c r="CQ99" s="221">
        <f>IF(Oper!CQ$10&gt;=$C99,IF(ROUND(SUM($O99:CP99),4)=ROUND($G99,4),0,IF(Oper!CQ$10=Inputs!$L$16,$G99-SUM($O99:CP99),$G99/$B$91)),IF(Oper!CQ$10=Inputs!$L$16,$G99-SUM($O99:CP99),0))</f>
        <v>0</v>
      </c>
      <c r="CR99" s="221">
        <f>IF(Oper!CR$10&gt;=$C99,IF(ROUND(SUM($O99:CQ99),4)=ROUND($G99,4),0,IF(Oper!CR$10=Inputs!$L$16,$G99-SUM($O99:CQ99),$G99/$B$91)),IF(Oper!CR$10=Inputs!$L$16,$G99-SUM($O99:CQ99),0))</f>
        <v>0</v>
      </c>
      <c r="CS99" s="221"/>
    </row>
    <row r="100" spans="1:97" outlineLevel="1">
      <c r="A100" s="47"/>
      <c r="B100" s="47"/>
      <c r="C100" s="116">
        <v>46022</v>
      </c>
      <c r="D100" s="47"/>
      <c r="E100" s="47"/>
      <c r="F100" s="47"/>
      <c r="G100" s="666">
        <f t="shared" si="217"/>
        <v>-91.397596871947968</v>
      </c>
      <c r="H100" s="47"/>
      <c r="I100" s="47"/>
      <c r="J100" s="47"/>
      <c r="K100" s="310" t="s">
        <v>200</v>
      </c>
      <c r="L100" s="133"/>
      <c r="M100" s="125">
        <f t="shared" si="216"/>
        <v>-91.39759687194794</v>
      </c>
      <c r="N100" s="125"/>
      <c r="O100" s="47"/>
      <c r="P100" s="221">
        <f>IF(Oper!P$10&gt;=$C100,IF(ROUND(SUM($O100:O100),4)=ROUND($G100,4),0,IF(Oper!P$10=Inputs!$L$16,$G100-SUM($O100:O100),$G100/$B$91)),IF(Oper!P$10=Inputs!$L$16,$G100-SUM($O100:O100),0))</f>
        <v>0</v>
      </c>
      <c r="Q100" s="221">
        <f>IF(Oper!Q$10&gt;=$C100,IF(ROUND(SUM($O100:P100),4)=ROUND($G100,4),0,IF(Oper!Q$10=Inputs!$L$16,$G100-SUM($O100:P100),$G100/$B$91)),IF(Oper!Q$10=Inputs!$L$16,$G100-SUM($O100:P100),0))</f>
        <v>0</v>
      </c>
      <c r="R100" s="221">
        <f>IF(Oper!R$10&gt;=$C100,IF(ROUND(SUM($O100:Q100),4)=ROUND($G100,4),0,IF(Oper!R$10=Inputs!$L$16,$G100-SUM($O100:Q100),$G100/$B$91)),IF(Oper!R$10=Inputs!$L$16,$G100-SUM($O100:Q100),0))</f>
        <v>0</v>
      </c>
      <c r="S100" s="221">
        <f>IF(Oper!S$10&gt;=$C100,IF(ROUND(SUM($O100:R100),4)=ROUND($G100,4),0,IF(Oper!S$10=Inputs!$L$16,$G100-SUM($O100:R100),$G100/$B$91)),IF(Oper!S$10=Inputs!$L$16,$G100-SUM($O100:R100),0))</f>
        <v>0</v>
      </c>
      <c r="T100" s="221">
        <f>IF(Oper!T$10&gt;=$C100,IF(ROUND(SUM($O100:S100),4)=ROUND($G100,4),0,IF(Oper!T$10=Inputs!$L$16,$G100-SUM($O100:S100),$G100/$B$91)),IF(Oper!T$10=Inputs!$L$16,$G100-SUM($O100:S100),0))</f>
        <v>0</v>
      </c>
      <c r="U100" s="221">
        <f>IF(Oper!U$10&gt;=$C100,IF(ROUND(SUM($O100:T100),4)=ROUND($G100,4),0,IF(Oper!U$10=Inputs!$L$16,$G100-SUM($O100:T100),$G100/$B$91)),IF(Oper!U$10=Inputs!$L$16,$G100-SUM($O100:T100),0))</f>
        <v>0</v>
      </c>
      <c r="V100" s="221">
        <f>IF(Oper!V$10&gt;=$C100,IF(ROUND(SUM($O100:U100),4)=ROUND($G100,4),0,IF(Oper!V$10=Inputs!$L$16,$G100-SUM($O100:U100),$G100/$B$91)),IF(Oper!V$10=Inputs!$L$16,$G100-SUM($O100:U100),0))</f>
        <v>0</v>
      </c>
      <c r="W100" s="221">
        <f>IF(Oper!W$10&gt;=$C100,IF(ROUND(SUM($O100:V100),4)=ROUND($G100,4),0,IF(Oper!W$10=Inputs!$L$16,$G100-SUM($O100:V100),$G100/$B$91)),IF(Oper!W$10=Inputs!$L$16,$G100-SUM($O100:V100),0))</f>
        <v>-4.5698798435973984</v>
      </c>
      <c r="X100" s="221">
        <f>IF(Oper!X$10&gt;=$C100,IF(ROUND(SUM($O100:W100),4)=ROUND($G100,4),0,IF(Oper!X$10=Inputs!$L$16,$G100-SUM($O100:W100),$G100/$B$91)),IF(Oper!X$10=Inputs!$L$16,$G100-SUM($O100:W100),0))</f>
        <v>-4.5698798435973984</v>
      </c>
      <c r="Y100" s="221">
        <f>IF(Oper!Y$10&gt;=$C100,IF(ROUND(SUM($O100:X100),4)=ROUND($G100,4),0,IF(Oper!Y$10=Inputs!$L$16,$G100-SUM($O100:X100),$G100/$B$91)),IF(Oper!Y$10=Inputs!$L$16,$G100-SUM($O100:X100),0))</f>
        <v>-4.5698798435973984</v>
      </c>
      <c r="Z100" s="221">
        <f>IF(Oper!Z$10&gt;=$C100,IF(ROUND(SUM($O100:Y100),4)=ROUND($G100,4),0,IF(Oper!Z$10=Inputs!$L$16,$G100-SUM($O100:Y100),$G100/$B$91)),IF(Oper!Z$10=Inputs!$L$16,$G100-SUM($O100:Y100),0))</f>
        <v>-4.5698798435973984</v>
      </c>
      <c r="AA100" s="221">
        <f>IF(Oper!AA$10&gt;=$C100,IF(ROUND(SUM($O100:Z100),4)=ROUND($G100,4),0,IF(Oper!AA$10=Inputs!$L$16,$G100-SUM($O100:Z100),$G100/$B$91)),IF(Oper!AA$10=Inputs!$L$16,$G100-SUM($O100:Z100),0))</f>
        <v>-4.5698798435973984</v>
      </c>
      <c r="AB100" s="221">
        <f>IF(Oper!AB$10&gt;=$C100,IF(ROUND(SUM($O100:AA100),4)=ROUND($G100,4),0,IF(Oper!AB$10=Inputs!$L$16,$G100-SUM($O100:AA100),$G100/$B$91)),IF(Oper!AB$10=Inputs!$L$16,$G100-SUM($O100:AA100),0))</f>
        <v>-4.5698798435973984</v>
      </c>
      <c r="AC100" s="221">
        <f>IF(Oper!AC$10&gt;=$C100,IF(ROUND(SUM($O100:AB100),4)=ROUND($G100,4),0,IF(Oper!AC$10=Inputs!$L$16,$G100-SUM($O100:AB100),$G100/$B$91)),IF(Oper!AC$10=Inputs!$L$16,$G100-SUM($O100:AB100),0))</f>
        <v>-4.5698798435973984</v>
      </c>
      <c r="AD100" s="221">
        <f>IF(Oper!AD$10&gt;=$C100,IF(ROUND(SUM($O100:AC100),4)=ROUND($G100,4),0,IF(Oper!AD$10=Inputs!$L$16,$G100-SUM($O100:AC100),$G100/$B$91)),IF(Oper!AD$10=Inputs!$L$16,$G100-SUM($O100:AC100),0))</f>
        <v>-4.5698798435973984</v>
      </c>
      <c r="AE100" s="221">
        <f>IF(Oper!AE$10&gt;=$C100,IF(ROUND(SUM($O100:AD100),4)=ROUND($G100,4),0,IF(Oper!AE$10=Inputs!$L$16,$G100-SUM($O100:AD100),$G100/$B$91)),IF(Oper!AE$10=Inputs!$L$16,$G100-SUM($O100:AD100),0))</f>
        <v>-4.5698798435973984</v>
      </c>
      <c r="AF100" s="221">
        <f>IF(Oper!AF$10&gt;=$C100,IF(ROUND(SUM($O100:AE100),4)=ROUND($G100,4),0,IF(Oper!AF$10=Inputs!$L$16,$G100-SUM($O100:AE100),$G100/$B$91)),IF(Oper!AF$10=Inputs!$L$16,$G100-SUM($O100:AE100),0))</f>
        <v>-4.5698798435973984</v>
      </c>
      <c r="AG100" s="221">
        <f>IF(Oper!AG$10&gt;=$C100,IF(ROUND(SUM($O100:AF100),4)=ROUND($G100,4),0,IF(Oper!AG$10=Inputs!$L$16,$G100-SUM($O100:AF100),$G100/$B$91)),IF(Oper!AG$10=Inputs!$L$16,$G100-SUM($O100:AF100),0))</f>
        <v>-4.5698798435973984</v>
      </c>
      <c r="AH100" s="221">
        <f>IF(Oper!AH$10&gt;=$C100,IF(ROUND(SUM($O100:AG100),4)=ROUND($G100,4),0,IF(Oper!AH$10=Inputs!$L$16,$G100-SUM($O100:AG100),$G100/$B$91)),IF(Oper!AH$10=Inputs!$L$16,$G100-SUM($O100:AG100),0))</f>
        <v>-4.5698798435973984</v>
      </c>
      <c r="AI100" s="221">
        <f>IF(Oper!AI$10&gt;=$C100,IF(ROUND(SUM($O100:AH100),4)=ROUND($G100,4),0,IF(Oper!AI$10=Inputs!$L$16,$G100-SUM($O100:AH100),$G100/$B$91)),IF(Oper!AI$10=Inputs!$L$16,$G100-SUM($O100:AH100),0))</f>
        <v>-4.5698798435973984</v>
      </c>
      <c r="AJ100" s="221">
        <f>IF(Oper!AJ$10&gt;=$C100,IF(ROUND(SUM($O100:AI100),4)=ROUND($G100,4),0,IF(Oper!AJ$10=Inputs!$L$16,$G100-SUM($O100:AI100),$G100/$B$91)),IF(Oper!AJ$10=Inputs!$L$16,$G100-SUM($O100:AI100),0))</f>
        <v>-4.5698798435973984</v>
      </c>
      <c r="AK100" s="221">
        <f>IF(Oper!AK$10&gt;=$C100,IF(ROUND(SUM($O100:AJ100),4)=ROUND($G100,4),0,IF(Oper!AK$10=Inputs!$L$16,$G100-SUM($O100:AJ100),$G100/$B$91)),IF(Oper!AK$10=Inputs!$L$16,$G100-SUM($O100:AJ100),0))</f>
        <v>-4.5698798435973984</v>
      </c>
      <c r="AL100" s="221">
        <f>IF(Oper!AL$10&gt;=$C100,IF(ROUND(SUM($O100:AK100),4)=ROUND($G100,4),0,IF(Oper!AL$10=Inputs!$L$16,$G100-SUM($O100:AK100),$G100/$B$91)),IF(Oper!AL$10=Inputs!$L$16,$G100-SUM($O100:AK100),0))</f>
        <v>-4.5698798435973984</v>
      </c>
      <c r="AM100" s="221">
        <f>IF(Oper!AM$10&gt;=$C100,IF(ROUND(SUM($O100:AL100),4)=ROUND($G100,4),0,IF(Oper!AM$10=Inputs!$L$16,$G100-SUM($O100:AL100),$G100/$B$91)),IF(Oper!AM$10=Inputs!$L$16,$G100-SUM($O100:AL100),0))</f>
        <v>-4.5698798435973984</v>
      </c>
      <c r="AN100" s="221">
        <f>IF(Oper!AN$10&gt;=$C100,IF(ROUND(SUM($O100:AM100),4)=ROUND($G100,4),0,IF(Oper!AN$10=Inputs!$L$16,$G100-SUM($O100:AM100),$G100/$B$91)),IF(Oper!AN$10=Inputs!$L$16,$G100-SUM($O100:AM100),0))</f>
        <v>-4.5698798435973984</v>
      </c>
      <c r="AO100" s="221">
        <f>IF(Oper!AO$10&gt;=$C100,IF(ROUND(SUM($O100:AN100),4)=ROUND($G100,4),0,IF(Oper!AO$10=Inputs!$L$16,$G100-SUM($O100:AN100),$G100/$B$91)),IF(Oper!AO$10=Inputs!$L$16,$G100-SUM($O100:AN100),0))</f>
        <v>-4.5698798435973984</v>
      </c>
      <c r="AP100" s="221">
        <f>IF(Oper!AP$10&gt;=$C100,IF(ROUND(SUM($O100:AO100),4)=ROUND($G100,4),0,IF(Oper!AP$10=Inputs!$L$16,$G100-SUM($O100:AO100),$G100/$B$91)),IF(Oper!AP$10=Inputs!$L$16,$G100-SUM($O100:AO100),0))</f>
        <v>-4.5698798435973984</v>
      </c>
      <c r="AQ100" s="221">
        <f>IF(Oper!AQ$10&gt;=$C100,IF(ROUND(SUM($O100:AP100),4)=ROUND($G100,4),0,IF(Oper!AQ$10=Inputs!$L$16,$G100-SUM($O100:AP100),$G100/$B$91)),IF(Oper!AQ$10=Inputs!$L$16,$G100-SUM($O100:AP100),0))</f>
        <v>0</v>
      </c>
      <c r="AR100" s="221">
        <f>IF(Oper!AR$10&gt;=$C100,IF(ROUND(SUM($O100:AQ100),4)=ROUND($G100,4),0,IF(Oper!AR$10=Inputs!$L$16,$G100-SUM($O100:AQ100),$G100/$B$91)),IF(Oper!AR$10=Inputs!$L$16,$G100-SUM($O100:AQ100),0))</f>
        <v>0</v>
      </c>
      <c r="AS100" s="221">
        <f>IF(Oper!AS$10&gt;=$C100,IF(ROUND(SUM($O100:AR100),4)=ROUND($G100,4),0,IF(Oper!AS$10=Inputs!$L$16,$G100-SUM($O100:AR100),$G100/$B$91)),IF(Oper!AS$10=Inputs!$L$16,$G100-SUM($O100:AR100),0))</f>
        <v>0</v>
      </c>
      <c r="AT100" s="221">
        <f>IF(Oper!AT$10&gt;=$C100,IF(ROUND(SUM($O100:AS100),4)=ROUND($G100,4),0,IF(Oper!AT$10=Inputs!$L$16,$G100-SUM($O100:AS100),$G100/$B$91)),IF(Oper!AT$10=Inputs!$L$16,$G100-SUM($O100:AS100),0))</f>
        <v>0</v>
      </c>
      <c r="AU100" s="221">
        <f>IF(Oper!AU$10&gt;=$C100,IF(ROUND(SUM($O100:AT100),4)=ROUND($G100,4),0,IF(Oper!AU$10=Inputs!$L$16,$G100-SUM($O100:AT100),$G100/$B$91)),IF(Oper!AU$10=Inputs!$L$16,$G100-SUM($O100:AT100),0))</f>
        <v>0</v>
      </c>
      <c r="AV100" s="221">
        <f>IF(Oper!AV$10&gt;=$C100,IF(ROUND(SUM($O100:AU100),4)=ROUND($G100,4),0,IF(Oper!AV$10=Inputs!$L$16,$G100-SUM($O100:AU100),$G100/$B$91)),IF(Oper!AV$10=Inputs!$L$16,$G100-SUM($O100:AU100),0))</f>
        <v>0</v>
      </c>
      <c r="AW100" s="221">
        <f>IF(Oper!AW$10&gt;=$C100,IF(ROUND(SUM($O100:AV100),4)=ROUND($G100,4),0,IF(Oper!AW$10=Inputs!$L$16,$G100-SUM($O100:AV100),$G100/$B$91)),IF(Oper!AW$10=Inputs!$L$16,$G100-SUM($O100:AV100),0))</f>
        <v>0</v>
      </c>
      <c r="AX100" s="221">
        <f>IF(Oper!AX$10&gt;=$C100,IF(ROUND(SUM($O100:AW100),4)=ROUND($G100,4),0,IF(Oper!AX$10=Inputs!$L$16,$G100-SUM($O100:AW100),$G100/$B$91)),IF(Oper!AX$10=Inputs!$L$16,$G100-SUM($O100:AW100),0))</f>
        <v>0</v>
      </c>
      <c r="AY100" s="221">
        <f>IF(Oper!AY$10&gt;=$C100,IF(ROUND(SUM($O100:AX100),4)=ROUND($G100,4),0,IF(Oper!AY$10=Inputs!$L$16,$G100-SUM($O100:AX100),$G100/$B$91)),IF(Oper!AY$10=Inputs!$L$16,$G100-SUM($O100:AX100),0))</f>
        <v>0</v>
      </c>
      <c r="AZ100" s="221">
        <f>IF(Oper!AZ$10&gt;=$C100,IF(ROUND(SUM($O100:AY100),4)=ROUND($G100,4),0,IF(Oper!AZ$10=Inputs!$L$16,$G100-SUM($O100:AY100),$G100/$B$91)),IF(Oper!AZ$10=Inputs!$L$16,$G100-SUM($O100:AY100),0))</f>
        <v>0</v>
      </c>
      <c r="BA100" s="221">
        <f>IF(Oper!BA$10&gt;=$C100,IF(ROUND(SUM($O100:AZ100),4)=ROUND($G100,4),0,IF(Oper!BA$10=Inputs!$L$16,$G100-SUM($O100:AZ100),$G100/$B$91)),IF(Oper!BA$10=Inputs!$L$16,$G100-SUM($O100:AZ100),0))</f>
        <v>0</v>
      </c>
      <c r="BB100" s="221">
        <f>IF(Oper!BB$10&gt;=$C100,IF(ROUND(SUM($O100:BA100),4)=ROUND($G100,4),0,IF(Oper!BB$10=Inputs!$L$16,$G100-SUM($O100:BA100),$G100/$B$91)),IF(Oper!BB$10=Inputs!$L$16,$G100-SUM($O100:BA100),0))</f>
        <v>0</v>
      </c>
      <c r="BC100" s="221">
        <f>IF(Oper!BC$10&gt;=$C100,IF(ROUND(SUM($O100:BB100),4)=ROUND($G100,4),0,IF(Oper!BC$10=Inputs!$L$16,$G100-SUM($O100:BB100),$G100/$B$91)),IF(Oper!BC$10=Inputs!$L$16,$G100-SUM($O100:BB100),0))</f>
        <v>0</v>
      </c>
      <c r="BD100" s="221">
        <f>IF(Oper!BD$10&gt;=$C100,IF(ROUND(SUM($O100:BC100),4)=ROUND($G100,4),0,IF(Oper!BD$10=Inputs!$L$16,$G100-SUM($O100:BC100),$G100/$B$91)),IF(Oper!BD$10=Inputs!$L$16,$G100-SUM($O100:BC100),0))</f>
        <v>0</v>
      </c>
      <c r="BE100" s="221">
        <f>IF(Oper!BE$10&gt;=$C100,IF(ROUND(SUM($O100:BD100),4)=ROUND($G100,4),0,IF(Oper!BE$10=Inputs!$L$16,$G100-SUM($O100:BD100),$G100/$B$91)),IF(Oper!BE$10=Inputs!$L$16,$G100-SUM($O100:BD100),0))</f>
        <v>0</v>
      </c>
      <c r="BF100" s="221">
        <f>IF(Oper!BF$10&gt;=$C100,IF(ROUND(SUM($O100:BE100),4)=ROUND($G100,4),0,IF(Oper!BF$10=Inputs!$L$16,$G100-SUM($O100:BE100),$G100/$B$91)),IF(Oper!BF$10=Inputs!$L$16,$G100-SUM($O100:BE100),0))</f>
        <v>0</v>
      </c>
      <c r="BG100" s="221">
        <f>IF(Oper!BG$10&gt;=$C100,IF(ROUND(SUM($O100:BF100),4)=ROUND($G100,4),0,IF(Oper!BG$10=Inputs!$L$16,$G100-SUM($O100:BF100),$G100/$B$91)),IF(Oper!BG$10=Inputs!$L$16,$G100-SUM($O100:BF100),0))</f>
        <v>0</v>
      </c>
      <c r="BH100" s="221">
        <f>IF(Oper!BH$10&gt;=$C100,IF(ROUND(SUM($O100:BG100),4)=ROUND($G100,4),0,IF(Oper!BH$10=Inputs!$L$16,$G100-SUM($O100:BG100),$G100/$B$91)),IF(Oper!BH$10=Inputs!$L$16,$G100-SUM($O100:BG100),0))</f>
        <v>0</v>
      </c>
      <c r="BI100" s="221">
        <f>IF(Oper!BI$10&gt;=$C100,IF(ROUND(SUM($O100:BH100),4)=ROUND($G100,4),0,IF(Oper!BI$10=Inputs!$L$16,$G100-SUM($O100:BH100),$G100/$B$91)),IF(Oper!BI$10=Inputs!$L$16,$G100-SUM($O100:BH100),0))</f>
        <v>0</v>
      </c>
      <c r="BJ100" s="221">
        <f>IF(Oper!BJ$10&gt;=$C100,IF(ROUND(SUM($O100:BI100),4)=ROUND($G100,4),0,IF(Oper!BJ$10=Inputs!$L$16,$G100-SUM($O100:BI100),$G100/$B$91)),IF(Oper!BJ$10=Inputs!$L$16,$G100-SUM($O100:BI100),0))</f>
        <v>0</v>
      </c>
      <c r="BK100" s="221">
        <f>IF(Oper!BK$10&gt;=$C100,IF(ROUND(SUM($O100:BJ100),4)=ROUND($G100,4),0,IF(Oper!BK$10=Inputs!$L$16,$G100-SUM($O100:BJ100),$G100/$B$91)),IF(Oper!BK$10=Inputs!$L$16,$G100-SUM($O100:BJ100),0))</f>
        <v>0</v>
      </c>
      <c r="BL100" s="221">
        <f>IF(Oper!BL$10&gt;=$C100,IF(ROUND(SUM($O100:BK100),4)=ROUND($G100,4),0,IF(Oper!BL$10=Inputs!$L$16,$G100-SUM($O100:BK100),$G100/$B$91)),IF(Oper!BL$10=Inputs!$L$16,$G100-SUM($O100:BK100),0))</f>
        <v>0</v>
      </c>
      <c r="BM100" s="221">
        <f>IF(Oper!BM$10&gt;=$C100,IF(ROUND(SUM($O100:BL100),4)=ROUND($G100,4),0,IF(Oper!BM$10=Inputs!$L$16,$G100-SUM($O100:BL100),$G100/$B$91)),IF(Oper!BM$10=Inputs!$L$16,$G100-SUM($O100:BL100),0))</f>
        <v>0</v>
      </c>
      <c r="BN100" s="221">
        <f>IF(Oper!BN$10&gt;=$C100,IF(ROUND(SUM($O100:BM100),4)=ROUND($G100,4),0,IF(Oper!BN$10=Inputs!$L$16,$G100-SUM($O100:BM100),$G100/$B$91)),IF(Oper!BN$10=Inputs!$L$16,$G100-SUM($O100:BM100),0))</f>
        <v>0</v>
      </c>
      <c r="BO100" s="221">
        <f>IF(Oper!BO$10&gt;=$C100,IF(ROUND(SUM($O100:BN100),4)=ROUND($G100,4),0,IF(Oper!BO$10=Inputs!$L$16,$G100-SUM($O100:BN100),$G100/$B$91)),IF(Oper!BO$10=Inputs!$L$16,$G100-SUM($O100:BN100),0))</f>
        <v>0</v>
      </c>
      <c r="BP100" s="221">
        <f>IF(Oper!BP$10&gt;=$C100,IF(ROUND(SUM($O100:BO100),4)=ROUND($G100,4),0,IF(Oper!BP$10=Inputs!$L$16,$G100-SUM($O100:BO100),$G100/$B$91)),IF(Oper!BP$10=Inputs!$L$16,$G100-SUM($O100:BO100),0))</f>
        <v>0</v>
      </c>
      <c r="BQ100" s="221">
        <f>IF(Oper!BQ$10&gt;=$C100,IF(ROUND(SUM($O100:BP100),4)=ROUND($G100,4),0,IF(Oper!BQ$10=Inputs!$L$16,$G100-SUM($O100:BP100),$G100/$B$91)),IF(Oper!BQ$10=Inputs!$L$16,$G100-SUM($O100:BP100),0))</f>
        <v>0</v>
      </c>
      <c r="BR100" s="221">
        <f>IF(Oper!BR$10&gt;=$C100,IF(ROUND(SUM($O100:BQ100),4)=ROUND($G100,4),0,IF(Oper!BR$10=Inputs!$L$16,$G100-SUM($O100:BQ100),$G100/$B$91)),IF(Oper!BR$10=Inputs!$L$16,$G100-SUM($O100:BQ100),0))</f>
        <v>0</v>
      </c>
      <c r="BS100" s="221">
        <f>IF(Oper!BS$10&gt;=$C100,IF(ROUND(SUM($O100:BR100),4)=ROUND($G100,4),0,IF(Oper!BS$10=Inputs!$L$16,$G100-SUM($O100:BR100),$G100/$B$91)),IF(Oper!BS$10=Inputs!$L$16,$G100-SUM($O100:BR100),0))</f>
        <v>0</v>
      </c>
      <c r="BT100" s="221">
        <f>IF(Oper!BT$10&gt;=$C100,IF(ROUND(SUM($O100:BS100),4)=ROUND($G100,4),0,IF(Oper!BT$10=Inputs!$L$16,$G100-SUM($O100:BS100),$G100/$B$91)),IF(Oper!BT$10=Inputs!$L$16,$G100-SUM($O100:BS100),0))</f>
        <v>0</v>
      </c>
      <c r="BU100" s="221">
        <f>IF(Oper!BU$10&gt;=$C100,IF(ROUND(SUM($O100:BT100),4)=ROUND($G100,4),0,IF(Oper!BU$10=Inputs!$L$16,$G100-SUM($O100:BT100),$G100/$B$91)),IF(Oper!BU$10=Inputs!$L$16,$G100-SUM($O100:BT100),0))</f>
        <v>0</v>
      </c>
      <c r="BV100" s="221">
        <f>IF(Oper!BV$10&gt;=$C100,IF(ROUND(SUM($O100:BU100),4)=ROUND($G100,4),0,IF(Oper!BV$10=Inputs!$L$16,$G100-SUM($O100:BU100),$G100/$B$91)),IF(Oper!BV$10=Inputs!$L$16,$G100-SUM($O100:BU100),0))</f>
        <v>0</v>
      </c>
      <c r="BW100" s="221">
        <f>IF(Oper!BW$10&gt;=$C100,IF(ROUND(SUM($O100:BV100),4)=ROUND($G100,4),0,IF(Oper!BW$10=Inputs!$L$16,$G100-SUM($O100:BV100),$G100/$B$91)),IF(Oper!BW$10=Inputs!$L$16,$G100-SUM($O100:BV100),0))</f>
        <v>0</v>
      </c>
      <c r="BX100" s="221">
        <f>IF(Oper!BX$10&gt;=$C100,IF(ROUND(SUM($O100:BW100),4)=ROUND($G100,4),0,IF(Oper!BX$10=Inputs!$L$16,$G100-SUM($O100:BW100),$G100/$B$91)),IF(Oper!BX$10=Inputs!$L$16,$G100-SUM($O100:BW100),0))</f>
        <v>0</v>
      </c>
      <c r="BY100" s="221">
        <f>IF(Oper!BY$10&gt;=$C100,IF(ROUND(SUM($O100:BX100),4)=ROUND($G100,4),0,IF(Oper!BY$10=Inputs!$L$16,$G100-SUM($O100:BX100),$G100/$B$91)),IF(Oper!BY$10=Inputs!$L$16,$G100-SUM($O100:BX100),0))</f>
        <v>0</v>
      </c>
      <c r="BZ100" s="221">
        <f>IF(Oper!BZ$10&gt;=$C100,IF(ROUND(SUM($O100:BY100),4)=ROUND($G100,4),0,IF(Oper!BZ$10=Inputs!$L$16,$G100-SUM($O100:BY100),$G100/$B$91)),IF(Oper!BZ$10=Inputs!$L$16,$G100-SUM($O100:BY100),0))</f>
        <v>0</v>
      </c>
      <c r="CA100" s="221">
        <f>IF(Oper!CA$10&gt;=$C100,IF(ROUND(SUM($O100:BZ100),4)=ROUND($G100,4),0,IF(Oper!CA$10=Inputs!$L$16,$G100-SUM($O100:BZ100),$G100/$B$91)),IF(Oper!CA$10=Inputs!$L$16,$G100-SUM($O100:BZ100),0))</f>
        <v>0</v>
      </c>
      <c r="CB100" s="221">
        <f>IF(Oper!CB$10&gt;=$C100,IF(ROUND(SUM($O100:CA100),4)=ROUND($G100,4),0,IF(Oper!CB$10=Inputs!$L$16,$G100-SUM($O100:CA100),$G100/$B$91)),IF(Oper!CB$10=Inputs!$L$16,$G100-SUM($O100:CA100),0))</f>
        <v>0</v>
      </c>
      <c r="CC100" s="221">
        <f>IF(Oper!CC$10&gt;=$C100,IF(ROUND(SUM($O100:CB100),4)=ROUND($G100,4),0,IF(Oper!CC$10=Inputs!$L$16,$G100-SUM($O100:CB100),$G100/$B$91)),IF(Oper!CC$10=Inputs!$L$16,$G100-SUM($O100:CB100),0))</f>
        <v>0</v>
      </c>
      <c r="CD100" s="221">
        <f>IF(Oper!CD$10&gt;=$C100,IF(ROUND(SUM($O100:CC100),4)=ROUND($G100,4),0,IF(Oper!CD$10=Inputs!$L$16,$G100-SUM($O100:CC100),$G100/$B$91)),IF(Oper!CD$10=Inputs!$L$16,$G100-SUM($O100:CC100),0))</f>
        <v>0</v>
      </c>
      <c r="CE100" s="221">
        <f>IF(Oper!CE$10&gt;=$C100,IF(ROUND(SUM($O100:CD100),4)=ROUND($G100,4),0,IF(Oper!CE$10=Inputs!$L$16,$G100-SUM($O100:CD100),$G100/$B$91)),IF(Oper!CE$10=Inputs!$L$16,$G100-SUM($O100:CD100),0))</f>
        <v>0</v>
      </c>
      <c r="CF100" s="221">
        <f>IF(Oper!CF$10&gt;=$C100,IF(ROUND(SUM($O100:CE100),4)=ROUND($G100,4),0,IF(Oper!CF$10=Inputs!$L$16,$G100-SUM($O100:CE100),$G100/$B$91)),IF(Oper!CF$10=Inputs!$L$16,$G100-SUM($O100:CE100),0))</f>
        <v>0</v>
      </c>
      <c r="CG100" s="221">
        <f>IF(Oper!CG$10&gt;=$C100,IF(ROUND(SUM($O100:CF100),4)=ROUND($G100,4),0,IF(Oper!CG$10=Inputs!$L$16,$G100-SUM($O100:CF100),$G100/$B$91)),IF(Oper!CG$10=Inputs!$L$16,$G100-SUM($O100:CF100),0))</f>
        <v>0</v>
      </c>
      <c r="CH100" s="221">
        <f>IF(Oper!CH$10&gt;=$C100,IF(ROUND(SUM($O100:CG100),4)=ROUND($G100,4),0,IF(Oper!CH$10=Inputs!$L$16,$G100-SUM($O100:CG100),$G100/$B$91)),IF(Oper!CH$10=Inputs!$L$16,$G100-SUM($O100:CG100),0))</f>
        <v>0</v>
      </c>
      <c r="CI100" s="221">
        <f>IF(Oper!CI$10&gt;=$C100,IF(ROUND(SUM($O100:CH100),4)=ROUND($G100,4),0,IF(Oper!CI$10=Inputs!$L$16,$G100-SUM($O100:CH100),$G100/$B$91)),IF(Oper!CI$10=Inputs!$L$16,$G100-SUM($O100:CH100),0))</f>
        <v>0</v>
      </c>
      <c r="CJ100" s="221">
        <f>IF(Oper!CJ$10&gt;=$C100,IF(ROUND(SUM($O100:CI100),4)=ROUND($G100,4),0,IF(Oper!CJ$10=Inputs!$L$16,$G100-SUM($O100:CI100),$G100/$B$91)),IF(Oper!CJ$10=Inputs!$L$16,$G100-SUM($O100:CI100),0))</f>
        <v>0</v>
      </c>
      <c r="CK100" s="221">
        <f>IF(Oper!CK$10&gt;=$C100,IF(ROUND(SUM($O100:CJ100),4)=ROUND($G100,4),0,IF(Oper!CK$10=Inputs!$L$16,$G100-SUM($O100:CJ100),$G100/$B$91)),IF(Oper!CK$10=Inputs!$L$16,$G100-SUM($O100:CJ100),0))</f>
        <v>0</v>
      </c>
      <c r="CL100" s="221">
        <f>IF(Oper!CL$10&gt;=$C100,IF(ROUND(SUM($O100:CK100),4)=ROUND($G100,4),0,IF(Oper!CL$10=Inputs!$L$16,$G100-SUM($O100:CK100),$G100/$B$91)),IF(Oper!CL$10=Inputs!$L$16,$G100-SUM($O100:CK100),0))</f>
        <v>0</v>
      </c>
      <c r="CM100" s="221">
        <f>IF(Oper!CM$10&gt;=$C100,IF(ROUND(SUM($O100:CL100),4)=ROUND($G100,4),0,IF(Oper!CM$10=Inputs!$L$16,$G100-SUM($O100:CL100),$G100/$B$91)),IF(Oper!CM$10=Inputs!$L$16,$G100-SUM($O100:CL100),0))</f>
        <v>0</v>
      </c>
      <c r="CN100" s="221">
        <f>IF(Oper!CN$10&gt;=$C100,IF(ROUND(SUM($O100:CM100),4)=ROUND($G100,4),0,IF(Oper!CN$10=Inputs!$L$16,$G100-SUM($O100:CM100),$G100/$B$91)),IF(Oper!CN$10=Inputs!$L$16,$G100-SUM($O100:CM100),0))</f>
        <v>0</v>
      </c>
      <c r="CO100" s="221">
        <f>IF(Oper!CO$10&gt;=$C100,IF(ROUND(SUM($O100:CN100),4)=ROUND($G100,4),0,IF(Oper!CO$10=Inputs!$L$16,$G100-SUM($O100:CN100),$G100/$B$91)),IF(Oper!CO$10=Inputs!$L$16,$G100-SUM($O100:CN100),0))</f>
        <v>0</v>
      </c>
      <c r="CP100" s="221">
        <f>IF(Oper!CP$10&gt;=$C100,IF(ROUND(SUM($O100:CO100),4)=ROUND($G100,4),0,IF(Oper!CP$10=Inputs!$L$16,$G100-SUM($O100:CO100),$G100/$B$91)),IF(Oper!CP$10=Inputs!$L$16,$G100-SUM($O100:CO100),0))</f>
        <v>0</v>
      </c>
      <c r="CQ100" s="221">
        <f>IF(Oper!CQ$10&gt;=$C100,IF(ROUND(SUM($O100:CP100),4)=ROUND($G100,4),0,IF(Oper!CQ$10=Inputs!$L$16,$G100-SUM($O100:CP100),$G100/$B$91)),IF(Oper!CQ$10=Inputs!$L$16,$G100-SUM($O100:CP100),0))</f>
        <v>0</v>
      </c>
      <c r="CR100" s="221">
        <f>IF(Oper!CR$10&gt;=$C100,IF(ROUND(SUM($O100:CQ100),4)=ROUND($G100,4),0,IF(Oper!CR$10=Inputs!$L$16,$G100-SUM($O100:CQ100),$G100/$B$91)),IF(Oper!CR$10=Inputs!$L$16,$G100-SUM($O100:CQ100),0))</f>
        <v>0</v>
      </c>
      <c r="CS100" s="221"/>
    </row>
    <row r="101" spans="1:97" outlineLevel="1">
      <c r="A101" s="47"/>
      <c r="B101" s="47"/>
      <c r="C101" s="116">
        <v>46387</v>
      </c>
      <c r="D101" s="47"/>
      <c r="E101" s="47"/>
      <c r="F101" s="47"/>
      <c r="G101" s="666">
        <f t="shared" si="217"/>
        <v>-95.919881255274788</v>
      </c>
      <c r="H101" s="47"/>
      <c r="I101" s="47"/>
      <c r="J101" s="47"/>
      <c r="K101" s="310" t="s">
        <v>200</v>
      </c>
      <c r="L101" s="133"/>
      <c r="M101" s="125">
        <f t="shared" si="216"/>
        <v>-95.919881255274788</v>
      </c>
      <c r="N101" s="125"/>
      <c r="O101" s="47"/>
      <c r="P101" s="221">
        <f>IF(Oper!P$10&gt;=$C101,IF(ROUND(SUM($O101:O101),4)=ROUND($G101,4),0,IF(Oper!P$10=Inputs!$L$16,$G101-SUM($O101:O101),$G101/$B$91)),IF(Oper!P$10=Inputs!$L$16,$G101-SUM($O101:O101),0))</f>
        <v>0</v>
      </c>
      <c r="Q101" s="221">
        <f>IF(Oper!Q$10&gt;=$C101,IF(ROUND(SUM($O101:P101),4)=ROUND($G101,4),0,IF(Oper!Q$10=Inputs!$L$16,$G101-SUM($O101:P101),$G101/$B$91)),IF(Oper!Q$10=Inputs!$L$16,$G101-SUM($O101:P101),0))</f>
        <v>0</v>
      </c>
      <c r="R101" s="221">
        <f>IF(Oper!R$10&gt;=$C101,IF(ROUND(SUM($O101:Q101),4)=ROUND($G101,4),0,IF(Oper!R$10=Inputs!$L$16,$G101-SUM($O101:Q101),$G101/$B$91)),IF(Oper!R$10=Inputs!$L$16,$G101-SUM($O101:Q101),0))</f>
        <v>0</v>
      </c>
      <c r="S101" s="221">
        <f>IF(Oper!S$10&gt;=$C101,IF(ROUND(SUM($O101:R101),4)=ROUND($G101,4),0,IF(Oper!S$10=Inputs!$L$16,$G101-SUM($O101:R101),$G101/$B$91)),IF(Oper!S$10=Inputs!$L$16,$G101-SUM($O101:R101),0))</f>
        <v>0</v>
      </c>
      <c r="T101" s="221">
        <f>IF(Oper!T$10&gt;=$C101,IF(ROUND(SUM($O101:S101),4)=ROUND($G101,4),0,IF(Oper!T$10=Inputs!$L$16,$G101-SUM($O101:S101),$G101/$B$91)),IF(Oper!T$10=Inputs!$L$16,$G101-SUM($O101:S101),0))</f>
        <v>0</v>
      </c>
      <c r="U101" s="221">
        <f>IF(Oper!U$10&gt;=$C101,IF(ROUND(SUM($O101:T101),4)=ROUND($G101,4),0,IF(Oper!U$10=Inputs!$L$16,$G101-SUM($O101:T101),$G101/$B$91)),IF(Oper!U$10=Inputs!$L$16,$G101-SUM($O101:T101),0))</f>
        <v>0</v>
      </c>
      <c r="V101" s="221">
        <f>IF(Oper!V$10&gt;=$C101,IF(ROUND(SUM($O101:U101),4)=ROUND($G101,4),0,IF(Oper!V$10=Inputs!$L$16,$G101-SUM($O101:U101),$G101/$B$91)),IF(Oper!V$10=Inputs!$L$16,$G101-SUM($O101:U101),0))</f>
        <v>0</v>
      </c>
      <c r="W101" s="221">
        <f>IF(Oper!W$10&gt;=$C101,IF(ROUND(SUM($O101:V101),4)=ROUND($G101,4),0,IF(Oper!W$10=Inputs!$L$16,$G101-SUM($O101:V101),$G101/$B$91)),IF(Oper!W$10=Inputs!$L$16,$G101-SUM($O101:V101),0))</f>
        <v>0</v>
      </c>
      <c r="X101" s="221">
        <f>IF(Oper!X$10&gt;=$C101,IF(ROUND(SUM($O101:W101),4)=ROUND($G101,4),0,IF(Oper!X$10=Inputs!$L$16,$G101-SUM($O101:W101),$G101/$B$91)),IF(Oper!X$10=Inputs!$L$16,$G101-SUM($O101:W101),0))</f>
        <v>-4.7959940627637394</v>
      </c>
      <c r="Y101" s="221">
        <f>IF(Oper!Y$10&gt;=$C101,IF(ROUND(SUM($O101:X101),4)=ROUND($G101,4),0,IF(Oper!Y$10=Inputs!$L$16,$G101-SUM($O101:X101),$G101/$B$91)),IF(Oper!Y$10=Inputs!$L$16,$G101-SUM($O101:X101),0))</f>
        <v>-4.7959940627637394</v>
      </c>
      <c r="Z101" s="221">
        <f>IF(Oper!Z$10&gt;=$C101,IF(ROUND(SUM($O101:Y101),4)=ROUND($G101,4),0,IF(Oper!Z$10=Inputs!$L$16,$G101-SUM($O101:Y101),$G101/$B$91)),IF(Oper!Z$10=Inputs!$L$16,$G101-SUM($O101:Y101),0))</f>
        <v>-4.7959940627637394</v>
      </c>
      <c r="AA101" s="221">
        <f>IF(Oper!AA$10&gt;=$C101,IF(ROUND(SUM($O101:Z101),4)=ROUND($G101,4),0,IF(Oper!AA$10=Inputs!$L$16,$G101-SUM($O101:Z101),$G101/$B$91)),IF(Oper!AA$10=Inputs!$L$16,$G101-SUM($O101:Z101),0))</f>
        <v>-4.7959940627637394</v>
      </c>
      <c r="AB101" s="221">
        <f>IF(Oper!AB$10&gt;=$C101,IF(ROUND(SUM($O101:AA101),4)=ROUND($G101,4),0,IF(Oper!AB$10=Inputs!$L$16,$G101-SUM($O101:AA101),$G101/$B$91)),IF(Oper!AB$10=Inputs!$L$16,$G101-SUM($O101:AA101),0))</f>
        <v>-4.7959940627637394</v>
      </c>
      <c r="AC101" s="221">
        <f>IF(Oper!AC$10&gt;=$C101,IF(ROUND(SUM($O101:AB101),4)=ROUND($G101,4),0,IF(Oper!AC$10=Inputs!$L$16,$G101-SUM($O101:AB101),$G101/$B$91)),IF(Oper!AC$10=Inputs!$L$16,$G101-SUM($O101:AB101),0))</f>
        <v>-4.7959940627637394</v>
      </c>
      <c r="AD101" s="221">
        <f>IF(Oper!AD$10&gt;=$C101,IF(ROUND(SUM($O101:AC101),4)=ROUND($G101,4),0,IF(Oper!AD$10=Inputs!$L$16,$G101-SUM($O101:AC101),$G101/$B$91)),IF(Oper!AD$10=Inputs!$L$16,$G101-SUM($O101:AC101),0))</f>
        <v>-4.7959940627637394</v>
      </c>
      <c r="AE101" s="221">
        <f>IF(Oper!AE$10&gt;=$C101,IF(ROUND(SUM($O101:AD101),4)=ROUND($G101,4),0,IF(Oper!AE$10=Inputs!$L$16,$G101-SUM($O101:AD101),$G101/$B$91)),IF(Oper!AE$10=Inputs!$L$16,$G101-SUM($O101:AD101),0))</f>
        <v>-4.7959940627637394</v>
      </c>
      <c r="AF101" s="221">
        <f>IF(Oper!AF$10&gt;=$C101,IF(ROUND(SUM($O101:AE101),4)=ROUND($G101,4),0,IF(Oper!AF$10=Inputs!$L$16,$G101-SUM($O101:AE101),$G101/$B$91)),IF(Oper!AF$10=Inputs!$L$16,$G101-SUM($O101:AE101),0))</f>
        <v>-4.7959940627637394</v>
      </c>
      <c r="AG101" s="221">
        <f>IF(Oper!AG$10&gt;=$C101,IF(ROUND(SUM($O101:AF101),4)=ROUND($G101,4),0,IF(Oper!AG$10=Inputs!$L$16,$G101-SUM($O101:AF101),$G101/$B$91)),IF(Oper!AG$10=Inputs!$L$16,$G101-SUM($O101:AF101),0))</f>
        <v>-4.7959940627637394</v>
      </c>
      <c r="AH101" s="221">
        <f>IF(Oper!AH$10&gt;=$C101,IF(ROUND(SUM($O101:AG101),4)=ROUND($G101,4),0,IF(Oper!AH$10=Inputs!$L$16,$G101-SUM($O101:AG101),$G101/$B$91)),IF(Oper!AH$10=Inputs!$L$16,$G101-SUM($O101:AG101),0))</f>
        <v>-4.7959940627637394</v>
      </c>
      <c r="AI101" s="221">
        <f>IF(Oper!AI$10&gt;=$C101,IF(ROUND(SUM($O101:AH101),4)=ROUND($G101,4),0,IF(Oper!AI$10=Inputs!$L$16,$G101-SUM($O101:AH101),$G101/$B$91)),IF(Oper!AI$10=Inputs!$L$16,$G101-SUM($O101:AH101),0))</f>
        <v>-4.7959940627637394</v>
      </c>
      <c r="AJ101" s="221">
        <f>IF(Oper!AJ$10&gt;=$C101,IF(ROUND(SUM($O101:AI101),4)=ROUND($G101,4),0,IF(Oper!AJ$10=Inputs!$L$16,$G101-SUM($O101:AI101),$G101/$B$91)),IF(Oper!AJ$10=Inputs!$L$16,$G101-SUM($O101:AI101),0))</f>
        <v>-4.7959940627637394</v>
      </c>
      <c r="AK101" s="221">
        <f>IF(Oper!AK$10&gt;=$C101,IF(ROUND(SUM($O101:AJ101),4)=ROUND($G101,4),0,IF(Oper!AK$10=Inputs!$L$16,$G101-SUM($O101:AJ101),$G101/$B$91)),IF(Oper!AK$10=Inputs!$L$16,$G101-SUM($O101:AJ101),0))</f>
        <v>-4.7959940627637394</v>
      </c>
      <c r="AL101" s="221">
        <f>IF(Oper!AL$10&gt;=$C101,IF(ROUND(SUM($O101:AK101),4)=ROUND($G101,4),0,IF(Oper!AL$10=Inputs!$L$16,$G101-SUM($O101:AK101),$G101/$B$91)),IF(Oper!AL$10=Inputs!$L$16,$G101-SUM($O101:AK101),0))</f>
        <v>-4.7959940627637394</v>
      </c>
      <c r="AM101" s="221">
        <f>IF(Oper!AM$10&gt;=$C101,IF(ROUND(SUM($O101:AL101),4)=ROUND($G101,4),0,IF(Oper!AM$10=Inputs!$L$16,$G101-SUM($O101:AL101),$G101/$B$91)),IF(Oper!AM$10=Inputs!$L$16,$G101-SUM($O101:AL101),0))</f>
        <v>-4.7959940627637394</v>
      </c>
      <c r="AN101" s="221">
        <f>IF(Oper!AN$10&gt;=$C101,IF(ROUND(SUM($O101:AM101),4)=ROUND($G101,4),0,IF(Oper!AN$10=Inputs!$L$16,$G101-SUM($O101:AM101),$G101/$B$91)),IF(Oper!AN$10=Inputs!$L$16,$G101-SUM($O101:AM101),0))</f>
        <v>-4.7959940627637394</v>
      </c>
      <c r="AO101" s="221">
        <f>IF(Oper!AO$10&gt;=$C101,IF(ROUND(SUM($O101:AN101),4)=ROUND($G101,4),0,IF(Oper!AO$10=Inputs!$L$16,$G101-SUM($O101:AN101),$G101/$B$91)),IF(Oper!AO$10=Inputs!$L$16,$G101-SUM($O101:AN101),0))</f>
        <v>-4.7959940627637394</v>
      </c>
      <c r="AP101" s="221">
        <f>IF(Oper!AP$10&gt;=$C101,IF(ROUND(SUM($O101:AO101),4)=ROUND($G101,4),0,IF(Oper!AP$10=Inputs!$L$16,$G101-SUM($O101:AO101),$G101/$B$91)),IF(Oper!AP$10=Inputs!$L$16,$G101-SUM($O101:AO101),0))</f>
        <v>-4.7959940627637394</v>
      </c>
      <c r="AQ101" s="221">
        <f>IF(Oper!AQ$10&gt;=$C101,IF(ROUND(SUM($O101:AP101),4)=ROUND($G101,4),0,IF(Oper!AQ$10=Inputs!$L$16,$G101-SUM($O101:AP101),$G101/$B$91)),IF(Oper!AQ$10=Inputs!$L$16,$G101-SUM($O101:AP101),0))</f>
        <v>-4.7959940627637394</v>
      </c>
      <c r="AR101" s="221">
        <f>IF(Oper!AR$10&gt;=$C101,IF(ROUND(SUM($O101:AQ101),4)=ROUND($G101,4),0,IF(Oper!AR$10=Inputs!$L$16,$G101-SUM($O101:AQ101),$G101/$B$91)),IF(Oper!AR$10=Inputs!$L$16,$G101-SUM($O101:AQ101),0))</f>
        <v>0</v>
      </c>
      <c r="AS101" s="221">
        <f>IF(Oper!AS$10&gt;=$C101,IF(ROUND(SUM($O101:AR101),4)=ROUND($G101,4),0,IF(Oper!AS$10=Inputs!$L$16,$G101-SUM($O101:AR101),$G101/$B$91)),IF(Oper!AS$10=Inputs!$L$16,$G101-SUM($O101:AR101),0))</f>
        <v>0</v>
      </c>
      <c r="AT101" s="221">
        <f>IF(Oper!AT$10&gt;=$C101,IF(ROUND(SUM($O101:AS101),4)=ROUND($G101,4),0,IF(Oper!AT$10=Inputs!$L$16,$G101-SUM($O101:AS101),$G101/$B$91)),IF(Oper!AT$10=Inputs!$L$16,$G101-SUM($O101:AS101),0))</f>
        <v>0</v>
      </c>
      <c r="AU101" s="221">
        <f>IF(Oper!AU$10&gt;=$C101,IF(ROUND(SUM($O101:AT101),4)=ROUND($G101,4),0,IF(Oper!AU$10=Inputs!$L$16,$G101-SUM($O101:AT101),$G101/$B$91)),IF(Oper!AU$10=Inputs!$L$16,$G101-SUM($O101:AT101),0))</f>
        <v>0</v>
      </c>
      <c r="AV101" s="221">
        <f>IF(Oper!AV$10&gt;=$C101,IF(ROUND(SUM($O101:AU101),4)=ROUND($G101,4),0,IF(Oper!AV$10=Inputs!$L$16,$G101-SUM($O101:AU101),$G101/$B$91)),IF(Oper!AV$10=Inputs!$L$16,$G101-SUM($O101:AU101),0))</f>
        <v>0</v>
      </c>
      <c r="AW101" s="221">
        <f>IF(Oper!AW$10&gt;=$C101,IF(ROUND(SUM($O101:AV101),4)=ROUND($G101,4),0,IF(Oper!AW$10=Inputs!$L$16,$G101-SUM($O101:AV101),$G101/$B$91)),IF(Oper!AW$10=Inputs!$L$16,$G101-SUM($O101:AV101),0))</f>
        <v>0</v>
      </c>
      <c r="AX101" s="221">
        <f>IF(Oper!AX$10&gt;=$C101,IF(ROUND(SUM($O101:AW101),4)=ROUND($G101,4),0,IF(Oper!AX$10=Inputs!$L$16,$G101-SUM($O101:AW101),$G101/$B$91)),IF(Oper!AX$10=Inputs!$L$16,$G101-SUM($O101:AW101),0))</f>
        <v>0</v>
      </c>
      <c r="AY101" s="221">
        <f>IF(Oper!AY$10&gt;=$C101,IF(ROUND(SUM($O101:AX101),4)=ROUND($G101,4),0,IF(Oper!AY$10=Inputs!$L$16,$G101-SUM($O101:AX101),$G101/$B$91)),IF(Oper!AY$10=Inputs!$L$16,$G101-SUM($O101:AX101),0))</f>
        <v>0</v>
      </c>
      <c r="AZ101" s="221">
        <f>IF(Oper!AZ$10&gt;=$C101,IF(ROUND(SUM($O101:AY101),4)=ROUND($G101,4),0,IF(Oper!AZ$10=Inputs!$L$16,$G101-SUM($O101:AY101),$G101/$B$91)),IF(Oper!AZ$10=Inputs!$L$16,$G101-SUM($O101:AY101),0))</f>
        <v>0</v>
      </c>
      <c r="BA101" s="221">
        <f>IF(Oper!BA$10&gt;=$C101,IF(ROUND(SUM($O101:AZ101),4)=ROUND($G101,4),0,IF(Oper!BA$10=Inputs!$L$16,$G101-SUM($O101:AZ101),$G101/$B$91)),IF(Oper!BA$10=Inputs!$L$16,$G101-SUM($O101:AZ101),0))</f>
        <v>0</v>
      </c>
      <c r="BB101" s="221">
        <f>IF(Oper!BB$10&gt;=$C101,IF(ROUND(SUM($O101:BA101),4)=ROUND($G101,4),0,IF(Oper!BB$10=Inputs!$L$16,$G101-SUM($O101:BA101),$G101/$B$91)),IF(Oper!BB$10=Inputs!$L$16,$G101-SUM($O101:BA101),0))</f>
        <v>0</v>
      </c>
      <c r="BC101" s="221">
        <f>IF(Oper!BC$10&gt;=$C101,IF(ROUND(SUM($O101:BB101),4)=ROUND($G101,4),0,IF(Oper!BC$10=Inputs!$L$16,$G101-SUM($O101:BB101),$G101/$B$91)),IF(Oper!BC$10=Inputs!$L$16,$G101-SUM($O101:BB101),0))</f>
        <v>0</v>
      </c>
      <c r="BD101" s="221">
        <f>IF(Oper!BD$10&gt;=$C101,IF(ROUND(SUM($O101:BC101),4)=ROUND($G101,4),0,IF(Oper!BD$10=Inputs!$L$16,$G101-SUM($O101:BC101),$G101/$B$91)),IF(Oper!BD$10=Inputs!$L$16,$G101-SUM($O101:BC101),0))</f>
        <v>0</v>
      </c>
      <c r="BE101" s="221">
        <f>IF(Oper!BE$10&gt;=$C101,IF(ROUND(SUM($O101:BD101),4)=ROUND($G101,4),0,IF(Oper!BE$10=Inputs!$L$16,$G101-SUM($O101:BD101),$G101/$B$91)),IF(Oper!BE$10=Inputs!$L$16,$G101-SUM($O101:BD101),0))</f>
        <v>0</v>
      </c>
      <c r="BF101" s="221">
        <f>IF(Oper!BF$10&gt;=$C101,IF(ROUND(SUM($O101:BE101),4)=ROUND($G101,4),0,IF(Oper!BF$10=Inputs!$L$16,$G101-SUM($O101:BE101),$G101/$B$91)),IF(Oper!BF$10=Inputs!$L$16,$G101-SUM($O101:BE101),0))</f>
        <v>0</v>
      </c>
      <c r="BG101" s="221">
        <f>IF(Oper!BG$10&gt;=$C101,IF(ROUND(SUM($O101:BF101),4)=ROUND($G101,4),0,IF(Oper!BG$10=Inputs!$L$16,$G101-SUM($O101:BF101),$G101/$B$91)),IF(Oper!BG$10=Inputs!$L$16,$G101-SUM($O101:BF101),0))</f>
        <v>0</v>
      </c>
      <c r="BH101" s="221">
        <f>IF(Oper!BH$10&gt;=$C101,IF(ROUND(SUM($O101:BG101),4)=ROUND($G101,4),0,IF(Oper!BH$10=Inputs!$L$16,$G101-SUM($O101:BG101),$G101/$B$91)),IF(Oper!BH$10=Inputs!$L$16,$G101-SUM($O101:BG101),0))</f>
        <v>0</v>
      </c>
      <c r="BI101" s="221">
        <f>IF(Oper!BI$10&gt;=$C101,IF(ROUND(SUM($O101:BH101),4)=ROUND($G101,4),0,IF(Oper!BI$10=Inputs!$L$16,$G101-SUM($O101:BH101),$G101/$B$91)),IF(Oper!BI$10=Inputs!$L$16,$G101-SUM($O101:BH101),0))</f>
        <v>0</v>
      </c>
      <c r="BJ101" s="221">
        <f>IF(Oper!BJ$10&gt;=$C101,IF(ROUND(SUM($O101:BI101),4)=ROUND($G101,4),0,IF(Oper!BJ$10=Inputs!$L$16,$G101-SUM($O101:BI101),$G101/$B$91)),IF(Oper!BJ$10=Inputs!$L$16,$G101-SUM($O101:BI101),0))</f>
        <v>0</v>
      </c>
      <c r="BK101" s="221">
        <f>IF(Oper!BK$10&gt;=$C101,IF(ROUND(SUM($O101:BJ101),4)=ROUND($G101,4),0,IF(Oper!BK$10=Inputs!$L$16,$G101-SUM($O101:BJ101),$G101/$B$91)),IF(Oper!BK$10=Inputs!$L$16,$G101-SUM($O101:BJ101),0))</f>
        <v>0</v>
      </c>
      <c r="BL101" s="221">
        <f>IF(Oper!BL$10&gt;=$C101,IF(ROUND(SUM($O101:BK101),4)=ROUND($G101,4),0,IF(Oper!BL$10=Inputs!$L$16,$G101-SUM($O101:BK101),$G101/$B$91)),IF(Oper!BL$10=Inputs!$L$16,$G101-SUM($O101:BK101),0))</f>
        <v>0</v>
      </c>
      <c r="BM101" s="221">
        <f>IF(Oper!BM$10&gt;=$C101,IF(ROUND(SUM($O101:BL101),4)=ROUND($G101,4),0,IF(Oper!BM$10=Inputs!$L$16,$G101-SUM($O101:BL101),$G101/$B$91)),IF(Oper!BM$10=Inputs!$L$16,$G101-SUM($O101:BL101),0))</f>
        <v>0</v>
      </c>
      <c r="BN101" s="221">
        <f>IF(Oper!BN$10&gt;=$C101,IF(ROUND(SUM($O101:BM101),4)=ROUND($G101,4),0,IF(Oper!BN$10=Inputs!$L$16,$G101-SUM($O101:BM101),$G101/$B$91)),IF(Oper!BN$10=Inputs!$L$16,$G101-SUM($O101:BM101),0))</f>
        <v>0</v>
      </c>
      <c r="BO101" s="221">
        <f>IF(Oper!BO$10&gt;=$C101,IF(ROUND(SUM($O101:BN101),4)=ROUND($G101,4),0,IF(Oper!BO$10=Inputs!$L$16,$G101-SUM($O101:BN101),$G101/$B$91)),IF(Oper!BO$10=Inputs!$L$16,$G101-SUM($O101:BN101),0))</f>
        <v>0</v>
      </c>
      <c r="BP101" s="221">
        <f>IF(Oper!BP$10&gt;=$C101,IF(ROUND(SUM($O101:BO101),4)=ROUND($G101,4),0,IF(Oper!BP$10=Inputs!$L$16,$G101-SUM($O101:BO101),$G101/$B$91)),IF(Oper!BP$10=Inputs!$L$16,$G101-SUM($O101:BO101),0))</f>
        <v>0</v>
      </c>
      <c r="BQ101" s="221">
        <f>IF(Oper!BQ$10&gt;=$C101,IF(ROUND(SUM($O101:BP101),4)=ROUND($G101,4),0,IF(Oper!BQ$10=Inputs!$L$16,$G101-SUM($O101:BP101),$G101/$B$91)),IF(Oper!BQ$10=Inputs!$L$16,$G101-SUM($O101:BP101),0))</f>
        <v>0</v>
      </c>
      <c r="BR101" s="221">
        <f>IF(Oper!BR$10&gt;=$C101,IF(ROUND(SUM($O101:BQ101),4)=ROUND($G101,4),0,IF(Oper!BR$10=Inputs!$L$16,$G101-SUM($O101:BQ101),$G101/$B$91)),IF(Oper!BR$10=Inputs!$L$16,$G101-SUM($O101:BQ101),0))</f>
        <v>0</v>
      </c>
      <c r="BS101" s="221">
        <f>IF(Oper!BS$10&gt;=$C101,IF(ROUND(SUM($O101:BR101),4)=ROUND($G101,4),0,IF(Oper!BS$10=Inputs!$L$16,$G101-SUM($O101:BR101),$G101/$B$91)),IF(Oper!BS$10=Inputs!$L$16,$G101-SUM($O101:BR101),0))</f>
        <v>0</v>
      </c>
      <c r="BT101" s="221">
        <f>IF(Oper!BT$10&gt;=$C101,IF(ROUND(SUM($O101:BS101),4)=ROUND($G101,4),0,IF(Oper!BT$10=Inputs!$L$16,$G101-SUM($O101:BS101),$G101/$B$91)),IF(Oper!BT$10=Inputs!$L$16,$G101-SUM($O101:BS101),0))</f>
        <v>0</v>
      </c>
      <c r="BU101" s="221">
        <f>IF(Oper!BU$10&gt;=$C101,IF(ROUND(SUM($O101:BT101),4)=ROUND($G101,4),0,IF(Oper!BU$10=Inputs!$L$16,$G101-SUM($O101:BT101),$G101/$B$91)),IF(Oper!BU$10=Inputs!$L$16,$G101-SUM($O101:BT101),0))</f>
        <v>0</v>
      </c>
      <c r="BV101" s="221">
        <f>IF(Oper!BV$10&gt;=$C101,IF(ROUND(SUM($O101:BU101),4)=ROUND($G101,4),0,IF(Oper!BV$10=Inputs!$L$16,$G101-SUM($O101:BU101),$G101/$B$91)),IF(Oper!BV$10=Inputs!$L$16,$G101-SUM($O101:BU101),0))</f>
        <v>0</v>
      </c>
      <c r="BW101" s="221">
        <f>IF(Oper!BW$10&gt;=$C101,IF(ROUND(SUM($O101:BV101),4)=ROUND($G101,4),0,IF(Oper!BW$10=Inputs!$L$16,$G101-SUM($O101:BV101),$G101/$B$91)),IF(Oper!BW$10=Inputs!$L$16,$G101-SUM($O101:BV101),0))</f>
        <v>0</v>
      </c>
      <c r="BX101" s="221">
        <f>IF(Oper!BX$10&gt;=$C101,IF(ROUND(SUM($O101:BW101),4)=ROUND($G101,4),0,IF(Oper!BX$10=Inputs!$L$16,$G101-SUM($O101:BW101),$G101/$B$91)),IF(Oper!BX$10=Inputs!$L$16,$G101-SUM($O101:BW101),0))</f>
        <v>0</v>
      </c>
      <c r="BY101" s="221">
        <f>IF(Oper!BY$10&gt;=$C101,IF(ROUND(SUM($O101:BX101),4)=ROUND($G101,4),0,IF(Oper!BY$10=Inputs!$L$16,$G101-SUM($O101:BX101),$G101/$B$91)),IF(Oper!BY$10=Inputs!$L$16,$G101-SUM($O101:BX101),0))</f>
        <v>0</v>
      </c>
      <c r="BZ101" s="221">
        <f>IF(Oper!BZ$10&gt;=$C101,IF(ROUND(SUM($O101:BY101),4)=ROUND($G101,4),0,IF(Oper!BZ$10=Inputs!$L$16,$G101-SUM($O101:BY101),$G101/$B$91)),IF(Oper!BZ$10=Inputs!$L$16,$G101-SUM($O101:BY101),0))</f>
        <v>0</v>
      </c>
      <c r="CA101" s="221">
        <f>IF(Oper!CA$10&gt;=$C101,IF(ROUND(SUM($O101:BZ101),4)=ROUND($G101,4),0,IF(Oper!CA$10=Inputs!$L$16,$G101-SUM($O101:BZ101),$G101/$B$91)),IF(Oper!CA$10=Inputs!$L$16,$G101-SUM($O101:BZ101),0))</f>
        <v>0</v>
      </c>
      <c r="CB101" s="221">
        <f>IF(Oper!CB$10&gt;=$C101,IF(ROUND(SUM($O101:CA101),4)=ROUND($G101,4),0,IF(Oper!CB$10=Inputs!$L$16,$G101-SUM($O101:CA101),$G101/$B$91)),IF(Oper!CB$10=Inputs!$L$16,$G101-SUM($O101:CA101),0))</f>
        <v>0</v>
      </c>
      <c r="CC101" s="221">
        <f>IF(Oper!CC$10&gt;=$C101,IF(ROUND(SUM($O101:CB101),4)=ROUND($G101,4),0,IF(Oper!CC$10=Inputs!$L$16,$G101-SUM($O101:CB101),$G101/$B$91)),IF(Oper!CC$10=Inputs!$L$16,$G101-SUM($O101:CB101),0))</f>
        <v>0</v>
      </c>
      <c r="CD101" s="221">
        <f>IF(Oper!CD$10&gt;=$C101,IF(ROUND(SUM($O101:CC101),4)=ROUND($G101,4),0,IF(Oper!CD$10=Inputs!$L$16,$G101-SUM($O101:CC101),$G101/$B$91)),IF(Oper!CD$10=Inputs!$L$16,$G101-SUM($O101:CC101),0))</f>
        <v>0</v>
      </c>
      <c r="CE101" s="221">
        <f>IF(Oper!CE$10&gt;=$C101,IF(ROUND(SUM($O101:CD101),4)=ROUND($G101,4),0,IF(Oper!CE$10=Inputs!$L$16,$G101-SUM($O101:CD101),$G101/$B$91)),IF(Oper!CE$10=Inputs!$L$16,$G101-SUM($O101:CD101),0))</f>
        <v>0</v>
      </c>
      <c r="CF101" s="221">
        <f>IF(Oper!CF$10&gt;=$C101,IF(ROUND(SUM($O101:CE101),4)=ROUND($G101,4),0,IF(Oper!CF$10=Inputs!$L$16,$G101-SUM($O101:CE101),$G101/$B$91)),IF(Oper!CF$10=Inputs!$L$16,$G101-SUM($O101:CE101),0))</f>
        <v>0</v>
      </c>
      <c r="CG101" s="221">
        <f>IF(Oper!CG$10&gt;=$C101,IF(ROUND(SUM($O101:CF101),4)=ROUND($G101,4),0,IF(Oper!CG$10=Inputs!$L$16,$G101-SUM($O101:CF101),$G101/$B$91)),IF(Oper!CG$10=Inputs!$L$16,$G101-SUM($O101:CF101),0))</f>
        <v>0</v>
      </c>
      <c r="CH101" s="221">
        <f>IF(Oper!CH$10&gt;=$C101,IF(ROUND(SUM($O101:CG101),4)=ROUND($G101,4),0,IF(Oper!CH$10=Inputs!$L$16,$G101-SUM($O101:CG101),$G101/$B$91)),IF(Oper!CH$10=Inputs!$L$16,$G101-SUM($O101:CG101),0))</f>
        <v>0</v>
      </c>
      <c r="CI101" s="221">
        <f>IF(Oper!CI$10&gt;=$C101,IF(ROUND(SUM($O101:CH101),4)=ROUND($G101,4),0,IF(Oper!CI$10=Inputs!$L$16,$G101-SUM($O101:CH101),$G101/$B$91)),IF(Oper!CI$10=Inputs!$L$16,$G101-SUM($O101:CH101),0))</f>
        <v>0</v>
      </c>
      <c r="CJ101" s="221">
        <f>IF(Oper!CJ$10&gt;=$C101,IF(ROUND(SUM($O101:CI101),4)=ROUND($G101,4),0,IF(Oper!CJ$10=Inputs!$L$16,$G101-SUM($O101:CI101),$G101/$B$91)),IF(Oper!CJ$10=Inputs!$L$16,$G101-SUM($O101:CI101),0))</f>
        <v>0</v>
      </c>
      <c r="CK101" s="221">
        <f>IF(Oper!CK$10&gt;=$C101,IF(ROUND(SUM($O101:CJ101),4)=ROUND($G101,4),0,IF(Oper!CK$10=Inputs!$L$16,$G101-SUM($O101:CJ101),$G101/$B$91)),IF(Oper!CK$10=Inputs!$L$16,$G101-SUM($O101:CJ101),0))</f>
        <v>0</v>
      </c>
      <c r="CL101" s="221">
        <f>IF(Oper!CL$10&gt;=$C101,IF(ROUND(SUM($O101:CK101),4)=ROUND($G101,4),0,IF(Oper!CL$10=Inputs!$L$16,$G101-SUM($O101:CK101),$G101/$B$91)),IF(Oper!CL$10=Inputs!$L$16,$G101-SUM($O101:CK101),0))</f>
        <v>0</v>
      </c>
      <c r="CM101" s="221">
        <f>IF(Oper!CM$10&gt;=$C101,IF(ROUND(SUM($O101:CL101),4)=ROUND($G101,4),0,IF(Oper!CM$10=Inputs!$L$16,$G101-SUM($O101:CL101),$G101/$B$91)),IF(Oper!CM$10=Inputs!$L$16,$G101-SUM($O101:CL101),0))</f>
        <v>0</v>
      </c>
      <c r="CN101" s="221">
        <f>IF(Oper!CN$10&gt;=$C101,IF(ROUND(SUM($O101:CM101),4)=ROUND($G101,4),0,IF(Oper!CN$10=Inputs!$L$16,$G101-SUM($O101:CM101),$G101/$B$91)),IF(Oper!CN$10=Inputs!$L$16,$G101-SUM($O101:CM101),0))</f>
        <v>0</v>
      </c>
      <c r="CO101" s="221">
        <f>IF(Oper!CO$10&gt;=$C101,IF(ROUND(SUM($O101:CN101),4)=ROUND($G101,4),0,IF(Oper!CO$10=Inputs!$L$16,$G101-SUM($O101:CN101),$G101/$B$91)),IF(Oper!CO$10=Inputs!$L$16,$G101-SUM($O101:CN101),0))</f>
        <v>0</v>
      </c>
      <c r="CP101" s="221">
        <f>IF(Oper!CP$10&gt;=$C101,IF(ROUND(SUM($O101:CO101),4)=ROUND($G101,4),0,IF(Oper!CP$10=Inputs!$L$16,$G101-SUM($O101:CO101),$G101/$B$91)),IF(Oper!CP$10=Inputs!$L$16,$G101-SUM($O101:CO101),0))</f>
        <v>0</v>
      </c>
      <c r="CQ101" s="221">
        <f>IF(Oper!CQ$10&gt;=$C101,IF(ROUND(SUM($O101:CP101),4)=ROUND($G101,4),0,IF(Oper!CQ$10=Inputs!$L$16,$G101-SUM($O101:CP101),$G101/$B$91)),IF(Oper!CQ$10=Inputs!$L$16,$G101-SUM($O101:CP101),0))</f>
        <v>0</v>
      </c>
      <c r="CR101" s="221">
        <f>IF(Oper!CR$10&gt;=$C101,IF(ROUND(SUM($O101:CQ101),4)=ROUND($G101,4),0,IF(Oper!CR$10=Inputs!$L$16,$G101-SUM($O101:CQ101),$G101/$B$91)),IF(Oper!CR$10=Inputs!$L$16,$G101-SUM($O101:CQ101),0))</f>
        <v>0</v>
      </c>
      <c r="CS101" s="221"/>
    </row>
    <row r="102" spans="1:97" outlineLevel="1">
      <c r="A102" s="47"/>
      <c r="B102" s="47"/>
      <c r="C102" s="116">
        <v>46752</v>
      </c>
      <c r="D102" s="47"/>
      <c r="E102" s="47"/>
      <c r="F102" s="47"/>
      <c r="G102" s="666">
        <f t="shared" si="217"/>
        <v>-93.26778901911679</v>
      </c>
      <c r="H102" s="47"/>
      <c r="I102" s="47"/>
      <c r="J102" s="47"/>
      <c r="K102" s="310" t="s">
        <v>200</v>
      </c>
      <c r="L102" s="133"/>
      <c r="M102" s="125">
        <f t="shared" si="216"/>
        <v>-93.267789019116748</v>
      </c>
      <c r="N102" s="125"/>
      <c r="O102" s="47"/>
      <c r="P102" s="221">
        <f>IF(Oper!P$10&gt;=$C102,IF(ROUND(SUM($O102:O102),4)=ROUND($G102,4),0,IF(Oper!P$10=Inputs!$L$16,$G102-SUM($O102:O102),$G102/$B$91)),IF(Oper!P$10=Inputs!$L$16,$G102-SUM($O102:O102),0))</f>
        <v>0</v>
      </c>
      <c r="Q102" s="221">
        <f>IF(Oper!Q$10&gt;=$C102,IF(ROUND(SUM($O102:P102),4)=ROUND($G102,4),0,IF(Oper!Q$10=Inputs!$L$16,$G102-SUM($O102:P102),$G102/$B$91)),IF(Oper!Q$10=Inputs!$L$16,$G102-SUM($O102:P102),0))</f>
        <v>0</v>
      </c>
      <c r="R102" s="221">
        <f>IF(Oper!R$10&gt;=$C102,IF(ROUND(SUM($O102:Q102),4)=ROUND($G102,4),0,IF(Oper!R$10=Inputs!$L$16,$G102-SUM($O102:Q102),$G102/$B$91)),IF(Oper!R$10=Inputs!$L$16,$G102-SUM($O102:Q102),0))</f>
        <v>0</v>
      </c>
      <c r="S102" s="221">
        <f>IF(Oper!S$10&gt;=$C102,IF(ROUND(SUM($O102:R102),4)=ROUND($G102,4),0,IF(Oper!S$10=Inputs!$L$16,$G102-SUM($O102:R102),$G102/$B$91)),IF(Oper!S$10=Inputs!$L$16,$G102-SUM($O102:R102),0))</f>
        <v>0</v>
      </c>
      <c r="T102" s="221">
        <f>IF(Oper!T$10&gt;=$C102,IF(ROUND(SUM($O102:S102),4)=ROUND($G102,4),0,IF(Oper!T$10=Inputs!$L$16,$G102-SUM($O102:S102),$G102/$B$91)),IF(Oper!T$10=Inputs!$L$16,$G102-SUM($O102:S102),0))</f>
        <v>0</v>
      </c>
      <c r="U102" s="221">
        <f>IF(Oper!U$10&gt;=$C102,IF(ROUND(SUM($O102:T102),4)=ROUND($G102,4),0,IF(Oper!U$10=Inputs!$L$16,$G102-SUM($O102:T102),$G102/$B$91)),IF(Oper!U$10=Inputs!$L$16,$G102-SUM($O102:T102),0))</f>
        <v>0</v>
      </c>
      <c r="V102" s="221">
        <f>IF(Oper!V$10&gt;=$C102,IF(ROUND(SUM($O102:U102),4)=ROUND($G102,4),0,IF(Oper!V$10=Inputs!$L$16,$G102-SUM($O102:U102),$G102/$B$91)),IF(Oper!V$10=Inputs!$L$16,$G102-SUM($O102:U102),0))</f>
        <v>0</v>
      </c>
      <c r="W102" s="221">
        <f>IF(Oper!W$10&gt;=$C102,IF(ROUND(SUM($O102:V102),4)=ROUND($G102,4),0,IF(Oper!W$10=Inputs!$L$16,$G102-SUM($O102:V102),$G102/$B$91)),IF(Oper!W$10=Inputs!$L$16,$G102-SUM($O102:V102),0))</f>
        <v>0</v>
      </c>
      <c r="X102" s="221">
        <f>IF(Oper!X$10&gt;=$C102,IF(ROUND(SUM($O102:W102),4)=ROUND($G102,4),0,IF(Oper!X$10=Inputs!$L$16,$G102-SUM($O102:W102),$G102/$B$91)),IF(Oper!X$10=Inputs!$L$16,$G102-SUM($O102:W102),0))</f>
        <v>0</v>
      </c>
      <c r="Y102" s="221">
        <f>IF(Oper!Y$10&gt;=$C102,IF(ROUND(SUM($O102:X102),4)=ROUND($G102,4),0,IF(Oper!Y$10=Inputs!$L$16,$G102-SUM($O102:X102),$G102/$B$91)),IF(Oper!Y$10=Inputs!$L$16,$G102-SUM($O102:X102),0))</f>
        <v>-4.6633894509558393</v>
      </c>
      <c r="Z102" s="221">
        <f>IF(Oper!Z$10&gt;=$C102,IF(ROUND(SUM($O102:Y102),4)=ROUND($G102,4),0,IF(Oper!Z$10=Inputs!$L$16,$G102-SUM($O102:Y102),$G102/$B$91)),IF(Oper!Z$10=Inputs!$L$16,$G102-SUM($O102:Y102),0))</f>
        <v>-4.6633894509558393</v>
      </c>
      <c r="AA102" s="221">
        <f>IF(Oper!AA$10&gt;=$C102,IF(ROUND(SUM($O102:Z102),4)=ROUND($G102,4),0,IF(Oper!AA$10=Inputs!$L$16,$G102-SUM($O102:Z102),$G102/$B$91)),IF(Oper!AA$10=Inputs!$L$16,$G102-SUM($O102:Z102),0))</f>
        <v>-4.6633894509558393</v>
      </c>
      <c r="AB102" s="221">
        <f>IF(Oper!AB$10&gt;=$C102,IF(ROUND(SUM($O102:AA102),4)=ROUND($G102,4),0,IF(Oper!AB$10=Inputs!$L$16,$G102-SUM($O102:AA102),$G102/$B$91)),IF(Oper!AB$10=Inputs!$L$16,$G102-SUM($O102:AA102),0))</f>
        <v>-4.6633894509558393</v>
      </c>
      <c r="AC102" s="221">
        <f>IF(Oper!AC$10&gt;=$C102,IF(ROUND(SUM($O102:AB102),4)=ROUND($G102,4),0,IF(Oper!AC$10=Inputs!$L$16,$G102-SUM($O102:AB102),$G102/$B$91)),IF(Oper!AC$10=Inputs!$L$16,$G102-SUM($O102:AB102),0))</f>
        <v>-4.6633894509558393</v>
      </c>
      <c r="AD102" s="221">
        <f>IF(Oper!AD$10&gt;=$C102,IF(ROUND(SUM($O102:AC102),4)=ROUND($G102,4),0,IF(Oper!AD$10=Inputs!$L$16,$G102-SUM($O102:AC102),$G102/$B$91)),IF(Oper!AD$10=Inputs!$L$16,$G102-SUM($O102:AC102),0))</f>
        <v>-4.6633894509558393</v>
      </c>
      <c r="AE102" s="221">
        <f>IF(Oper!AE$10&gt;=$C102,IF(ROUND(SUM($O102:AD102),4)=ROUND($G102,4),0,IF(Oper!AE$10=Inputs!$L$16,$G102-SUM($O102:AD102),$G102/$B$91)),IF(Oper!AE$10=Inputs!$L$16,$G102-SUM($O102:AD102),0))</f>
        <v>-4.6633894509558393</v>
      </c>
      <c r="AF102" s="221">
        <f>IF(Oper!AF$10&gt;=$C102,IF(ROUND(SUM($O102:AE102),4)=ROUND($G102,4),0,IF(Oper!AF$10=Inputs!$L$16,$G102-SUM($O102:AE102),$G102/$B$91)),IF(Oper!AF$10=Inputs!$L$16,$G102-SUM($O102:AE102),0))</f>
        <v>-4.6633894509558393</v>
      </c>
      <c r="AG102" s="221">
        <f>IF(Oper!AG$10&gt;=$C102,IF(ROUND(SUM($O102:AF102),4)=ROUND($G102,4),0,IF(Oper!AG$10=Inputs!$L$16,$G102-SUM($O102:AF102),$G102/$B$91)),IF(Oper!AG$10=Inputs!$L$16,$G102-SUM($O102:AF102),0))</f>
        <v>-4.6633894509558393</v>
      </c>
      <c r="AH102" s="221">
        <f>IF(Oper!AH$10&gt;=$C102,IF(ROUND(SUM($O102:AG102),4)=ROUND($G102,4),0,IF(Oper!AH$10=Inputs!$L$16,$G102-SUM($O102:AG102),$G102/$B$91)),IF(Oper!AH$10=Inputs!$L$16,$G102-SUM($O102:AG102),0))</f>
        <v>-4.6633894509558393</v>
      </c>
      <c r="AI102" s="221">
        <f>IF(Oper!AI$10&gt;=$C102,IF(ROUND(SUM($O102:AH102),4)=ROUND($G102,4),0,IF(Oper!AI$10=Inputs!$L$16,$G102-SUM($O102:AH102),$G102/$B$91)),IF(Oper!AI$10=Inputs!$L$16,$G102-SUM($O102:AH102),0))</f>
        <v>-4.6633894509558393</v>
      </c>
      <c r="AJ102" s="221">
        <f>IF(Oper!AJ$10&gt;=$C102,IF(ROUND(SUM($O102:AI102),4)=ROUND($G102,4),0,IF(Oper!AJ$10=Inputs!$L$16,$G102-SUM($O102:AI102),$G102/$B$91)),IF(Oper!AJ$10=Inputs!$L$16,$G102-SUM($O102:AI102),0))</f>
        <v>-4.6633894509558393</v>
      </c>
      <c r="AK102" s="221">
        <f>IF(Oper!AK$10&gt;=$C102,IF(ROUND(SUM($O102:AJ102),4)=ROUND($G102,4),0,IF(Oper!AK$10=Inputs!$L$16,$G102-SUM($O102:AJ102),$G102/$B$91)),IF(Oper!AK$10=Inputs!$L$16,$G102-SUM($O102:AJ102),0))</f>
        <v>-4.6633894509558393</v>
      </c>
      <c r="AL102" s="221">
        <f>IF(Oper!AL$10&gt;=$C102,IF(ROUND(SUM($O102:AK102),4)=ROUND($G102,4),0,IF(Oper!AL$10=Inputs!$L$16,$G102-SUM($O102:AK102),$G102/$B$91)),IF(Oper!AL$10=Inputs!$L$16,$G102-SUM($O102:AK102),0))</f>
        <v>-4.6633894509558393</v>
      </c>
      <c r="AM102" s="221">
        <f>IF(Oper!AM$10&gt;=$C102,IF(ROUND(SUM($O102:AL102),4)=ROUND($G102,4),0,IF(Oper!AM$10=Inputs!$L$16,$G102-SUM($O102:AL102),$G102/$B$91)),IF(Oper!AM$10=Inputs!$L$16,$G102-SUM($O102:AL102),0))</f>
        <v>-4.6633894509558393</v>
      </c>
      <c r="AN102" s="221">
        <f>IF(Oper!AN$10&gt;=$C102,IF(ROUND(SUM($O102:AM102),4)=ROUND($G102,4),0,IF(Oper!AN$10=Inputs!$L$16,$G102-SUM($O102:AM102),$G102/$B$91)),IF(Oper!AN$10=Inputs!$L$16,$G102-SUM($O102:AM102),0))</f>
        <v>-4.6633894509558393</v>
      </c>
      <c r="AO102" s="221">
        <f>IF(Oper!AO$10&gt;=$C102,IF(ROUND(SUM($O102:AN102),4)=ROUND($G102,4),0,IF(Oper!AO$10=Inputs!$L$16,$G102-SUM($O102:AN102),$G102/$B$91)),IF(Oper!AO$10=Inputs!$L$16,$G102-SUM($O102:AN102),0))</f>
        <v>-4.6633894509558393</v>
      </c>
      <c r="AP102" s="221">
        <f>IF(Oper!AP$10&gt;=$C102,IF(ROUND(SUM($O102:AO102),4)=ROUND($G102,4),0,IF(Oper!AP$10=Inputs!$L$16,$G102-SUM($O102:AO102),$G102/$B$91)),IF(Oper!AP$10=Inputs!$L$16,$G102-SUM($O102:AO102),0))</f>
        <v>-4.6633894509558393</v>
      </c>
      <c r="AQ102" s="221">
        <f>IF(Oper!AQ$10&gt;=$C102,IF(ROUND(SUM($O102:AP102),4)=ROUND($G102,4),0,IF(Oper!AQ$10=Inputs!$L$16,$G102-SUM($O102:AP102),$G102/$B$91)),IF(Oper!AQ$10=Inputs!$L$16,$G102-SUM($O102:AP102),0))</f>
        <v>-4.6633894509558393</v>
      </c>
      <c r="AR102" s="221">
        <f>IF(Oper!AR$10&gt;=$C102,IF(ROUND(SUM($O102:AQ102),4)=ROUND($G102,4),0,IF(Oper!AR$10=Inputs!$L$16,$G102-SUM($O102:AQ102),$G102/$B$91)),IF(Oper!AR$10=Inputs!$L$16,$G102-SUM($O102:AQ102),0))</f>
        <v>-4.6633894509558393</v>
      </c>
      <c r="AS102" s="221">
        <f>IF(Oper!AS$10&gt;=$C102,IF(ROUND(SUM($O102:AR102),4)=ROUND($G102,4),0,IF(Oper!AS$10=Inputs!$L$16,$G102-SUM($O102:AR102),$G102/$B$91)),IF(Oper!AS$10=Inputs!$L$16,$G102-SUM($O102:AR102),0))</f>
        <v>0</v>
      </c>
      <c r="AT102" s="221">
        <f>IF(Oper!AT$10&gt;=$C102,IF(ROUND(SUM($O102:AS102),4)=ROUND($G102,4),0,IF(Oper!AT$10=Inputs!$L$16,$G102-SUM($O102:AS102),$G102/$B$91)),IF(Oper!AT$10=Inputs!$L$16,$G102-SUM($O102:AS102),0))</f>
        <v>0</v>
      </c>
      <c r="AU102" s="221">
        <f>IF(Oper!AU$10&gt;=$C102,IF(ROUND(SUM($O102:AT102),4)=ROUND($G102,4),0,IF(Oper!AU$10=Inputs!$L$16,$G102-SUM($O102:AT102),$G102/$B$91)),IF(Oper!AU$10=Inputs!$L$16,$G102-SUM($O102:AT102),0))</f>
        <v>0</v>
      </c>
      <c r="AV102" s="221">
        <f>IF(Oper!AV$10&gt;=$C102,IF(ROUND(SUM($O102:AU102),4)=ROUND($G102,4),0,IF(Oper!AV$10=Inputs!$L$16,$G102-SUM($O102:AU102),$G102/$B$91)),IF(Oper!AV$10=Inputs!$L$16,$G102-SUM($O102:AU102),0))</f>
        <v>0</v>
      </c>
      <c r="AW102" s="221">
        <f>IF(Oper!AW$10&gt;=$C102,IF(ROUND(SUM($O102:AV102),4)=ROUND($G102,4),0,IF(Oper!AW$10=Inputs!$L$16,$G102-SUM($O102:AV102),$G102/$B$91)),IF(Oper!AW$10=Inputs!$L$16,$G102-SUM($O102:AV102),0))</f>
        <v>0</v>
      </c>
      <c r="AX102" s="221">
        <f>IF(Oper!AX$10&gt;=$C102,IF(ROUND(SUM($O102:AW102),4)=ROUND($G102,4),0,IF(Oper!AX$10=Inputs!$L$16,$G102-SUM($O102:AW102),$G102/$B$91)),IF(Oper!AX$10=Inputs!$L$16,$G102-SUM($O102:AW102),0))</f>
        <v>0</v>
      </c>
      <c r="AY102" s="221">
        <f>IF(Oper!AY$10&gt;=$C102,IF(ROUND(SUM($O102:AX102),4)=ROUND($G102,4),0,IF(Oper!AY$10=Inputs!$L$16,$G102-SUM($O102:AX102),$G102/$B$91)),IF(Oper!AY$10=Inputs!$L$16,$G102-SUM($O102:AX102),0))</f>
        <v>0</v>
      </c>
      <c r="AZ102" s="221">
        <f>IF(Oper!AZ$10&gt;=$C102,IF(ROUND(SUM($O102:AY102),4)=ROUND($G102,4),0,IF(Oper!AZ$10=Inputs!$L$16,$G102-SUM($O102:AY102),$G102/$B$91)),IF(Oper!AZ$10=Inputs!$L$16,$G102-SUM($O102:AY102),0))</f>
        <v>0</v>
      </c>
      <c r="BA102" s="221">
        <f>IF(Oper!BA$10&gt;=$C102,IF(ROUND(SUM($O102:AZ102),4)=ROUND($G102,4),0,IF(Oper!BA$10=Inputs!$L$16,$G102-SUM($O102:AZ102),$G102/$B$91)),IF(Oper!BA$10=Inputs!$L$16,$G102-SUM($O102:AZ102),0))</f>
        <v>0</v>
      </c>
      <c r="BB102" s="221">
        <f>IF(Oper!BB$10&gt;=$C102,IF(ROUND(SUM($O102:BA102),4)=ROUND($G102,4),0,IF(Oper!BB$10=Inputs!$L$16,$G102-SUM($O102:BA102),$G102/$B$91)),IF(Oper!BB$10=Inputs!$L$16,$G102-SUM($O102:BA102),0))</f>
        <v>0</v>
      </c>
      <c r="BC102" s="221">
        <f>IF(Oper!BC$10&gt;=$C102,IF(ROUND(SUM($O102:BB102),4)=ROUND($G102,4),0,IF(Oper!BC$10=Inputs!$L$16,$G102-SUM($O102:BB102),$G102/$B$91)),IF(Oper!BC$10=Inputs!$L$16,$G102-SUM($O102:BB102),0))</f>
        <v>0</v>
      </c>
      <c r="BD102" s="221">
        <f>IF(Oper!BD$10&gt;=$C102,IF(ROUND(SUM($O102:BC102),4)=ROUND($G102,4),0,IF(Oper!BD$10=Inputs!$L$16,$G102-SUM($O102:BC102),$G102/$B$91)),IF(Oper!BD$10=Inputs!$L$16,$G102-SUM($O102:BC102),0))</f>
        <v>0</v>
      </c>
      <c r="BE102" s="221">
        <f>IF(Oper!BE$10&gt;=$C102,IF(ROUND(SUM($O102:BD102),4)=ROUND($G102,4),0,IF(Oper!BE$10=Inputs!$L$16,$G102-SUM($O102:BD102),$G102/$B$91)),IF(Oper!BE$10=Inputs!$L$16,$G102-SUM($O102:BD102),0))</f>
        <v>0</v>
      </c>
      <c r="BF102" s="221">
        <f>IF(Oper!BF$10&gt;=$C102,IF(ROUND(SUM($O102:BE102),4)=ROUND($G102,4),0,IF(Oper!BF$10=Inputs!$L$16,$G102-SUM($O102:BE102),$G102/$B$91)),IF(Oper!BF$10=Inputs!$L$16,$G102-SUM($O102:BE102),0))</f>
        <v>0</v>
      </c>
      <c r="BG102" s="221">
        <f>IF(Oper!BG$10&gt;=$C102,IF(ROUND(SUM($O102:BF102),4)=ROUND($G102,4),0,IF(Oper!BG$10=Inputs!$L$16,$G102-SUM($O102:BF102),$G102/$B$91)),IF(Oper!BG$10=Inputs!$L$16,$G102-SUM($O102:BF102),0))</f>
        <v>0</v>
      </c>
      <c r="BH102" s="221">
        <f>IF(Oper!BH$10&gt;=$C102,IF(ROUND(SUM($O102:BG102),4)=ROUND($G102,4),0,IF(Oper!BH$10=Inputs!$L$16,$G102-SUM($O102:BG102),$G102/$B$91)),IF(Oper!BH$10=Inputs!$L$16,$G102-SUM($O102:BG102),0))</f>
        <v>0</v>
      </c>
      <c r="BI102" s="221">
        <f>IF(Oper!BI$10&gt;=$C102,IF(ROUND(SUM($O102:BH102),4)=ROUND($G102,4),0,IF(Oper!BI$10=Inputs!$L$16,$G102-SUM($O102:BH102),$G102/$B$91)),IF(Oper!BI$10=Inputs!$L$16,$G102-SUM($O102:BH102),0))</f>
        <v>0</v>
      </c>
      <c r="BJ102" s="221">
        <f>IF(Oper!BJ$10&gt;=$C102,IF(ROUND(SUM($O102:BI102),4)=ROUND($G102,4),0,IF(Oper!BJ$10=Inputs!$L$16,$G102-SUM($O102:BI102),$G102/$B$91)),IF(Oper!BJ$10=Inputs!$L$16,$G102-SUM($O102:BI102),0))</f>
        <v>0</v>
      </c>
      <c r="BK102" s="221">
        <f>IF(Oper!BK$10&gt;=$C102,IF(ROUND(SUM($O102:BJ102),4)=ROUND($G102,4),0,IF(Oper!BK$10=Inputs!$L$16,$G102-SUM($O102:BJ102),$G102/$B$91)),IF(Oper!BK$10=Inputs!$L$16,$G102-SUM($O102:BJ102),0))</f>
        <v>0</v>
      </c>
      <c r="BL102" s="221">
        <f>IF(Oper!BL$10&gt;=$C102,IF(ROUND(SUM($O102:BK102),4)=ROUND($G102,4),0,IF(Oper!BL$10=Inputs!$L$16,$G102-SUM($O102:BK102),$G102/$B$91)),IF(Oper!BL$10=Inputs!$L$16,$G102-SUM($O102:BK102),0))</f>
        <v>0</v>
      </c>
      <c r="BM102" s="221">
        <f>IF(Oper!BM$10&gt;=$C102,IF(ROUND(SUM($O102:BL102),4)=ROUND($G102,4),0,IF(Oper!BM$10=Inputs!$L$16,$G102-SUM($O102:BL102),$G102/$B$91)),IF(Oper!BM$10=Inputs!$L$16,$G102-SUM($O102:BL102),0))</f>
        <v>0</v>
      </c>
      <c r="BN102" s="221">
        <f>IF(Oper!BN$10&gt;=$C102,IF(ROUND(SUM($O102:BM102),4)=ROUND($G102,4),0,IF(Oper!BN$10=Inputs!$L$16,$G102-SUM($O102:BM102),$G102/$B$91)),IF(Oper!BN$10=Inputs!$L$16,$G102-SUM($O102:BM102),0))</f>
        <v>0</v>
      </c>
      <c r="BO102" s="221">
        <f>IF(Oper!BO$10&gt;=$C102,IF(ROUND(SUM($O102:BN102),4)=ROUND($G102,4),0,IF(Oper!BO$10=Inputs!$L$16,$G102-SUM($O102:BN102),$G102/$B$91)),IF(Oper!BO$10=Inputs!$L$16,$G102-SUM($O102:BN102),0))</f>
        <v>0</v>
      </c>
      <c r="BP102" s="221">
        <f>IF(Oper!BP$10&gt;=$C102,IF(ROUND(SUM($O102:BO102),4)=ROUND($G102,4),0,IF(Oper!BP$10=Inputs!$L$16,$G102-SUM($O102:BO102),$G102/$B$91)),IF(Oper!BP$10=Inputs!$L$16,$G102-SUM($O102:BO102),0))</f>
        <v>0</v>
      </c>
      <c r="BQ102" s="221">
        <f>IF(Oper!BQ$10&gt;=$C102,IF(ROUND(SUM($O102:BP102),4)=ROUND($G102,4),0,IF(Oper!BQ$10=Inputs!$L$16,$G102-SUM($O102:BP102),$G102/$B$91)),IF(Oper!BQ$10=Inputs!$L$16,$G102-SUM($O102:BP102),0))</f>
        <v>0</v>
      </c>
      <c r="BR102" s="221">
        <f>IF(Oper!BR$10&gt;=$C102,IF(ROUND(SUM($O102:BQ102),4)=ROUND($G102,4),0,IF(Oper!BR$10=Inputs!$L$16,$G102-SUM($O102:BQ102),$G102/$B$91)),IF(Oper!BR$10=Inputs!$L$16,$G102-SUM($O102:BQ102),0))</f>
        <v>0</v>
      </c>
      <c r="BS102" s="221">
        <f>IF(Oper!BS$10&gt;=$C102,IF(ROUND(SUM($O102:BR102),4)=ROUND($G102,4),0,IF(Oper!BS$10=Inputs!$L$16,$G102-SUM($O102:BR102),$G102/$B$91)),IF(Oper!BS$10=Inputs!$L$16,$G102-SUM($O102:BR102),0))</f>
        <v>0</v>
      </c>
      <c r="BT102" s="221">
        <f>IF(Oper!BT$10&gt;=$C102,IF(ROUND(SUM($O102:BS102),4)=ROUND($G102,4),0,IF(Oper!BT$10=Inputs!$L$16,$G102-SUM($O102:BS102),$G102/$B$91)),IF(Oper!BT$10=Inputs!$L$16,$G102-SUM($O102:BS102),0))</f>
        <v>0</v>
      </c>
      <c r="BU102" s="221">
        <f>IF(Oper!BU$10&gt;=$C102,IF(ROUND(SUM($O102:BT102),4)=ROUND($G102,4),0,IF(Oper!BU$10=Inputs!$L$16,$G102-SUM($O102:BT102),$G102/$B$91)),IF(Oper!BU$10=Inputs!$L$16,$G102-SUM($O102:BT102),0))</f>
        <v>0</v>
      </c>
      <c r="BV102" s="221">
        <f>IF(Oper!BV$10&gt;=$C102,IF(ROUND(SUM($O102:BU102),4)=ROUND($G102,4),0,IF(Oper!BV$10=Inputs!$L$16,$G102-SUM($O102:BU102),$G102/$B$91)),IF(Oper!BV$10=Inputs!$L$16,$G102-SUM($O102:BU102),0))</f>
        <v>0</v>
      </c>
      <c r="BW102" s="221">
        <f>IF(Oper!BW$10&gt;=$C102,IF(ROUND(SUM($O102:BV102),4)=ROUND($G102,4),0,IF(Oper!BW$10=Inputs!$L$16,$G102-SUM($O102:BV102),$G102/$B$91)),IF(Oper!BW$10=Inputs!$L$16,$G102-SUM($O102:BV102),0))</f>
        <v>0</v>
      </c>
      <c r="BX102" s="221">
        <f>IF(Oper!BX$10&gt;=$C102,IF(ROUND(SUM($O102:BW102),4)=ROUND($G102,4),0,IF(Oper!BX$10=Inputs!$L$16,$G102-SUM($O102:BW102),$G102/$B$91)),IF(Oper!BX$10=Inputs!$L$16,$G102-SUM($O102:BW102),0))</f>
        <v>0</v>
      </c>
      <c r="BY102" s="221">
        <f>IF(Oper!BY$10&gt;=$C102,IF(ROUND(SUM($O102:BX102),4)=ROUND($G102,4),0,IF(Oper!BY$10=Inputs!$L$16,$G102-SUM($O102:BX102),$G102/$B$91)),IF(Oper!BY$10=Inputs!$L$16,$G102-SUM($O102:BX102),0))</f>
        <v>0</v>
      </c>
      <c r="BZ102" s="221">
        <f>IF(Oper!BZ$10&gt;=$C102,IF(ROUND(SUM($O102:BY102),4)=ROUND($G102,4),0,IF(Oper!BZ$10=Inputs!$L$16,$G102-SUM($O102:BY102),$G102/$B$91)),IF(Oper!BZ$10=Inputs!$L$16,$G102-SUM($O102:BY102),0))</f>
        <v>0</v>
      </c>
      <c r="CA102" s="221">
        <f>IF(Oper!CA$10&gt;=$C102,IF(ROUND(SUM($O102:BZ102),4)=ROUND($G102,4),0,IF(Oper!CA$10=Inputs!$L$16,$G102-SUM($O102:BZ102),$G102/$B$91)),IF(Oper!CA$10=Inputs!$L$16,$G102-SUM($O102:BZ102),0))</f>
        <v>0</v>
      </c>
      <c r="CB102" s="221">
        <f>IF(Oper!CB$10&gt;=$C102,IF(ROUND(SUM($O102:CA102),4)=ROUND($G102,4),0,IF(Oper!CB$10=Inputs!$L$16,$G102-SUM($O102:CA102),$G102/$B$91)),IF(Oper!CB$10=Inputs!$L$16,$G102-SUM($O102:CA102),0))</f>
        <v>0</v>
      </c>
      <c r="CC102" s="221">
        <f>IF(Oper!CC$10&gt;=$C102,IF(ROUND(SUM($O102:CB102),4)=ROUND($G102,4),0,IF(Oper!CC$10=Inputs!$L$16,$G102-SUM($O102:CB102),$G102/$B$91)),IF(Oper!CC$10=Inputs!$L$16,$G102-SUM($O102:CB102),0))</f>
        <v>0</v>
      </c>
      <c r="CD102" s="221">
        <f>IF(Oper!CD$10&gt;=$C102,IF(ROUND(SUM($O102:CC102),4)=ROUND($G102,4),0,IF(Oper!CD$10=Inputs!$L$16,$G102-SUM($O102:CC102),$G102/$B$91)),IF(Oper!CD$10=Inputs!$L$16,$G102-SUM($O102:CC102),0))</f>
        <v>0</v>
      </c>
      <c r="CE102" s="221">
        <f>IF(Oper!CE$10&gt;=$C102,IF(ROUND(SUM($O102:CD102),4)=ROUND($G102,4),0,IF(Oper!CE$10=Inputs!$L$16,$G102-SUM($O102:CD102),$G102/$B$91)),IF(Oper!CE$10=Inputs!$L$16,$G102-SUM($O102:CD102),0))</f>
        <v>0</v>
      </c>
      <c r="CF102" s="221">
        <f>IF(Oper!CF$10&gt;=$C102,IF(ROUND(SUM($O102:CE102),4)=ROUND($G102,4),0,IF(Oper!CF$10=Inputs!$L$16,$G102-SUM($O102:CE102),$G102/$B$91)),IF(Oper!CF$10=Inputs!$L$16,$G102-SUM($O102:CE102),0))</f>
        <v>0</v>
      </c>
      <c r="CG102" s="221">
        <f>IF(Oper!CG$10&gt;=$C102,IF(ROUND(SUM($O102:CF102),4)=ROUND($G102,4),0,IF(Oper!CG$10=Inputs!$L$16,$G102-SUM($O102:CF102),$G102/$B$91)),IF(Oper!CG$10=Inputs!$L$16,$G102-SUM($O102:CF102),0))</f>
        <v>0</v>
      </c>
      <c r="CH102" s="221">
        <f>IF(Oper!CH$10&gt;=$C102,IF(ROUND(SUM($O102:CG102),4)=ROUND($G102,4),0,IF(Oper!CH$10=Inputs!$L$16,$G102-SUM($O102:CG102),$G102/$B$91)),IF(Oper!CH$10=Inputs!$L$16,$G102-SUM($O102:CG102),0))</f>
        <v>0</v>
      </c>
      <c r="CI102" s="221">
        <f>IF(Oper!CI$10&gt;=$C102,IF(ROUND(SUM($O102:CH102),4)=ROUND($G102,4),0,IF(Oper!CI$10=Inputs!$L$16,$G102-SUM($O102:CH102),$G102/$B$91)),IF(Oper!CI$10=Inputs!$L$16,$G102-SUM($O102:CH102),0))</f>
        <v>0</v>
      </c>
      <c r="CJ102" s="221">
        <f>IF(Oper!CJ$10&gt;=$C102,IF(ROUND(SUM($O102:CI102),4)=ROUND($G102,4),0,IF(Oper!CJ$10=Inputs!$L$16,$G102-SUM($O102:CI102),$G102/$B$91)),IF(Oper!CJ$10=Inputs!$L$16,$G102-SUM($O102:CI102),0))</f>
        <v>0</v>
      </c>
      <c r="CK102" s="221">
        <f>IF(Oper!CK$10&gt;=$C102,IF(ROUND(SUM($O102:CJ102),4)=ROUND($G102,4),0,IF(Oper!CK$10=Inputs!$L$16,$G102-SUM($O102:CJ102),$G102/$B$91)),IF(Oper!CK$10=Inputs!$L$16,$G102-SUM($O102:CJ102),0))</f>
        <v>0</v>
      </c>
      <c r="CL102" s="221">
        <f>IF(Oper!CL$10&gt;=$C102,IF(ROUND(SUM($O102:CK102),4)=ROUND($G102,4),0,IF(Oper!CL$10=Inputs!$L$16,$G102-SUM($O102:CK102),$G102/$B$91)),IF(Oper!CL$10=Inputs!$L$16,$G102-SUM($O102:CK102),0))</f>
        <v>0</v>
      </c>
      <c r="CM102" s="221">
        <f>IF(Oper!CM$10&gt;=$C102,IF(ROUND(SUM($O102:CL102),4)=ROUND($G102,4),0,IF(Oper!CM$10=Inputs!$L$16,$G102-SUM($O102:CL102),$G102/$B$91)),IF(Oper!CM$10=Inputs!$L$16,$G102-SUM($O102:CL102),0))</f>
        <v>0</v>
      </c>
      <c r="CN102" s="221">
        <f>IF(Oper!CN$10&gt;=$C102,IF(ROUND(SUM($O102:CM102),4)=ROUND($G102,4),0,IF(Oper!CN$10=Inputs!$L$16,$G102-SUM($O102:CM102),$G102/$B$91)),IF(Oper!CN$10=Inputs!$L$16,$G102-SUM($O102:CM102),0))</f>
        <v>0</v>
      </c>
      <c r="CO102" s="221">
        <f>IF(Oper!CO$10&gt;=$C102,IF(ROUND(SUM($O102:CN102),4)=ROUND($G102,4),0,IF(Oper!CO$10=Inputs!$L$16,$G102-SUM($O102:CN102),$G102/$B$91)),IF(Oper!CO$10=Inputs!$L$16,$G102-SUM($O102:CN102),0))</f>
        <v>0</v>
      </c>
      <c r="CP102" s="221">
        <f>IF(Oper!CP$10&gt;=$C102,IF(ROUND(SUM($O102:CO102),4)=ROUND($G102,4),0,IF(Oper!CP$10=Inputs!$L$16,$G102-SUM($O102:CO102),$G102/$B$91)),IF(Oper!CP$10=Inputs!$L$16,$G102-SUM($O102:CO102),0))</f>
        <v>0</v>
      </c>
      <c r="CQ102" s="221">
        <f>IF(Oper!CQ$10&gt;=$C102,IF(ROUND(SUM($O102:CP102),4)=ROUND($G102,4),0,IF(Oper!CQ$10=Inputs!$L$16,$G102-SUM($O102:CP102),$G102/$B$91)),IF(Oper!CQ$10=Inputs!$L$16,$G102-SUM($O102:CP102),0))</f>
        <v>0</v>
      </c>
      <c r="CR102" s="221">
        <f>IF(Oper!CR$10&gt;=$C102,IF(ROUND(SUM($O102:CQ102),4)=ROUND($G102,4),0,IF(Oper!CR$10=Inputs!$L$16,$G102-SUM($O102:CQ102),$G102/$B$91)),IF(Oper!CR$10=Inputs!$L$16,$G102-SUM($O102:CQ102),0))</f>
        <v>0</v>
      </c>
      <c r="CS102" s="221"/>
    </row>
    <row r="103" spans="1:97" outlineLevel="1">
      <c r="A103" s="47"/>
      <c r="B103" s="47"/>
      <c r="C103" s="116">
        <v>47118</v>
      </c>
      <c r="D103" s="47"/>
      <c r="E103" s="47"/>
      <c r="F103" s="47"/>
      <c r="G103" s="666">
        <f t="shared" si="217"/>
        <v>-90.689024576290535</v>
      </c>
      <c r="H103" s="47"/>
      <c r="I103" s="47"/>
      <c r="J103" s="47"/>
      <c r="K103" s="310" t="s">
        <v>200</v>
      </c>
      <c r="L103" s="133"/>
      <c r="M103" s="125">
        <f t="shared" si="216"/>
        <v>-90.689024576290549</v>
      </c>
      <c r="N103" s="125"/>
      <c r="O103" s="47"/>
      <c r="P103" s="221">
        <f>IF(Oper!P$10&gt;=$C103,IF(ROUND(SUM($O103:O103),4)=ROUND($G103,4),0,IF(Oper!P$10=Inputs!$L$16,$G103-SUM($O103:O103),$G103/$B$91)),IF(Oper!P$10=Inputs!$L$16,$G103-SUM($O103:O103),0))</f>
        <v>0</v>
      </c>
      <c r="Q103" s="221">
        <f>IF(Oper!Q$10&gt;=$C103,IF(ROUND(SUM($O103:P103),4)=ROUND($G103,4),0,IF(Oper!Q$10=Inputs!$L$16,$G103-SUM($O103:P103),$G103/$B$91)),IF(Oper!Q$10=Inputs!$L$16,$G103-SUM($O103:P103),0))</f>
        <v>0</v>
      </c>
      <c r="R103" s="221">
        <f>IF(Oper!R$10&gt;=$C103,IF(ROUND(SUM($O103:Q103),4)=ROUND($G103,4),0,IF(Oper!R$10=Inputs!$L$16,$G103-SUM($O103:Q103),$G103/$B$91)),IF(Oper!R$10=Inputs!$L$16,$G103-SUM($O103:Q103),0))</f>
        <v>0</v>
      </c>
      <c r="S103" s="221">
        <f>IF(Oper!S$10&gt;=$C103,IF(ROUND(SUM($O103:R103),4)=ROUND($G103,4),0,IF(Oper!S$10=Inputs!$L$16,$G103-SUM($O103:R103),$G103/$B$91)),IF(Oper!S$10=Inputs!$L$16,$G103-SUM($O103:R103),0))</f>
        <v>0</v>
      </c>
      <c r="T103" s="221">
        <f>IF(Oper!T$10&gt;=$C103,IF(ROUND(SUM($O103:S103),4)=ROUND($G103,4),0,IF(Oper!T$10=Inputs!$L$16,$G103-SUM($O103:S103),$G103/$B$91)),IF(Oper!T$10=Inputs!$L$16,$G103-SUM($O103:S103),0))</f>
        <v>0</v>
      </c>
      <c r="U103" s="221">
        <f>IF(Oper!U$10&gt;=$C103,IF(ROUND(SUM($O103:T103),4)=ROUND($G103,4),0,IF(Oper!U$10=Inputs!$L$16,$G103-SUM($O103:T103),$G103/$B$91)),IF(Oper!U$10=Inputs!$L$16,$G103-SUM($O103:T103),0))</f>
        <v>0</v>
      </c>
      <c r="V103" s="221">
        <f>IF(Oper!V$10&gt;=$C103,IF(ROUND(SUM($O103:U103),4)=ROUND($G103,4),0,IF(Oper!V$10=Inputs!$L$16,$G103-SUM($O103:U103),$G103/$B$91)),IF(Oper!V$10=Inputs!$L$16,$G103-SUM($O103:U103),0))</f>
        <v>0</v>
      </c>
      <c r="W103" s="221">
        <f>IF(Oper!W$10&gt;=$C103,IF(ROUND(SUM($O103:V103),4)=ROUND($G103,4),0,IF(Oper!W$10=Inputs!$L$16,$G103-SUM($O103:V103),$G103/$B$91)),IF(Oper!W$10=Inputs!$L$16,$G103-SUM($O103:V103),0))</f>
        <v>0</v>
      </c>
      <c r="X103" s="221">
        <f>IF(Oper!X$10&gt;=$C103,IF(ROUND(SUM($O103:W103),4)=ROUND($G103,4),0,IF(Oper!X$10=Inputs!$L$16,$G103-SUM($O103:W103),$G103/$B$91)),IF(Oper!X$10=Inputs!$L$16,$G103-SUM($O103:W103),0))</f>
        <v>0</v>
      </c>
      <c r="Y103" s="221">
        <f>IF(Oper!Y$10&gt;=$C103,IF(ROUND(SUM($O103:X103),4)=ROUND($G103,4),0,IF(Oper!Y$10=Inputs!$L$16,$G103-SUM($O103:X103),$G103/$B$91)),IF(Oper!Y$10=Inputs!$L$16,$G103-SUM($O103:X103),0))</f>
        <v>0</v>
      </c>
      <c r="Z103" s="221">
        <f>IF(Oper!Z$10&gt;=$C103,IF(ROUND(SUM($O103:Y103),4)=ROUND($G103,4),0,IF(Oper!Z$10=Inputs!$L$16,$G103-SUM($O103:Y103),$G103/$B$91)),IF(Oper!Z$10=Inputs!$L$16,$G103-SUM($O103:Y103),0))</f>
        <v>-4.5344512288145271</v>
      </c>
      <c r="AA103" s="221">
        <f>IF(Oper!AA$10&gt;=$C103,IF(ROUND(SUM($O103:Z103),4)=ROUND($G103,4),0,IF(Oper!AA$10=Inputs!$L$16,$G103-SUM($O103:Z103),$G103/$B$91)),IF(Oper!AA$10=Inputs!$L$16,$G103-SUM($O103:Z103),0))</f>
        <v>-4.5344512288145271</v>
      </c>
      <c r="AB103" s="221">
        <f>IF(Oper!AB$10&gt;=$C103,IF(ROUND(SUM($O103:AA103),4)=ROUND($G103,4),0,IF(Oper!AB$10=Inputs!$L$16,$G103-SUM($O103:AA103),$G103/$B$91)),IF(Oper!AB$10=Inputs!$L$16,$G103-SUM($O103:AA103),0))</f>
        <v>-4.5344512288145271</v>
      </c>
      <c r="AC103" s="221">
        <f>IF(Oper!AC$10&gt;=$C103,IF(ROUND(SUM($O103:AB103),4)=ROUND($G103,4),0,IF(Oper!AC$10=Inputs!$L$16,$G103-SUM($O103:AB103),$G103/$B$91)),IF(Oper!AC$10=Inputs!$L$16,$G103-SUM($O103:AB103),0))</f>
        <v>-4.5344512288145271</v>
      </c>
      <c r="AD103" s="221">
        <f>IF(Oper!AD$10&gt;=$C103,IF(ROUND(SUM($O103:AC103),4)=ROUND($G103,4),0,IF(Oper!AD$10=Inputs!$L$16,$G103-SUM($O103:AC103),$G103/$B$91)),IF(Oper!AD$10=Inputs!$L$16,$G103-SUM($O103:AC103),0))</f>
        <v>-4.5344512288145271</v>
      </c>
      <c r="AE103" s="221">
        <f>IF(Oper!AE$10&gt;=$C103,IF(ROUND(SUM($O103:AD103),4)=ROUND($G103,4),0,IF(Oper!AE$10=Inputs!$L$16,$G103-SUM($O103:AD103),$G103/$B$91)),IF(Oper!AE$10=Inputs!$L$16,$G103-SUM($O103:AD103),0))</f>
        <v>-4.5344512288145271</v>
      </c>
      <c r="AF103" s="221">
        <f>IF(Oper!AF$10&gt;=$C103,IF(ROUND(SUM($O103:AE103),4)=ROUND($G103,4),0,IF(Oper!AF$10=Inputs!$L$16,$G103-SUM($O103:AE103),$G103/$B$91)),IF(Oper!AF$10=Inputs!$L$16,$G103-SUM($O103:AE103),0))</f>
        <v>-4.5344512288145271</v>
      </c>
      <c r="AG103" s="221">
        <f>IF(Oper!AG$10&gt;=$C103,IF(ROUND(SUM($O103:AF103),4)=ROUND($G103,4),0,IF(Oper!AG$10=Inputs!$L$16,$G103-SUM($O103:AF103),$G103/$B$91)),IF(Oper!AG$10=Inputs!$L$16,$G103-SUM($O103:AF103),0))</f>
        <v>-4.5344512288145271</v>
      </c>
      <c r="AH103" s="221">
        <f>IF(Oper!AH$10&gt;=$C103,IF(ROUND(SUM($O103:AG103),4)=ROUND($G103,4),0,IF(Oper!AH$10=Inputs!$L$16,$G103-SUM($O103:AG103),$G103/$B$91)),IF(Oper!AH$10=Inputs!$L$16,$G103-SUM($O103:AG103),0))</f>
        <v>-4.5344512288145271</v>
      </c>
      <c r="AI103" s="221">
        <f>IF(Oper!AI$10&gt;=$C103,IF(ROUND(SUM($O103:AH103),4)=ROUND($G103,4),0,IF(Oper!AI$10=Inputs!$L$16,$G103-SUM($O103:AH103),$G103/$B$91)),IF(Oper!AI$10=Inputs!$L$16,$G103-SUM($O103:AH103),0))</f>
        <v>-4.5344512288145271</v>
      </c>
      <c r="AJ103" s="221">
        <f>IF(Oper!AJ$10&gt;=$C103,IF(ROUND(SUM($O103:AI103),4)=ROUND($G103,4),0,IF(Oper!AJ$10=Inputs!$L$16,$G103-SUM($O103:AI103),$G103/$B$91)),IF(Oper!AJ$10=Inputs!$L$16,$G103-SUM($O103:AI103),0))</f>
        <v>-4.5344512288145271</v>
      </c>
      <c r="AK103" s="221">
        <f>IF(Oper!AK$10&gt;=$C103,IF(ROUND(SUM($O103:AJ103),4)=ROUND($G103,4),0,IF(Oper!AK$10=Inputs!$L$16,$G103-SUM($O103:AJ103),$G103/$B$91)),IF(Oper!AK$10=Inputs!$L$16,$G103-SUM($O103:AJ103),0))</f>
        <v>-4.5344512288145271</v>
      </c>
      <c r="AL103" s="221">
        <f>IF(Oper!AL$10&gt;=$C103,IF(ROUND(SUM($O103:AK103),4)=ROUND($G103,4),0,IF(Oper!AL$10=Inputs!$L$16,$G103-SUM($O103:AK103),$G103/$B$91)),IF(Oper!AL$10=Inputs!$L$16,$G103-SUM($O103:AK103),0))</f>
        <v>-4.5344512288145271</v>
      </c>
      <c r="AM103" s="221">
        <f>IF(Oper!AM$10&gt;=$C103,IF(ROUND(SUM($O103:AL103),4)=ROUND($G103,4),0,IF(Oper!AM$10=Inputs!$L$16,$G103-SUM($O103:AL103),$G103/$B$91)),IF(Oper!AM$10=Inputs!$L$16,$G103-SUM($O103:AL103),0))</f>
        <v>-4.5344512288145271</v>
      </c>
      <c r="AN103" s="221">
        <f>IF(Oper!AN$10&gt;=$C103,IF(ROUND(SUM($O103:AM103),4)=ROUND($G103,4),0,IF(Oper!AN$10=Inputs!$L$16,$G103-SUM($O103:AM103),$G103/$B$91)),IF(Oper!AN$10=Inputs!$L$16,$G103-SUM($O103:AM103),0))</f>
        <v>-4.5344512288145271</v>
      </c>
      <c r="AO103" s="221">
        <f>IF(Oper!AO$10&gt;=$C103,IF(ROUND(SUM($O103:AN103),4)=ROUND($G103,4),0,IF(Oper!AO$10=Inputs!$L$16,$G103-SUM($O103:AN103),$G103/$B$91)),IF(Oper!AO$10=Inputs!$L$16,$G103-SUM($O103:AN103),0))</f>
        <v>-4.5344512288145271</v>
      </c>
      <c r="AP103" s="221">
        <f>IF(Oper!AP$10&gt;=$C103,IF(ROUND(SUM($O103:AO103),4)=ROUND($G103,4),0,IF(Oper!AP$10=Inputs!$L$16,$G103-SUM($O103:AO103),$G103/$B$91)),IF(Oper!AP$10=Inputs!$L$16,$G103-SUM($O103:AO103),0))</f>
        <v>-4.5344512288145271</v>
      </c>
      <c r="AQ103" s="221">
        <f>IF(Oper!AQ$10&gt;=$C103,IF(ROUND(SUM($O103:AP103),4)=ROUND($G103,4),0,IF(Oper!AQ$10=Inputs!$L$16,$G103-SUM($O103:AP103),$G103/$B$91)),IF(Oper!AQ$10=Inputs!$L$16,$G103-SUM($O103:AP103),0))</f>
        <v>-4.5344512288145271</v>
      </c>
      <c r="AR103" s="221">
        <f>IF(Oper!AR$10&gt;=$C103,IF(ROUND(SUM($O103:AQ103),4)=ROUND($G103,4),0,IF(Oper!AR$10=Inputs!$L$16,$G103-SUM($O103:AQ103),$G103/$B$91)),IF(Oper!AR$10=Inputs!$L$16,$G103-SUM($O103:AQ103),0))</f>
        <v>-4.5344512288145271</v>
      </c>
      <c r="AS103" s="221">
        <f>IF(Oper!AS$10&gt;=$C103,IF(ROUND(SUM($O103:AR103),4)=ROUND($G103,4),0,IF(Oper!AS$10=Inputs!$L$16,$G103-SUM($O103:AR103),$G103/$B$91)),IF(Oper!AS$10=Inputs!$L$16,$G103-SUM($O103:AR103),0))</f>
        <v>-4.5344512288145271</v>
      </c>
      <c r="AT103" s="221">
        <f>IF(Oper!AT$10&gt;=$C103,IF(ROUND(SUM($O103:AS103),4)=ROUND($G103,4),0,IF(Oper!AT$10=Inputs!$L$16,$G103-SUM($O103:AS103),$G103/$B$91)),IF(Oper!AT$10=Inputs!$L$16,$G103-SUM($O103:AS103),0))</f>
        <v>0</v>
      </c>
      <c r="AU103" s="221">
        <f>IF(Oper!AU$10&gt;=$C103,IF(ROUND(SUM($O103:AT103),4)=ROUND($G103,4),0,IF(Oper!AU$10=Inputs!$L$16,$G103-SUM($O103:AT103),$G103/$B$91)),IF(Oper!AU$10=Inputs!$L$16,$G103-SUM($O103:AT103),0))</f>
        <v>0</v>
      </c>
      <c r="AV103" s="221">
        <f>IF(Oper!AV$10&gt;=$C103,IF(ROUND(SUM($O103:AU103),4)=ROUND($G103,4),0,IF(Oper!AV$10=Inputs!$L$16,$G103-SUM($O103:AU103),$G103/$B$91)),IF(Oper!AV$10=Inputs!$L$16,$G103-SUM($O103:AU103),0))</f>
        <v>0</v>
      </c>
      <c r="AW103" s="221">
        <f>IF(Oper!AW$10&gt;=$C103,IF(ROUND(SUM($O103:AV103),4)=ROUND($G103,4),0,IF(Oper!AW$10=Inputs!$L$16,$G103-SUM($O103:AV103),$G103/$B$91)),IF(Oper!AW$10=Inputs!$L$16,$G103-SUM($O103:AV103),0))</f>
        <v>0</v>
      </c>
      <c r="AX103" s="221">
        <f>IF(Oper!AX$10&gt;=$C103,IF(ROUND(SUM($O103:AW103),4)=ROUND($G103,4),0,IF(Oper!AX$10=Inputs!$L$16,$G103-SUM($O103:AW103),$G103/$B$91)),IF(Oper!AX$10=Inputs!$L$16,$G103-SUM($O103:AW103),0))</f>
        <v>0</v>
      </c>
      <c r="AY103" s="221">
        <f>IF(Oper!AY$10&gt;=$C103,IF(ROUND(SUM($O103:AX103),4)=ROUND($G103,4),0,IF(Oper!AY$10=Inputs!$L$16,$G103-SUM($O103:AX103),$G103/$B$91)),IF(Oper!AY$10=Inputs!$L$16,$G103-SUM($O103:AX103),0))</f>
        <v>0</v>
      </c>
      <c r="AZ103" s="221">
        <f>IF(Oper!AZ$10&gt;=$C103,IF(ROUND(SUM($O103:AY103),4)=ROUND($G103,4),0,IF(Oper!AZ$10=Inputs!$L$16,$G103-SUM($O103:AY103),$G103/$B$91)),IF(Oper!AZ$10=Inputs!$L$16,$G103-SUM($O103:AY103),0))</f>
        <v>0</v>
      </c>
      <c r="BA103" s="221">
        <f>IF(Oper!BA$10&gt;=$C103,IF(ROUND(SUM($O103:AZ103),4)=ROUND($G103,4),0,IF(Oper!BA$10=Inputs!$L$16,$G103-SUM($O103:AZ103),$G103/$B$91)),IF(Oper!BA$10=Inputs!$L$16,$G103-SUM($O103:AZ103),0))</f>
        <v>0</v>
      </c>
      <c r="BB103" s="221">
        <f>IF(Oper!BB$10&gt;=$C103,IF(ROUND(SUM($O103:BA103),4)=ROUND($G103,4),0,IF(Oper!BB$10=Inputs!$L$16,$G103-SUM($O103:BA103),$G103/$B$91)),IF(Oper!BB$10=Inputs!$L$16,$G103-SUM($O103:BA103),0))</f>
        <v>0</v>
      </c>
      <c r="BC103" s="221">
        <f>IF(Oper!BC$10&gt;=$C103,IF(ROUND(SUM($O103:BB103),4)=ROUND($G103,4),0,IF(Oper!BC$10=Inputs!$L$16,$G103-SUM($O103:BB103),$G103/$B$91)),IF(Oper!BC$10=Inputs!$L$16,$G103-SUM($O103:BB103),0))</f>
        <v>0</v>
      </c>
      <c r="BD103" s="221">
        <f>IF(Oper!BD$10&gt;=$C103,IF(ROUND(SUM($O103:BC103),4)=ROUND($G103,4),0,IF(Oper!BD$10=Inputs!$L$16,$G103-SUM($O103:BC103),$G103/$B$91)),IF(Oper!BD$10=Inputs!$L$16,$G103-SUM($O103:BC103),0))</f>
        <v>0</v>
      </c>
      <c r="BE103" s="221">
        <f>IF(Oper!BE$10&gt;=$C103,IF(ROUND(SUM($O103:BD103),4)=ROUND($G103,4),0,IF(Oper!BE$10=Inputs!$L$16,$G103-SUM($O103:BD103),$G103/$B$91)),IF(Oper!BE$10=Inputs!$L$16,$G103-SUM($O103:BD103),0))</f>
        <v>0</v>
      </c>
      <c r="BF103" s="221">
        <f>IF(Oper!BF$10&gt;=$C103,IF(ROUND(SUM($O103:BE103),4)=ROUND($G103,4),0,IF(Oper!BF$10=Inputs!$L$16,$G103-SUM($O103:BE103),$G103/$B$91)),IF(Oper!BF$10=Inputs!$L$16,$G103-SUM($O103:BE103),0))</f>
        <v>0</v>
      </c>
      <c r="BG103" s="221">
        <f>IF(Oper!BG$10&gt;=$C103,IF(ROUND(SUM($O103:BF103),4)=ROUND($G103,4),0,IF(Oper!BG$10=Inputs!$L$16,$G103-SUM($O103:BF103),$G103/$B$91)),IF(Oper!BG$10=Inputs!$L$16,$G103-SUM($O103:BF103),0))</f>
        <v>0</v>
      </c>
      <c r="BH103" s="221">
        <f>IF(Oper!BH$10&gt;=$C103,IF(ROUND(SUM($O103:BG103),4)=ROUND($G103,4),0,IF(Oper!BH$10=Inputs!$L$16,$G103-SUM($O103:BG103),$G103/$B$91)),IF(Oper!BH$10=Inputs!$L$16,$G103-SUM($O103:BG103),0))</f>
        <v>0</v>
      </c>
      <c r="BI103" s="221">
        <f>IF(Oper!BI$10&gt;=$C103,IF(ROUND(SUM($O103:BH103),4)=ROUND($G103,4),0,IF(Oper!BI$10=Inputs!$L$16,$G103-SUM($O103:BH103),$G103/$B$91)),IF(Oper!BI$10=Inputs!$L$16,$G103-SUM($O103:BH103),0))</f>
        <v>0</v>
      </c>
      <c r="BJ103" s="221">
        <f>IF(Oper!BJ$10&gt;=$C103,IF(ROUND(SUM($O103:BI103),4)=ROUND($G103,4),0,IF(Oper!BJ$10=Inputs!$L$16,$G103-SUM($O103:BI103),$G103/$B$91)),IF(Oper!BJ$10=Inputs!$L$16,$G103-SUM($O103:BI103),0))</f>
        <v>0</v>
      </c>
      <c r="BK103" s="221">
        <f>IF(Oper!BK$10&gt;=$C103,IF(ROUND(SUM($O103:BJ103),4)=ROUND($G103,4),0,IF(Oper!BK$10=Inputs!$L$16,$G103-SUM($O103:BJ103),$G103/$B$91)),IF(Oper!BK$10=Inputs!$L$16,$G103-SUM($O103:BJ103),0))</f>
        <v>0</v>
      </c>
      <c r="BL103" s="221">
        <f>IF(Oper!BL$10&gt;=$C103,IF(ROUND(SUM($O103:BK103),4)=ROUND($G103,4),0,IF(Oper!BL$10=Inputs!$L$16,$G103-SUM($O103:BK103),$G103/$B$91)),IF(Oper!BL$10=Inputs!$L$16,$G103-SUM($O103:BK103),0))</f>
        <v>0</v>
      </c>
      <c r="BM103" s="221">
        <f>IF(Oper!BM$10&gt;=$C103,IF(ROUND(SUM($O103:BL103),4)=ROUND($G103,4),0,IF(Oper!BM$10=Inputs!$L$16,$G103-SUM($O103:BL103),$G103/$B$91)),IF(Oper!BM$10=Inputs!$L$16,$G103-SUM($O103:BL103),0))</f>
        <v>0</v>
      </c>
      <c r="BN103" s="221">
        <f>IF(Oper!BN$10&gt;=$C103,IF(ROUND(SUM($O103:BM103),4)=ROUND($G103,4),0,IF(Oper!BN$10=Inputs!$L$16,$G103-SUM($O103:BM103),$G103/$B$91)),IF(Oper!BN$10=Inputs!$L$16,$G103-SUM($O103:BM103),0))</f>
        <v>0</v>
      </c>
      <c r="BO103" s="221">
        <f>IF(Oper!BO$10&gt;=$C103,IF(ROUND(SUM($O103:BN103),4)=ROUND($G103,4),0,IF(Oper!BO$10=Inputs!$L$16,$G103-SUM($O103:BN103),$G103/$B$91)),IF(Oper!BO$10=Inputs!$L$16,$G103-SUM($O103:BN103),0))</f>
        <v>0</v>
      </c>
      <c r="BP103" s="221">
        <f>IF(Oper!BP$10&gt;=$C103,IF(ROUND(SUM($O103:BO103),4)=ROUND($G103,4),0,IF(Oper!BP$10=Inputs!$L$16,$G103-SUM($O103:BO103),$G103/$B$91)),IF(Oper!BP$10=Inputs!$L$16,$G103-SUM($O103:BO103),0))</f>
        <v>0</v>
      </c>
      <c r="BQ103" s="221">
        <f>IF(Oper!BQ$10&gt;=$C103,IF(ROUND(SUM($O103:BP103),4)=ROUND($G103,4),0,IF(Oper!BQ$10=Inputs!$L$16,$G103-SUM($O103:BP103),$G103/$B$91)),IF(Oper!BQ$10=Inputs!$L$16,$G103-SUM($O103:BP103),0))</f>
        <v>0</v>
      </c>
      <c r="BR103" s="221">
        <f>IF(Oper!BR$10&gt;=$C103,IF(ROUND(SUM($O103:BQ103),4)=ROUND($G103,4),0,IF(Oper!BR$10=Inputs!$L$16,$G103-SUM($O103:BQ103),$G103/$B$91)),IF(Oper!BR$10=Inputs!$L$16,$G103-SUM($O103:BQ103),0))</f>
        <v>0</v>
      </c>
      <c r="BS103" s="221">
        <f>IF(Oper!BS$10&gt;=$C103,IF(ROUND(SUM($O103:BR103),4)=ROUND($G103,4),0,IF(Oper!BS$10=Inputs!$L$16,$G103-SUM($O103:BR103),$G103/$B$91)),IF(Oper!BS$10=Inputs!$L$16,$G103-SUM($O103:BR103),0))</f>
        <v>0</v>
      </c>
      <c r="BT103" s="221">
        <f>IF(Oper!BT$10&gt;=$C103,IF(ROUND(SUM($O103:BS103),4)=ROUND($G103,4),0,IF(Oper!BT$10=Inputs!$L$16,$G103-SUM($O103:BS103),$G103/$B$91)),IF(Oper!BT$10=Inputs!$L$16,$G103-SUM($O103:BS103),0))</f>
        <v>0</v>
      </c>
      <c r="BU103" s="221">
        <f>IF(Oper!BU$10&gt;=$C103,IF(ROUND(SUM($O103:BT103),4)=ROUND($G103,4),0,IF(Oper!BU$10=Inputs!$L$16,$G103-SUM($O103:BT103),$G103/$B$91)),IF(Oper!BU$10=Inputs!$L$16,$G103-SUM($O103:BT103),0))</f>
        <v>0</v>
      </c>
      <c r="BV103" s="221">
        <f>IF(Oper!BV$10&gt;=$C103,IF(ROUND(SUM($O103:BU103),4)=ROUND($G103,4),0,IF(Oper!BV$10=Inputs!$L$16,$G103-SUM($O103:BU103),$G103/$B$91)),IF(Oper!BV$10=Inputs!$L$16,$G103-SUM($O103:BU103),0))</f>
        <v>0</v>
      </c>
      <c r="BW103" s="221">
        <f>IF(Oper!BW$10&gt;=$C103,IF(ROUND(SUM($O103:BV103),4)=ROUND($G103,4),0,IF(Oper!BW$10=Inputs!$L$16,$G103-SUM($O103:BV103),$G103/$B$91)),IF(Oper!BW$10=Inputs!$L$16,$G103-SUM($O103:BV103),0))</f>
        <v>0</v>
      </c>
      <c r="BX103" s="221">
        <f>IF(Oper!BX$10&gt;=$C103,IF(ROUND(SUM($O103:BW103),4)=ROUND($G103,4),0,IF(Oper!BX$10=Inputs!$L$16,$G103-SUM($O103:BW103),$G103/$B$91)),IF(Oper!BX$10=Inputs!$L$16,$G103-SUM($O103:BW103),0))</f>
        <v>0</v>
      </c>
      <c r="BY103" s="221">
        <f>IF(Oper!BY$10&gt;=$C103,IF(ROUND(SUM($O103:BX103),4)=ROUND($G103,4),0,IF(Oper!BY$10=Inputs!$L$16,$G103-SUM($O103:BX103),$G103/$B$91)),IF(Oper!BY$10=Inputs!$L$16,$G103-SUM($O103:BX103),0))</f>
        <v>0</v>
      </c>
      <c r="BZ103" s="221">
        <f>IF(Oper!BZ$10&gt;=$C103,IF(ROUND(SUM($O103:BY103),4)=ROUND($G103,4),0,IF(Oper!BZ$10=Inputs!$L$16,$G103-SUM($O103:BY103),$G103/$B$91)),IF(Oper!BZ$10=Inputs!$L$16,$G103-SUM($O103:BY103),0))</f>
        <v>0</v>
      </c>
      <c r="CA103" s="221">
        <f>IF(Oper!CA$10&gt;=$C103,IF(ROUND(SUM($O103:BZ103),4)=ROUND($G103,4),0,IF(Oper!CA$10=Inputs!$L$16,$G103-SUM($O103:BZ103),$G103/$B$91)),IF(Oper!CA$10=Inputs!$L$16,$G103-SUM($O103:BZ103),0))</f>
        <v>0</v>
      </c>
      <c r="CB103" s="221">
        <f>IF(Oper!CB$10&gt;=$C103,IF(ROUND(SUM($O103:CA103),4)=ROUND($G103,4),0,IF(Oper!CB$10=Inputs!$L$16,$G103-SUM($O103:CA103),$G103/$B$91)),IF(Oper!CB$10=Inputs!$L$16,$G103-SUM($O103:CA103),0))</f>
        <v>0</v>
      </c>
      <c r="CC103" s="221">
        <f>IF(Oper!CC$10&gt;=$C103,IF(ROUND(SUM($O103:CB103),4)=ROUND($G103,4),0,IF(Oper!CC$10=Inputs!$L$16,$G103-SUM($O103:CB103),$G103/$B$91)),IF(Oper!CC$10=Inputs!$L$16,$G103-SUM($O103:CB103),0))</f>
        <v>0</v>
      </c>
      <c r="CD103" s="221">
        <f>IF(Oper!CD$10&gt;=$C103,IF(ROUND(SUM($O103:CC103),4)=ROUND($G103,4),0,IF(Oper!CD$10=Inputs!$L$16,$G103-SUM($O103:CC103),$G103/$B$91)),IF(Oper!CD$10=Inputs!$L$16,$G103-SUM($O103:CC103),0))</f>
        <v>0</v>
      </c>
      <c r="CE103" s="221">
        <f>IF(Oper!CE$10&gt;=$C103,IF(ROUND(SUM($O103:CD103),4)=ROUND($G103,4),0,IF(Oper!CE$10=Inputs!$L$16,$G103-SUM($O103:CD103),$G103/$B$91)),IF(Oper!CE$10=Inputs!$L$16,$G103-SUM($O103:CD103),0))</f>
        <v>0</v>
      </c>
      <c r="CF103" s="221">
        <f>IF(Oper!CF$10&gt;=$C103,IF(ROUND(SUM($O103:CE103),4)=ROUND($G103,4),0,IF(Oper!CF$10=Inputs!$L$16,$G103-SUM($O103:CE103),$G103/$B$91)),IF(Oper!CF$10=Inputs!$L$16,$G103-SUM($O103:CE103),0))</f>
        <v>0</v>
      </c>
      <c r="CG103" s="221">
        <f>IF(Oper!CG$10&gt;=$C103,IF(ROUND(SUM($O103:CF103),4)=ROUND($G103,4),0,IF(Oper!CG$10=Inputs!$L$16,$G103-SUM($O103:CF103),$G103/$B$91)),IF(Oper!CG$10=Inputs!$L$16,$G103-SUM($O103:CF103),0))</f>
        <v>0</v>
      </c>
      <c r="CH103" s="221">
        <f>IF(Oper!CH$10&gt;=$C103,IF(ROUND(SUM($O103:CG103),4)=ROUND($G103,4),0,IF(Oper!CH$10=Inputs!$L$16,$G103-SUM($O103:CG103),$G103/$B$91)),IF(Oper!CH$10=Inputs!$L$16,$G103-SUM($O103:CG103),0))</f>
        <v>0</v>
      </c>
      <c r="CI103" s="221">
        <f>IF(Oper!CI$10&gt;=$C103,IF(ROUND(SUM($O103:CH103),4)=ROUND($G103,4),0,IF(Oper!CI$10=Inputs!$L$16,$G103-SUM($O103:CH103),$G103/$B$91)),IF(Oper!CI$10=Inputs!$L$16,$G103-SUM($O103:CH103),0))</f>
        <v>0</v>
      </c>
      <c r="CJ103" s="221">
        <f>IF(Oper!CJ$10&gt;=$C103,IF(ROUND(SUM($O103:CI103),4)=ROUND($G103,4),0,IF(Oper!CJ$10=Inputs!$L$16,$G103-SUM($O103:CI103),$G103/$B$91)),IF(Oper!CJ$10=Inputs!$L$16,$G103-SUM($O103:CI103),0))</f>
        <v>0</v>
      </c>
      <c r="CK103" s="221">
        <f>IF(Oper!CK$10&gt;=$C103,IF(ROUND(SUM($O103:CJ103),4)=ROUND($G103,4),0,IF(Oper!CK$10=Inputs!$L$16,$G103-SUM($O103:CJ103),$G103/$B$91)),IF(Oper!CK$10=Inputs!$L$16,$G103-SUM($O103:CJ103),0))</f>
        <v>0</v>
      </c>
      <c r="CL103" s="221">
        <f>IF(Oper!CL$10&gt;=$C103,IF(ROUND(SUM($O103:CK103),4)=ROUND($G103,4),0,IF(Oper!CL$10=Inputs!$L$16,$G103-SUM($O103:CK103),$G103/$B$91)),IF(Oper!CL$10=Inputs!$L$16,$G103-SUM($O103:CK103),0))</f>
        <v>0</v>
      </c>
      <c r="CM103" s="221">
        <f>IF(Oper!CM$10&gt;=$C103,IF(ROUND(SUM($O103:CL103),4)=ROUND($G103,4),0,IF(Oper!CM$10=Inputs!$L$16,$G103-SUM($O103:CL103),$G103/$B$91)),IF(Oper!CM$10=Inputs!$L$16,$G103-SUM($O103:CL103),0))</f>
        <v>0</v>
      </c>
      <c r="CN103" s="221">
        <f>IF(Oper!CN$10&gt;=$C103,IF(ROUND(SUM($O103:CM103),4)=ROUND($G103,4),0,IF(Oper!CN$10=Inputs!$L$16,$G103-SUM($O103:CM103),$G103/$B$91)),IF(Oper!CN$10=Inputs!$L$16,$G103-SUM($O103:CM103),0))</f>
        <v>0</v>
      </c>
      <c r="CO103" s="221">
        <f>IF(Oper!CO$10&gt;=$C103,IF(ROUND(SUM($O103:CN103),4)=ROUND($G103,4),0,IF(Oper!CO$10=Inputs!$L$16,$G103-SUM($O103:CN103),$G103/$B$91)),IF(Oper!CO$10=Inputs!$L$16,$G103-SUM($O103:CN103),0))</f>
        <v>0</v>
      </c>
      <c r="CP103" s="221">
        <f>IF(Oper!CP$10&gt;=$C103,IF(ROUND(SUM($O103:CO103),4)=ROUND($G103,4),0,IF(Oper!CP$10=Inputs!$L$16,$G103-SUM($O103:CO103),$G103/$B$91)),IF(Oper!CP$10=Inputs!$L$16,$G103-SUM($O103:CO103),0))</f>
        <v>0</v>
      </c>
      <c r="CQ103" s="221">
        <f>IF(Oper!CQ$10&gt;=$C103,IF(ROUND(SUM($O103:CP103),4)=ROUND($G103,4),0,IF(Oper!CQ$10=Inputs!$L$16,$G103-SUM($O103:CP103),$G103/$B$91)),IF(Oper!CQ$10=Inputs!$L$16,$G103-SUM($O103:CP103),0))</f>
        <v>0</v>
      </c>
      <c r="CR103" s="221">
        <f>IF(Oper!CR$10&gt;=$C103,IF(ROUND(SUM($O103:CQ103),4)=ROUND($G103,4),0,IF(Oper!CR$10=Inputs!$L$16,$G103-SUM($O103:CQ103),$G103/$B$91)),IF(Oper!CR$10=Inputs!$L$16,$G103-SUM($O103:CQ103),0))</f>
        <v>0</v>
      </c>
      <c r="CS103" s="221"/>
    </row>
    <row r="104" spans="1:97" outlineLevel="1">
      <c r="A104" s="47"/>
      <c r="B104" s="47"/>
      <c r="C104" s="116">
        <v>47483</v>
      </c>
      <c r="D104" s="47"/>
      <c r="E104" s="47"/>
      <c r="F104" s="47"/>
      <c r="G104" s="666">
        <f t="shared" si="217"/>
        <v>-88.181560484008884</v>
      </c>
      <c r="H104" s="47"/>
      <c r="I104" s="47"/>
      <c r="J104" s="47"/>
      <c r="K104" s="310" t="s">
        <v>200</v>
      </c>
      <c r="L104" s="133"/>
      <c r="M104" s="125">
        <f t="shared" si="216"/>
        <v>-88.181560484008884</v>
      </c>
      <c r="N104" s="125"/>
      <c r="O104" s="47"/>
      <c r="P104" s="221">
        <f>IF(Oper!P$10&gt;=$C104,IF(ROUND(SUM($O104:O104),4)=ROUND($G104,4),0,IF(Oper!P$10=Inputs!$L$16,$G104-SUM($O104:O104),$G104/$B$91)),IF(Oper!P$10=Inputs!$L$16,$G104-SUM($O104:O104),0))</f>
        <v>0</v>
      </c>
      <c r="Q104" s="221">
        <f>IF(Oper!Q$10&gt;=$C104,IF(ROUND(SUM($O104:P104),4)=ROUND($G104,4),0,IF(Oper!Q$10=Inputs!$L$16,$G104-SUM($O104:P104),$G104/$B$91)),IF(Oper!Q$10=Inputs!$L$16,$G104-SUM($O104:P104),0))</f>
        <v>0</v>
      </c>
      <c r="R104" s="221">
        <f>IF(Oper!R$10&gt;=$C104,IF(ROUND(SUM($O104:Q104),4)=ROUND($G104,4),0,IF(Oper!R$10=Inputs!$L$16,$G104-SUM($O104:Q104),$G104/$B$91)),IF(Oper!R$10=Inputs!$L$16,$G104-SUM($O104:Q104),0))</f>
        <v>0</v>
      </c>
      <c r="S104" s="221">
        <f>IF(Oper!S$10&gt;=$C104,IF(ROUND(SUM($O104:R104),4)=ROUND($G104,4),0,IF(Oper!S$10=Inputs!$L$16,$G104-SUM($O104:R104),$G104/$B$91)),IF(Oper!S$10=Inputs!$L$16,$G104-SUM($O104:R104),0))</f>
        <v>0</v>
      </c>
      <c r="T104" s="221">
        <f>IF(Oper!T$10&gt;=$C104,IF(ROUND(SUM($O104:S104),4)=ROUND($G104,4),0,IF(Oper!T$10=Inputs!$L$16,$G104-SUM($O104:S104),$G104/$B$91)),IF(Oper!T$10=Inputs!$L$16,$G104-SUM($O104:S104),0))</f>
        <v>0</v>
      </c>
      <c r="U104" s="221">
        <f>IF(Oper!U$10&gt;=$C104,IF(ROUND(SUM($O104:T104),4)=ROUND($G104,4),0,IF(Oper!U$10=Inputs!$L$16,$G104-SUM($O104:T104),$G104/$B$91)),IF(Oper!U$10=Inputs!$L$16,$G104-SUM($O104:T104),0))</f>
        <v>0</v>
      </c>
      <c r="V104" s="221">
        <f>IF(Oper!V$10&gt;=$C104,IF(ROUND(SUM($O104:U104),4)=ROUND($G104,4),0,IF(Oper!V$10=Inputs!$L$16,$G104-SUM($O104:U104),$G104/$B$91)),IF(Oper!V$10=Inputs!$L$16,$G104-SUM($O104:U104),0))</f>
        <v>0</v>
      </c>
      <c r="W104" s="221">
        <f>IF(Oper!W$10&gt;=$C104,IF(ROUND(SUM($O104:V104),4)=ROUND($G104,4),0,IF(Oper!W$10=Inputs!$L$16,$G104-SUM($O104:V104),$G104/$B$91)),IF(Oper!W$10=Inputs!$L$16,$G104-SUM($O104:V104),0))</f>
        <v>0</v>
      </c>
      <c r="X104" s="221">
        <f>IF(Oper!X$10&gt;=$C104,IF(ROUND(SUM($O104:W104),4)=ROUND($G104,4),0,IF(Oper!X$10=Inputs!$L$16,$G104-SUM($O104:W104),$G104/$B$91)),IF(Oper!X$10=Inputs!$L$16,$G104-SUM($O104:W104),0))</f>
        <v>0</v>
      </c>
      <c r="Y104" s="221">
        <f>IF(Oper!Y$10&gt;=$C104,IF(ROUND(SUM($O104:X104),4)=ROUND($G104,4),0,IF(Oper!Y$10=Inputs!$L$16,$G104-SUM($O104:X104),$G104/$B$91)),IF(Oper!Y$10=Inputs!$L$16,$G104-SUM($O104:X104),0))</f>
        <v>0</v>
      </c>
      <c r="Z104" s="221">
        <f>IF(Oper!Z$10&gt;=$C104,IF(ROUND(SUM($O104:Y104),4)=ROUND($G104,4),0,IF(Oper!Z$10=Inputs!$L$16,$G104-SUM($O104:Y104),$G104/$B$91)),IF(Oper!Z$10=Inputs!$L$16,$G104-SUM($O104:Y104),0))</f>
        <v>0</v>
      </c>
      <c r="AA104" s="221">
        <f>IF(Oper!AA$10&gt;=$C104,IF(ROUND(SUM($O104:Z104),4)=ROUND($G104,4),0,IF(Oper!AA$10=Inputs!$L$16,$G104-SUM($O104:Z104),$G104/$B$91)),IF(Oper!AA$10=Inputs!$L$16,$G104-SUM($O104:Z104),0))</f>
        <v>-4.4090780242004444</v>
      </c>
      <c r="AB104" s="221">
        <f>IF(Oper!AB$10&gt;=$C104,IF(ROUND(SUM($O104:AA104),4)=ROUND($G104,4),0,IF(Oper!AB$10=Inputs!$L$16,$G104-SUM($O104:AA104),$G104/$B$91)),IF(Oper!AB$10=Inputs!$L$16,$G104-SUM($O104:AA104),0))</f>
        <v>-4.4090780242004444</v>
      </c>
      <c r="AC104" s="221">
        <f>IF(Oper!AC$10&gt;=$C104,IF(ROUND(SUM($O104:AB104),4)=ROUND($G104,4),0,IF(Oper!AC$10=Inputs!$L$16,$G104-SUM($O104:AB104),$G104/$B$91)),IF(Oper!AC$10=Inputs!$L$16,$G104-SUM($O104:AB104),0))</f>
        <v>-4.4090780242004444</v>
      </c>
      <c r="AD104" s="221">
        <f>IF(Oper!AD$10&gt;=$C104,IF(ROUND(SUM($O104:AC104),4)=ROUND($G104,4),0,IF(Oper!AD$10=Inputs!$L$16,$G104-SUM($O104:AC104),$G104/$B$91)),IF(Oper!AD$10=Inputs!$L$16,$G104-SUM($O104:AC104),0))</f>
        <v>-4.4090780242004444</v>
      </c>
      <c r="AE104" s="221">
        <f>IF(Oper!AE$10&gt;=$C104,IF(ROUND(SUM($O104:AD104),4)=ROUND($G104,4),0,IF(Oper!AE$10=Inputs!$L$16,$G104-SUM($O104:AD104),$G104/$B$91)),IF(Oper!AE$10=Inputs!$L$16,$G104-SUM($O104:AD104),0))</f>
        <v>-4.4090780242004444</v>
      </c>
      <c r="AF104" s="221">
        <f>IF(Oper!AF$10&gt;=$C104,IF(ROUND(SUM($O104:AE104),4)=ROUND($G104,4),0,IF(Oper!AF$10=Inputs!$L$16,$G104-SUM($O104:AE104),$G104/$B$91)),IF(Oper!AF$10=Inputs!$L$16,$G104-SUM($O104:AE104),0))</f>
        <v>-4.4090780242004444</v>
      </c>
      <c r="AG104" s="221">
        <f>IF(Oper!AG$10&gt;=$C104,IF(ROUND(SUM($O104:AF104),4)=ROUND($G104,4),0,IF(Oper!AG$10=Inputs!$L$16,$G104-SUM($O104:AF104),$G104/$B$91)),IF(Oper!AG$10=Inputs!$L$16,$G104-SUM($O104:AF104),0))</f>
        <v>-4.4090780242004444</v>
      </c>
      <c r="AH104" s="221">
        <f>IF(Oper!AH$10&gt;=$C104,IF(ROUND(SUM($O104:AG104),4)=ROUND($G104,4),0,IF(Oper!AH$10=Inputs!$L$16,$G104-SUM($O104:AG104),$G104/$B$91)),IF(Oper!AH$10=Inputs!$L$16,$G104-SUM($O104:AG104),0))</f>
        <v>-4.4090780242004444</v>
      </c>
      <c r="AI104" s="221">
        <f>IF(Oper!AI$10&gt;=$C104,IF(ROUND(SUM($O104:AH104),4)=ROUND($G104,4),0,IF(Oper!AI$10=Inputs!$L$16,$G104-SUM($O104:AH104),$G104/$B$91)),IF(Oper!AI$10=Inputs!$L$16,$G104-SUM($O104:AH104),0))</f>
        <v>-4.4090780242004444</v>
      </c>
      <c r="AJ104" s="221">
        <f>IF(Oper!AJ$10&gt;=$C104,IF(ROUND(SUM($O104:AI104),4)=ROUND($G104,4),0,IF(Oper!AJ$10=Inputs!$L$16,$G104-SUM($O104:AI104),$G104/$B$91)),IF(Oper!AJ$10=Inputs!$L$16,$G104-SUM($O104:AI104),0))</f>
        <v>-4.4090780242004444</v>
      </c>
      <c r="AK104" s="221">
        <f>IF(Oper!AK$10&gt;=$C104,IF(ROUND(SUM($O104:AJ104),4)=ROUND($G104,4),0,IF(Oper!AK$10=Inputs!$L$16,$G104-SUM($O104:AJ104),$G104/$B$91)),IF(Oper!AK$10=Inputs!$L$16,$G104-SUM($O104:AJ104),0))</f>
        <v>-4.4090780242004444</v>
      </c>
      <c r="AL104" s="221">
        <f>IF(Oper!AL$10&gt;=$C104,IF(ROUND(SUM($O104:AK104),4)=ROUND($G104,4),0,IF(Oper!AL$10=Inputs!$L$16,$G104-SUM($O104:AK104),$G104/$B$91)),IF(Oper!AL$10=Inputs!$L$16,$G104-SUM($O104:AK104),0))</f>
        <v>-4.4090780242004444</v>
      </c>
      <c r="AM104" s="221">
        <f>IF(Oper!AM$10&gt;=$C104,IF(ROUND(SUM($O104:AL104),4)=ROUND($G104,4),0,IF(Oper!AM$10=Inputs!$L$16,$G104-SUM($O104:AL104),$G104/$B$91)),IF(Oper!AM$10=Inputs!$L$16,$G104-SUM($O104:AL104),0))</f>
        <v>-4.4090780242004444</v>
      </c>
      <c r="AN104" s="221">
        <f>IF(Oper!AN$10&gt;=$C104,IF(ROUND(SUM($O104:AM104),4)=ROUND($G104,4),0,IF(Oper!AN$10=Inputs!$L$16,$G104-SUM($O104:AM104),$G104/$B$91)),IF(Oper!AN$10=Inputs!$L$16,$G104-SUM($O104:AM104),0))</f>
        <v>-4.4090780242004444</v>
      </c>
      <c r="AO104" s="221">
        <f>IF(Oper!AO$10&gt;=$C104,IF(ROUND(SUM($O104:AN104),4)=ROUND($G104,4),0,IF(Oper!AO$10=Inputs!$L$16,$G104-SUM($O104:AN104),$G104/$B$91)),IF(Oper!AO$10=Inputs!$L$16,$G104-SUM($O104:AN104),0))</f>
        <v>-4.4090780242004444</v>
      </c>
      <c r="AP104" s="221">
        <f>IF(Oper!AP$10&gt;=$C104,IF(ROUND(SUM($O104:AO104),4)=ROUND($G104,4),0,IF(Oper!AP$10=Inputs!$L$16,$G104-SUM($O104:AO104),$G104/$B$91)),IF(Oper!AP$10=Inputs!$L$16,$G104-SUM($O104:AO104),0))</f>
        <v>-4.4090780242004444</v>
      </c>
      <c r="AQ104" s="221">
        <f>IF(Oper!AQ$10&gt;=$C104,IF(ROUND(SUM($O104:AP104),4)=ROUND($G104,4),0,IF(Oper!AQ$10=Inputs!$L$16,$G104-SUM($O104:AP104),$G104/$B$91)),IF(Oper!AQ$10=Inputs!$L$16,$G104-SUM($O104:AP104),0))</f>
        <v>-4.4090780242004444</v>
      </c>
      <c r="AR104" s="221">
        <f>IF(Oper!AR$10&gt;=$C104,IF(ROUND(SUM($O104:AQ104),4)=ROUND($G104,4),0,IF(Oper!AR$10=Inputs!$L$16,$G104-SUM($O104:AQ104),$G104/$B$91)),IF(Oper!AR$10=Inputs!$L$16,$G104-SUM($O104:AQ104),0))</f>
        <v>-4.4090780242004444</v>
      </c>
      <c r="AS104" s="221">
        <f>IF(Oper!AS$10&gt;=$C104,IF(ROUND(SUM($O104:AR104),4)=ROUND($G104,4),0,IF(Oper!AS$10=Inputs!$L$16,$G104-SUM($O104:AR104),$G104/$B$91)),IF(Oper!AS$10=Inputs!$L$16,$G104-SUM($O104:AR104),0))</f>
        <v>-4.4090780242004444</v>
      </c>
      <c r="AT104" s="221">
        <f>IF(Oper!AT$10&gt;=$C104,IF(ROUND(SUM($O104:AS104),4)=ROUND($G104,4),0,IF(Oper!AT$10=Inputs!$L$16,$G104-SUM($O104:AS104),$G104/$B$91)),IF(Oper!AT$10=Inputs!$L$16,$G104-SUM($O104:AS104),0))</f>
        <v>-4.4090780242004444</v>
      </c>
      <c r="AU104" s="221">
        <f>IF(Oper!AU$10&gt;=$C104,IF(ROUND(SUM($O104:AT104),4)=ROUND($G104,4),0,IF(Oper!AU$10=Inputs!$L$16,$G104-SUM($O104:AT104),$G104/$B$91)),IF(Oper!AU$10=Inputs!$L$16,$G104-SUM($O104:AT104),0))</f>
        <v>0</v>
      </c>
      <c r="AV104" s="221">
        <f>IF(Oper!AV$10&gt;=$C104,IF(ROUND(SUM($O104:AU104),4)=ROUND($G104,4),0,IF(Oper!AV$10=Inputs!$L$16,$G104-SUM($O104:AU104),$G104/$B$91)),IF(Oper!AV$10=Inputs!$L$16,$G104-SUM($O104:AU104),0))</f>
        <v>0</v>
      </c>
      <c r="AW104" s="221">
        <f>IF(Oper!AW$10&gt;=$C104,IF(ROUND(SUM($O104:AV104),4)=ROUND($G104,4),0,IF(Oper!AW$10=Inputs!$L$16,$G104-SUM($O104:AV104),$G104/$B$91)),IF(Oper!AW$10=Inputs!$L$16,$G104-SUM($O104:AV104),0))</f>
        <v>0</v>
      </c>
      <c r="AX104" s="221">
        <f>IF(Oper!AX$10&gt;=$C104,IF(ROUND(SUM($O104:AW104),4)=ROUND($G104,4),0,IF(Oper!AX$10=Inputs!$L$16,$G104-SUM($O104:AW104),$G104/$B$91)),IF(Oper!AX$10=Inputs!$L$16,$G104-SUM($O104:AW104),0))</f>
        <v>0</v>
      </c>
      <c r="AY104" s="221">
        <f>IF(Oper!AY$10&gt;=$C104,IF(ROUND(SUM($O104:AX104),4)=ROUND($G104,4),0,IF(Oper!AY$10=Inputs!$L$16,$G104-SUM($O104:AX104),$G104/$B$91)),IF(Oper!AY$10=Inputs!$L$16,$G104-SUM($O104:AX104),0))</f>
        <v>0</v>
      </c>
      <c r="AZ104" s="221">
        <f>IF(Oper!AZ$10&gt;=$C104,IF(ROUND(SUM($O104:AY104),4)=ROUND($G104,4),0,IF(Oper!AZ$10=Inputs!$L$16,$G104-SUM($O104:AY104),$G104/$B$91)),IF(Oper!AZ$10=Inputs!$L$16,$G104-SUM($O104:AY104),0))</f>
        <v>0</v>
      </c>
      <c r="BA104" s="221">
        <f>IF(Oper!BA$10&gt;=$C104,IF(ROUND(SUM($O104:AZ104),4)=ROUND($G104,4),0,IF(Oper!BA$10=Inputs!$L$16,$G104-SUM($O104:AZ104),$G104/$B$91)),IF(Oper!BA$10=Inputs!$L$16,$G104-SUM($O104:AZ104),0))</f>
        <v>0</v>
      </c>
      <c r="BB104" s="221">
        <f>IF(Oper!BB$10&gt;=$C104,IF(ROUND(SUM($O104:BA104),4)=ROUND($G104,4),0,IF(Oper!BB$10=Inputs!$L$16,$G104-SUM($O104:BA104),$G104/$B$91)),IF(Oper!BB$10=Inputs!$L$16,$G104-SUM($O104:BA104),0))</f>
        <v>0</v>
      </c>
      <c r="BC104" s="221">
        <f>IF(Oper!BC$10&gt;=$C104,IF(ROUND(SUM($O104:BB104),4)=ROUND($G104,4),0,IF(Oper!BC$10=Inputs!$L$16,$G104-SUM($O104:BB104),$G104/$B$91)),IF(Oper!BC$10=Inputs!$L$16,$G104-SUM($O104:BB104),0))</f>
        <v>0</v>
      </c>
      <c r="BD104" s="221">
        <f>IF(Oper!BD$10&gt;=$C104,IF(ROUND(SUM($O104:BC104),4)=ROUND($G104,4),0,IF(Oper!BD$10=Inputs!$L$16,$G104-SUM($O104:BC104),$G104/$B$91)),IF(Oper!BD$10=Inputs!$L$16,$G104-SUM($O104:BC104),0))</f>
        <v>0</v>
      </c>
      <c r="BE104" s="221">
        <f>IF(Oper!BE$10&gt;=$C104,IF(ROUND(SUM($O104:BD104),4)=ROUND($G104,4),0,IF(Oper!BE$10=Inputs!$L$16,$G104-SUM($O104:BD104),$G104/$B$91)),IF(Oper!BE$10=Inputs!$L$16,$G104-SUM($O104:BD104),0))</f>
        <v>0</v>
      </c>
      <c r="BF104" s="221">
        <f>IF(Oper!BF$10&gt;=$C104,IF(ROUND(SUM($O104:BE104),4)=ROUND($G104,4),0,IF(Oper!BF$10=Inputs!$L$16,$G104-SUM($O104:BE104),$G104/$B$91)),IF(Oper!BF$10=Inputs!$L$16,$G104-SUM($O104:BE104),0))</f>
        <v>0</v>
      </c>
      <c r="BG104" s="221">
        <f>IF(Oper!BG$10&gt;=$C104,IF(ROUND(SUM($O104:BF104),4)=ROUND($G104,4),0,IF(Oper!BG$10=Inputs!$L$16,$G104-SUM($O104:BF104),$G104/$B$91)),IF(Oper!BG$10=Inputs!$L$16,$G104-SUM($O104:BF104),0))</f>
        <v>0</v>
      </c>
      <c r="BH104" s="221">
        <f>IF(Oper!BH$10&gt;=$C104,IF(ROUND(SUM($O104:BG104),4)=ROUND($G104,4),0,IF(Oper!BH$10=Inputs!$L$16,$G104-SUM($O104:BG104),$G104/$B$91)),IF(Oper!BH$10=Inputs!$L$16,$G104-SUM($O104:BG104),0))</f>
        <v>0</v>
      </c>
      <c r="BI104" s="221">
        <f>IF(Oper!BI$10&gt;=$C104,IF(ROUND(SUM($O104:BH104),4)=ROUND($G104,4),0,IF(Oper!BI$10=Inputs!$L$16,$G104-SUM($O104:BH104),$G104/$B$91)),IF(Oper!BI$10=Inputs!$L$16,$G104-SUM($O104:BH104),0))</f>
        <v>0</v>
      </c>
      <c r="BJ104" s="221">
        <f>IF(Oper!BJ$10&gt;=$C104,IF(ROUND(SUM($O104:BI104),4)=ROUND($G104,4),0,IF(Oper!BJ$10=Inputs!$L$16,$G104-SUM($O104:BI104),$G104/$B$91)),IF(Oper!BJ$10=Inputs!$L$16,$G104-SUM($O104:BI104),0))</f>
        <v>0</v>
      </c>
      <c r="BK104" s="221">
        <f>IF(Oper!BK$10&gt;=$C104,IF(ROUND(SUM($O104:BJ104),4)=ROUND($G104,4),0,IF(Oper!BK$10=Inputs!$L$16,$G104-SUM($O104:BJ104),$G104/$B$91)),IF(Oper!BK$10=Inputs!$L$16,$G104-SUM($O104:BJ104),0))</f>
        <v>0</v>
      </c>
      <c r="BL104" s="221">
        <f>IF(Oper!BL$10&gt;=$C104,IF(ROUND(SUM($O104:BK104),4)=ROUND($G104,4),0,IF(Oper!BL$10=Inputs!$L$16,$G104-SUM($O104:BK104),$G104/$B$91)),IF(Oper!BL$10=Inputs!$L$16,$G104-SUM($O104:BK104),0))</f>
        <v>0</v>
      </c>
      <c r="BM104" s="221">
        <f>IF(Oper!BM$10&gt;=$C104,IF(ROUND(SUM($O104:BL104),4)=ROUND($G104,4),0,IF(Oper!BM$10=Inputs!$L$16,$G104-SUM($O104:BL104),$G104/$B$91)),IF(Oper!BM$10=Inputs!$L$16,$G104-SUM($O104:BL104),0))</f>
        <v>0</v>
      </c>
      <c r="BN104" s="221">
        <f>IF(Oper!BN$10&gt;=$C104,IF(ROUND(SUM($O104:BM104),4)=ROUND($G104,4),0,IF(Oper!BN$10=Inputs!$L$16,$G104-SUM($O104:BM104),$G104/$B$91)),IF(Oper!BN$10=Inputs!$L$16,$G104-SUM($O104:BM104),0))</f>
        <v>0</v>
      </c>
      <c r="BO104" s="221">
        <f>IF(Oper!BO$10&gt;=$C104,IF(ROUND(SUM($O104:BN104),4)=ROUND($G104,4),0,IF(Oper!BO$10=Inputs!$L$16,$G104-SUM($O104:BN104),$G104/$B$91)),IF(Oper!BO$10=Inputs!$L$16,$G104-SUM($O104:BN104),0))</f>
        <v>0</v>
      </c>
      <c r="BP104" s="221">
        <f>IF(Oper!BP$10&gt;=$C104,IF(ROUND(SUM($O104:BO104),4)=ROUND($G104,4),0,IF(Oper!BP$10=Inputs!$L$16,$G104-SUM($O104:BO104),$G104/$B$91)),IF(Oper!BP$10=Inputs!$L$16,$G104-SUM($O104:BO104),0))</f>
        <v>0</v>
      </c>
      <c r="BQ104" s="221">
        <f>IF(Oper!BQ$10&gt;=$C104,IF(ROUND(SUM($O104:BP104),4)=ROUND($G104,4),0,IF(Oper!BQ$10=Inputs!$L$16,$G104-SUM($O104:BP104),$G104/$B$91)),IF(Oper!BQ$10=Inputs!$L$16,$G104-SUM($O104:BP104),0))</f>
        <v>0</v>
      </c>
      <c r="BR104" s="221">
        <f>IF(Oper!BR$10&gt;=$C104,IF(ROUND(SUM($O104:BQ104),4)=ROUND($G104,4),0,IF(Oper!BR$10=Inputs!$L$16,$G104-SUM($O104:BQ104),$G104/$B$91)),IF(Oper!BR$10=Inputs!$L$16,$G104-SUM($O104:BQ104),0))</f>
        <v>0</v>
      </c>
      <c r="BS104" s="221">
        <f>IF(Oper!BS$10&gt;=$C104,IF(ROUND(SUM($O104:BR104),4)=ROUND($G104,4),0,IF(Oper!BS$10=Inputs!$L$16,$G104-SUM($O104:BR104),$G104/$B$91)),IF(Oper!BS$10=Inputs!$L$16,$G104-SUM($O104:BR104),0))</f>
        <v>0</v>
      </c>
      <c r="BT104" s="221">
        <f>IF(Oper!BT$10&gt;=$C104,IF(ROUND(SUM($O104:BS104),4)=ROUND($G104,4),0,IF(Oper!BT$10=Inputs!$L$16,$G104-SUM($O104:BS104),$G104/$B$91)),IF(Oper!BT$10=Inputs!$L$16,$G104-SUM($O104:BS104),0))</f>
        <v>0</v>
      </c>
      <c r="BU104" s="221">
        <f>IF(Oper!BU$10&gt;=$C104,IF(ROUND(SUM($O104:BT104),4)=ROUND($G104,4),0,IF(Oper!BU$10=Inputs!$L$16,$G104-SUM($O104:BT104),$G104/$B$91)),IF(Oper!BU$10=Inputs!$L$16,$G104-SUM($O104:BT104),0))</f>
        <v>0</v>
      </c>
      <c r="BV104" s="221">
        <f>IF(Oper!BV$10&gt;=$C104,IF(ROUND(SUM($O104:BU104),4)=ROUND($G104,4),0,IF(Oper!BV$10=Inputs!$L$16,$G104-SUM($O104:BU104),$G104/$B$91)),IF(Oper!BV$10=Inputs!$L$16,$G104-SUM($O104:BU104),0))</f>
        <v>0</v>
      </c>
      <c r="BW104" s="221">
        <f>IF(Oper!BW$10&gt;=$C104,IF(ROUND(SUM($O104:BV104),4)=ROUND($G104,4),0,IF(Oper!BW$10=Inputs!$L$16,$G104-SUM($O104:BV104),$G104/$B$91)),IF(Oper!BW$10=Inputs!$L$16,$G104-SUM($O104:BV104),0))</f>
        <v>0</v>
      </c>
      <c r="BX104" s="221">
        <f>IF(Oper!BX$10&gt;=$C104,IF(ROUND(SUM($O104:BW104),4)=ROUND($G104,4),0,IF(Oper!BX$10=Inputs!$L$16,$G104-SUM($O104:BW104),$G104/$B$91)),IF(Oper!BX$10=Inputs!$L$16,$G104-SUM($O104:BW104),0))</f>
        <v>0</v>
      </c>
      <c r="BY104" s="221">
        <f>IF(Oper!BY$10&gt;=$C104,IF(ROUND(SUM($O104:BX104),4)=ROUND($G104,4),0,IF(Oper!BY$10=Inputs!$L$16,$G104-SUM($O104:BX104),$G104/$B$91)),IF(Oper!BY$10=Inputs!$L$16,$G104-SUM($O104:BX104),0))</f>
        <v>0</v>
      </c>
      <c r="BZ104" s="221">
        <f>IF(Oper!BZ$10&gt;=$C104,IF(ROUND(SUM($O104:BY104),4)=ROUND($G104,4),0,IF(Oper!BZ$10=Inputs!$L$16,$G104-SUM($O104:BY104),$G104/$B$91)),IF(Oper!BZ$10=Inputs!$L$16,$G104-SUM($O104:BY104),0))</f>
        <v>0</v>
      </c>
      <c r="CA104" s="221">
        <f>IF(Oper!CA$10&gt;=$C104,IF(ROUND(SUM($O104:BZ104),4)=ROUND($G104,4),0,IF(Oper!CA$10=Inputs!$L$16,$G104-SUM($O104:BZ104),$G104/$B$91)),IF(Oper!CA$10=Inputs!$L$16,$G104-SUM($O104:BZ104),0))</f>
        <v>0</v>
      </c>
      <c r="CB104" s="221">
        <f>IF(Oper!CB$10&gt;=$C104,IF(ROUND(SUM($O104:CA104),4)=ROUND($G104,4),0,IF(Oper!CB$10=Inputs!$L$16,$G104-SUM($O104:CA104),$G104/$B$91)),IF(Oper!CB$10=Inputs!$L$16,$G104-SUM($O104:CA104),0))</f>
        <v>0</v>
      </c>
      <c r="CC104" s="221">
        <f>IF(Oper!CC$10&gt;=$C104,IF(ROUND(SUM($O104:CB104),4)=ROUND($G104,4),0,IF(Oper!CC$10=Inputs!$L$16,$G104-SUM($O104:CB104),$G104/$B$91)),IF(Oper!CC$10=Inputs!$L$16,$G104-SUM($O104:CB104),0))</f>
        <v>0</v>
      </c>
      <c r="CD104" s="221">
        <f>IF(Oper!CD$10&gt;=$C104,IF(ROUND(SUM($O104:CC104),4)=ROUND($G104,4),0,IF(Oper!CD$10=Inputs!$L$16,$G104-SUM($O104:CC104),$G104/$B$91)),IF(Oper!CD$10=Inputs!$L$16,$G104-SUM($O104:CC104),0))</f>
        <v>0</v>
      </c>
      <c r="CE104" s="221">
        <f>IF(Oper!CE$10&gt;=$C104,IF(ROUND(SUM($O104:CD104),4)=ROUND($G104,4),0,IF(Oper!CE$10=Inputs!$L$16,$G104-SUM($O104:CD104),$G104/$B$91)),IF(Oper!CE$10=Inputs!$L$16,$G104-SUM($O104:CD104),0))</f>
        <v>0</v>
      </c>
      <c r="CF104" s="221">
        <f>IF(Oper!CF$10&gt;=$C104,IF(ROUND(SUM($O104:CE104),4)=ROUND($G104,4),0,IF(Oper!CF$10=Inputs!$L$16,$G104-SUM($O104:CE104),$G104/$B$91)),IF(Oper!CF$10=Inputs!$L$16,$G104-SUM($O104:CE104),0))</f>
        <v>0</v>
      </c>
      <c r="CG104" s="221">
        <f>IF(Oper!CG$10&gt;=$C104,IF(ROUND(SUM($O104:CF104),4)=ROUND($G104,4),0,IF(Oper!CG$10=Inputs!$L$16,$G104-SUM($O104:CF104),$G104/$B$91)),IF(Oper!CG$10=Inputs!$L$16,$G104-SUM($O104:CF104),0))</f>
        <v>0</v>
      </c>
      <c r="CH104" s="221">
        <f>IF(Oper!CH$10&gt;=$C104,IF(ROUND(SUM($O104:CG104),4)=ROUND($G104,4),0,IF(Oper!CH$10=Inputs!$L$16,$G104-SUM($O104:CG104),$G104/$B$91)),IF(Oper!CH$10=Inputs!$L$16,$G104-SUM($O104:CG104),0))</f>
        <v>0</v>
      </c>
      <c r="CI104" s="221">
        <f>IF(Oper!CI$10&gt;=$C104,IF(ROUND(SUM($O104:CH104),4)=ROUND($G104,4),0,IF(Oper!CI$10=Inputs!$L$16,$G104-SUM($O104:CH104),$G104/$B$91)),IF(Oper!CI$10=Inputs!$L$16,$G104-SUM($O104:CH104),0))</f>
        <v>0</v>
      </c>
      <c r="CJ104" s="221">
        <f>IF(Oper!CJ$10&gt;=$C104,IF(ROUND(SUM($O104:CI104),4)=ROUND($G104,4),0,IF(Oper!CJ$10=Inputs!$L$16,$G104-SUM($O104:CI104),$G104/$B$91)),IF(Oper!CJ$10=Inputs!$L$16,$G104-SUM($O104:CI104),0))</f>
        <v>0</v>
      </c>
      <c r="CK104" s="221">
        <f>IF(Oper!CK$10&gt;=$C104,IF(ROUND(SUM($O104:CJ104),4)=ROUND($G104,4),0,IF(Oper!CK$10=Inputs!$L$16,$G104-SUM($O104:CJ104),$G104/$B$91)),IF(Oper!CK$10=Inputs!$L$16,$G104-SUM($O104:CJ104),0))</f>
        <v>0</v>
      </c>
      <c r="CL104" s="221">
        <f>IF(Oper!CL$10&gt;=$C104,IF(ROUND(SUM($O104:CK104),4)=ROUND($G104,4),0,IF(Oper!CL$10=Inputs!$L$16,$G104-SUM($O104:CK104),$G104/$B$91)),IF(Oper!CL$10=Inputs!$L$16,$G104-SUM($O104:CK104),0))</f>
        <v>0</v>
      </c>
      <c r="CM104" s="221">
        <f>IF(Oper!CM$10&gt;=$C104,IF(ROUND(SUM($O104:CL104),4)=ROUND($G104,4),0,IF(Oper!CM$10=Inputs!$L$16,$G104-SUM($O104:CL104),$G104/$B$91)),IF(Oper!CM$10=Inputs!$L$16,$G104-SUM($O104:CL104),0))</f>
        <v>0</v>
      </c>
      <c r="CN104" s="221">
        <f>IF(Oper!CN$10&gt;=$C104,IF(ROUND(SUM($O104:CM104),4)=ROUND($G104,4),0,IF(Oper!CN$10=Inputs!$L$16,$G104-SUM($O104:CM104),$G104/$B$91)),IF(Oper!CN$10=Inputs!$L$16,$G104-SUM($O104:CM104),0))</f>
        <v>0</v>
      </c>
      <c r="CO104" s="221">
        <f>IF(Oper!CO$10&gt;=$C104,IF(ROUND(SUM($O104:CN104),4)=ROUND($G104,4),0,IF(Oper!CO$10=Inputs!$L$16,$G104-SUM($O104:CN104),$G104/$B$91)),IF(Oper!CO$10=Inputs!$L$16,$G104-SUM($O104:CN104),0))</f>
        <v>0</v>
      </c>
      <c r="CP104" s="221">
        <f>IF(Oper!CP$10&gt;=$C104,IF(ROUND(SUM($O104:CO104),4)=ROUND($G104,4),0,IF(Oper!CP$10=Inputs!$L$16,$G104-SUM($O104:CO104),$G104/$B$91)),IF(Oper!CP$10=Inputs!$L$16,$G104-SUM($O104:CO104),0))</f>
        <v>0</v>
      </c>
      <c r="CQ104" s="221">
        <f>IF(Oper!CQ$10&gt;=$C104,IF(ROUND(SUM($O104:CP104),4)=ROUND($G104,4),0,IF(Oper!CQ$10=Inputs!$L$16,$G104-SUM($O104:CP104),$G104/$B$91)),IF(Oper!CQ$10=Inputs!$L$16,$G104-SUM($O104:CP104),0))</f>
        <v>0</v>
      </c>
      <c r="CR104" s="221">
        <f>IF(Oper!CR$10&gt;=$C104,IF(ROUND(SUM($O104:CQ104),4)=ROUND($G104,4),0,IF(Oper!CR$10=Inputs!$L$16,$G104-SUM($O104:CQ104),$G104/$B$91)),IF(Oper!CR$10=Inputs!$L$16,$G104-SUM($O104:CQ104),0))</f>
        <v>0</v>
      </c>
      <c r="CS104" s="221"/>
    </row>
    <row r="105" spans="1:97" outlineLevel="1">
      <c r="A105" s="47"/>
      <c r="B105" s="47"/>
      <c r="C105" s="116">
        <v>47848</v>
      </c>
      <c r="D105" s="47"/>
      <c r="E105" s="47"/>
      <c r="F105" s="47"/>
      <c r="G105" s="666">
        <f t="shared" si="217"/>
        <v>-85.743425356323087</v>
      </c>
      <c r="H105" s="47"/>
      <c r="I105" s="47"/>
      <c r="J105" s="47"/>
      <c r="K105" s="310" t="s">
        <v>200</v>
      </c>
      <c r="L105" s="133"/>
      <c r="M105" s="125">
        <f t="shared" si="216"/>
        <v>-85.743425356323073</v>
      </c>
      <c r="N105" s="125"/>
      <c r="O105" s="47"/>
      <c r="P105" s="221">
        <f>IF(Oper!P$10&gt;=$C105,IF(ROUND(SUM($O105:O105),4)=ROUND($G105,4),0,IF(Oper!P$10=Inputs!$L$16,$G105-SUM($O105:O105),$G105/$B$91)),IF(Oper!P$10=Inputs!$L$16,$G105-SUM($O105:O105),0))</f>
        <v>0</v>
      </c>
      <c r="Q105" s="221">
        <f>IF(Oper!Q$10&gt;=$C105,IF(ROUND(SUM($O105:P105),4)=ROUND($G105,4),0,IF(Oper!Q$10=Inputs!$L$16,$G105-SUM($O105:P105),$G105/$B$91)),IF(Oper!Q$10=Inputs!$L$16,$G105-SUM($O105:P105),0))</f>
        <v>0</v>
      </c>
      <c r="R105" s="221">
        <f>IF(Oper!R$10&gt;=$C105,IF(ROUND(SUM($O105:Q105),4)=ROUND($G105,4),0,IF(Oper!R$10=Inputs!$L$16,$G105-SUM($O105:Q105),$G105/$B$91)),IF(Oper!R$10=Inputs!$L$16,$G105-SUM($O105:Q105),0))</f>
        <v>0</v>
      </c>
      <c r="S105" s="221">
        <f>IF(Oper!S$10&gt;=$C105,IF(ROUND(SUM($O105:R105),4)=ROUND($G105,4),0,IF(Oper!S$10=Inputs!$L$16,$G105-SUM($O105:R105),$G105/$B$91)),IF(Oper!S$10=Inputs!$L$16,$G105-SUM($O105:R105),0))</f>
        <v>0</v>
      </c>
      <c r="T105" s="221">
        <f>IF(Oper!T$10&gt;=$C105,IF(ROUND(SUM($O105:S105),4)=ROUND($G105,4),0,IF(Oper!T$10=Inputs!$L$16,$G105-SUM($O105:S105),$G105/$B$91)),IF(Oper!T$10=Inputs!$L$16,$G105-SUM($O105:S105),0))</f>
        <v>0</v>
      </c>
      <c r="U105" s="221">
        <f>IF(Oper!U$10&gt;=$C105,IF(ROUND(SUM($O105:T105),4)=ROUND($G105,4),0,IF(Oper!U$10=Inputs!$L$16,$G105-SUM($O105:T105),$G105/$B$91)),IF(Oper!U$10=Inputs!$L$16,$G105-SUM($O105:T105),0))</f>
        <v>0</v>
      </c>
      <c r="V105" s="221">
        <f>IF(Oper!V$10&gt;=$C105,IF(ROUND(SUM($O105:U105),4)=ROUND($G105,4),0,IF(Oper!V$10=Inputs!$L$16,$G105-SUM($O105:U105),$G105/$B$91)),IF(Oper!V$10=Inputs!$L$16,$G105-SUM($O105:U105),0))</f>
        <v>0</v>
      </c>
      <c r="W105" s="221">
        <f>IF(Oper!W$10&gt;=$C105,IF(ROUND(SUM($O105:V105),4)=ROUND($G105,4),0,IF(Oper!W$10=Inputs!$L$16,$G105-SUM($O105:V105),$G105/$B$91)),IF(Oper!W$10=Inputs!$L$16,$G105-SUM($O105:V105),0))</f>
        <v>0</v>
      </c>
      <c r="X105" s="221">
        <f>IF(Oper!X$10&gt;=$C105,IF(ROUND(SUM($O105:W105),4)=ROUND($G105,4),0,IF(Oper!X$10=Inputs!$L$16,$G105-SUM($O105:W105),$G105/$B$91)),IF(Oper!X$10=Inputs!$L$16,$G105-SUM($O105:W105),0))</f>
        <v>0</v>
      </c>
      <c r="Y105" s="221">
        <f>IF(Oper!Y$10&gt;=$C105,IF(ROUND(SUM($O105:X105),4)=ROUND($G105,4),0,IF(Oper!Y$10=Inputs!$L$16,$G105-SUM($O105:X105),$G105/$B$91)),IF(Oper!Y$10=Inputs!$L$16,$G105-SUM($O105:X105),0))</f>
        <v>0</v>
      </c>
      <c r="Z105" s="221">
        <f>IF(Oper!Z$10&gt;=$C105,IF(ROUND(SUM($O105:Y105),4)=ROUND($G105,4),0,IF(Oper!Z$10=Inputs!$L$16,$G105-SUM($O105:Y105),$G105/$B$91)),IF(Oper!Z$10=Inputs!$L$16,$G105-SUM($O105:Y105),0))</f>
        <v>0</v>
      </c>
      <c r="AA105" s="221">
        <f>IF(Oper!AA$10&gt;=$C105,IF(ROUND(SUM($O105:Z105),4)=ROUND($G105,4),0,IF(Oper!AA$10=Inputs!$L$16,$G105-SUM($O105:Z105),$G105/$B$91)),IF(Oper!AA$10=Inputs!$L$16,$G105-SUM($O105:Z105),0))</f>
        <v>0</v>
      </c>
      <c r="AB105" s="221">
        <f>IF(Oper!AB$10&gt;=$C105,IF(ROUND(SUM($O105:AA105),4)=ROUND($G105,4),0,IF(Oper!AB$10=Inputs!$L$16,$G105-SUM($O105:AA105),$G105/$B$91)),IF(Oper!AB$10=Inputs!$L$16,$G105-SUM($O105:AA105),0))</f>
        <v>-4.287171267816154</v>
      </c>
      <c r="AC105" s="221">
        <f>IF(Oper!AC$10&gt;=$C105,IF(ROUND(SUM($O105:AB105),4)=ROUND($G105,4),0,IF(Oper!AC$10=Inputs!$L$16,$G105-SUM($O105:AB105),$G105/$B$91)),IF(Oper!AC$10=Inputs!$L$16,$G105-SUM($O105:AB105),0))</f>
        <v>-4.287171267816154</v>
      </c>
      <c r="AD105" s="221">
        <f>IF(Oper!AD$10&gt;=$C105,IF(ROUND(SUM($O105:AC105),4)=ROUND($G105,4),0,IF(Oper!AD$10=Inputs!$L$16,$G105-SUM($O105:AC105),$G105/$B$91)),IF(Oper!AD$10=Inputs!$L$16,$G105-SUM($O105:AC105),0))</f>
        <v>-4.287171267816154</v>
      </c>
      <c r="AE105" s="221">
        <f>IF(Oper!AE$10&gt;=$C105,IF(ROUND(SUM($O105:AD105),4)=ROUND($G105,4),0,IF(Oper!AE$10=Inputs!$L$16,$G105-SUM($O105:AD105),$G105/$B$91)),IF(Oper!AE$10=Inputs!$L$16,$G105-SUM($O105:AD105),0))</f>
        <v>-4.287171267816154</v>
      </c>
      <c r="AF105" s="221">
        <f>IF(Oper!AF$10&gt;=$C105,IF(ROUND(SUM($O105:AE105),4)=ROUND($G105,4),0,IF(Oper!AF$10=Inputs!$L$16,$G105-SUM($O105:AE105),$G105/$B$91)),IF(Oper!AF$10=Inputs!$L$16,$G105-SUM($O105:AE105),0))</f>
        <v>-4.287171267816154</v>
      </c>
      <c r="AG105" s="221">
        <f>IF(Oper!AG$10&gt;=$C105,IF(ROUND(SUM($O105:AF105),4)=ROUND($G105,4),0,IF(Oper!AG$10=Inputs!$L$16,$G105-SUM($O105:AF105),$G105/$B$91)),IF(Oper!AG$10=Inputs!$L$16,$G105-SUM($O105:AF105),0))</f>
        <v>-4.287171267816154</v>
      </c>
      <c r="AH105" s="221">
        <f>IF(Oper!AH$10&gt;=$C105,IF(ROUND(SUM($O105:AG105),4)=ROUND($G105,4),0,IF(Oper!AH$10=Inputs!$L$16,$G105-SUM($O105:AG105),$G105/$B$91)),IF(Oper!AH$10=Inputs!$L$16,$G105-SUM($O105:AG105),0))</f>
        <v>-4.287171267816154</v>
      </c>
      <c r="AI105" s="221">
        <f>IF(Oper!AI$10&gt;=$C105,IF(ROUND(SUM($O105:AH105),4)=ROUND($G105,4),0,IF(Oper!AI$10=Inputs!$L$16,$G105-SUM($O105:AH105),$G105/$B$91)),IF(Oper!AI$10=Inputs!$L$16,$G105-SUM($O105:AH105),0))</f>
        <v>-4.287171267816154</v>
      </c>
      <c r="AJ105" s="221">
        <f>IF(Oper!AJ$10&gt;=$C105,IF(ROUND(SUM($O105:AI105),4)=ROUND($G105,4),0,IF(Oper!AJ$10=Inputs!$L$16,$G105-SUM($O105:AI105),$G105/$B$91)),IF(Oper!AJ$10=Inputs!$L$16,$G105-SUM($O105:AI105),0))</f>
        <v>-4.287171267816154</v>
      </c>
      <c r="AK105" s="221">
        <f>IF(Oper!AK$10&gt;=$C105,IF(ROUND(SUM($O105:AJ105),4)=ROUND($G105,4),0,IF(Oper!AK$10=Inputs!$L$16,$G105-SUM($O105:AJ105),$G105/$B$91)),IF(Oper!AK$10=Inputs!$L$16,$G105-SUM($O105:AJ105),0))</f>
        <v>-4.287171267816154</v>
      </c>
      <c r="AL105" s="221">
        <f>IF(Oper!AL$10&gt;=$C105,IF(ROUND(SUM($O105:AK105),4)=ROUND($G105,4),0,IF(Oper!AL$10=Inputs!$L$16,$G105-SUM($O105:AK105),$G105/$B$91)),IF(Oper!AL$10=Inputs!$L$16,$G105-SUM($O105:AK105),0))</f>
        <v>-4.287171267816154</v>
      </c>
      <c r="AM105" s="221">
        <f>IF(Oper!AM$10&gt;=$C105,IF(ROUND(SUM($O105:AL105),4)=ROUND($G105,4),0,IF(Oper!AM$10=Inputs!$L$16,$G105-SUM($O105:AL105),$G105/$B$91)),IF(Oper!AM$10=Inputs!$L$16,$G105-SUM($O105:AL105),0))</f>
        <v>-4.287171267816154</v>
      </c>
      <c r="AN105" s="221">
        <f>IF(Oper!AN$10&gt;=$C105,IF(ROUND(SUM($O105:AM105),4)=ROUND($G105,4),0,IF(Oper!AN$10=Inputs!$L$16,$G105-SUM($O105:AM105),$G105/$B$91)),IF(Oper!AN$10=Inputs!$L$16,$G105-SUM($O105:AM105),0))</f>
        <v>-4.287171267816154</v>
      </c>
      <c r="AO105" s="221">
        <f>IF(Oper!AO$10&gt;=$C105,IF(ROUND(SUM($O105:AN105),4)=ROUND($G105,4),0,IF(Oper!AO$10=Inputs!$L$16,$G105-SUM($O105:AN105),$G105/$B$91)),IF(Oper!AO$10=Inputs!$L$16,$G105-SUM($O105:AN105),0))</f>
        <v>-4.287171267816154</v>
      </c>
      <c r="AP105" s="221">
        <f>IF(Oper!AP$10&gt;=$C105,IF(ROUND(SUM($O105:AO105),4)=ROUND($G105,4),0,IF(Oper!AP$10=Inputs!$L$16,$G105-SUM($O105:AO105),$G105/$B$91)),IF(Oper!AP$10=Inputs!$L$16,$G105-SUM($O105:AO105),0))</f>
        <v>-4.287171267816154</v>
      </c>
      <c r="AQ105" s="221">
        <f>IF(Oper!AQ$10&gt;=$C105,IF(ROUND(SUM($O105:AP105),4)=ROUND($G105,4),0,IF(Oper!AQ$10=Inputs!$L$16,$G105-SUM($O105:AP105),$G105/$B$91)),IF(Oper!AQ$10=Inputs!$L$16,$G105-SUM($O105:AP105),0))</f>
        <v>-4.287171267816154</v>
      </c>
      <c r="AR105" s="221">
        <f>IF(Oper!AR$10&gt;=$C105,IF(ROUND(SUM($O105:AQ105),4)=ROUND($G105,4),0,IF(Oper!AR$10=Inputs!$L$16,$G105-SUM($O105:AQ105),$G105/$B$91)),IF(Oper!AR$10=Inputs!$L$16,$G105-SUM($O105:AQ105),0))</f>
        <v>-4.287171267816154</v>
      </c>
      <c r="AS105" s="221">
        <f>IF(Oper!AS$10&gt;=$C105,IF(ROUND(SUM($O105:AR105),4)=ROUND($G105,4),0,IF(Oper!AS$10=Inputs!$L$16,$G105-SUM($O105:AR105),$G105/$B$91)),IF(Oper!AS$10=Inputs!$L$16,$G105-SUM($O105:AR105),0))</f>
        <v>-4.287171267816154</v>
      </c>
      <c r="AT105" s="221">
        <f>IF(Oper!AT$10&gt;=$C105,IF(ROUND(SUM($O105:AS105),4)=ROUND($G105,4),0,IF(Oper!AT$10=Inputs!$L$16,$G105-SUM($O105:AS105),$G105/$B$91)),IF(Oper!AT$10=Inputs!$L$16,$G105-SUM($O105:AS105),0))</f>
        <v>-4.287171267816154</v>
      </c>
      <c r="AU105" s="221">
        <f>IF(Oper!AU$10&gt;=$C105,IF(ROUND(SUM($O105:AT105),4)=ROUND($G105,4),0,IF(Oper!AU$10=Inputs!$L$16,$G105-SUM($O105:AT105),$G105/$B$91)),IF(Oper!AU$10=Inputs!$L$16,$G105-SUM($O105:AT105),0))</f>
        <v>-4.287171267816154</v>
      </c>
      <c r="AV105" s="221">
        <f>IF(Oper!AV$10&gt;=$C105,IF(ROUND(SUM($O105:AU105),4)=ROUND($G105,4),0,IF(Oper!AV$10=Inputs!$L$16,$G105-SUM($O105:AU105),$G105/$B$91)),IF(Oper!AV$10=Inputs!$L$16,$G105-SUM($O105:AU105),0))</f>
        <v>0</v>
      </c>
      <c r="AW105" s="221">
        <f>IF(Oper!AW$10&gt;=$C105,IF(ROUND(SUM($O105:AV105),4)=ROUND($G105,4),0,IF(Oper!AW$10=Inputs!$L$16,$G105-SUM($O105:AV105),$G105/$B$91)),IF(Oper!AW$10=Inputs!$L$16,$G105-SUM($O105:AV105),0))</f>
        <v>0</v>
      </c>
      <c r="AX105" s="221">
        <f>IF(Oper!AX$10&gt;=$C105,IF(ROUND(SUM($O105:AW105),4)=ROUND($G105,4),0,IF(Oper!AX$10=Inputs!$L$16,$G105-SUM($O105:AW105),$G105/$B$91)),IF(Oper!AX$10=Inputs!$L$16,$G105-SUM($O105:AW105),0))</f>
        <v>0</v>
      </c>
      <c r="AY105" s="221">
        <f>IF(Oper!AY$10&gt;=$C105,IF(ROUND(SUM($O105:AX105),4)=ROUND($G105,4),0,IF(Oper!AY$10=Inputs!$L$16,$G105-SUM($O105:AX105),$G105/$B$91)),IF(Oper!AY$10=Inputs!$L$16,$G105-SUM($O105:AX105),0))</f>
        <v>0</v>
      </c>
      <c r="AZ105" s="221">
        <f>IF(Oper!AZ$10&gt;=$C105,IF(ROUND(SUM($O105:AY105),4)=ROUND($G105,4),0,IF(Oper!AZ$10=Inputs!$L$16,$G105-SUM($O105:AY105),$G105/$B$91)),IF(Oper!AZ$10=Inputs!$L$16,$G105-SUM($O105:AY105),0))</f>
        <v>0</v>
      </c>
      <c r="BA105" s="221">
        <f>IF(Oper!BA$10&gt;=$C105,IF(ROUND(SUM($O105:AZ105),4)=ROUND($G105,4),0,IF(Oper!BA$10=Inputs!$L$16,$G105-SUM($O105:AZ105),$G105/$B$91)),IF(Oper!BA$10=Inputs!$L$16,$G105-SUM($O105:AZ105),0))</f>
        <v>0</v>
      </c>
      <c r="BB105" s="221">
        <f>IF(Oper!BB$10&gt;=$C105,IF(ROUND(SUM($O105:BA105),4)=ROUND($G105,4),0,IF(Oper!BB$10=Inputs!$L$16,$G105-SUM($O105:BA105),$G105/$B$91)),IF(Oper!BB$10=Inputs!$L$16,$G105-SUM($O105:BA105),0))</f>
        <v>0</v>
      </c>
      <c r="BC105" s="221">
        <f>IF(Oper!BC$10&gt;=$C105,IF(ROUND(SUM($O105:BB105),4)=ROUND($G105,4),0,IF(Oper!BC$10=Inputs!$L$16,$G105-SUM($O105:BB105),$G105/$B$91)),IF(Oper!BC$10=Inputs!$L$16,$G105-SUM($O105:BB105),0))</f>
        <v>0</v>
      </c>
      <c r="BD105" s="221">
        <f>IF(Oper!BD$10&gt;=$C105,IF(ROUND(SUM($O105:BC105),4)=ROUND($G105,4),0,IF(Oper!BD$10=Inputs!$L$16,$G105-SUM($O105:BC105),$G105/$B$91)),IF(Oper!BD$10=Inputs!$L$16,$G105-SUM($O105:BC105),0))</f>
        <v>0</v>
      </c>
      <c r="BE105" s="221">
        <f>IF(Oper!BE$10&gt;=$C105,IF(ROUND(SUM($O105:BD105),4)=ROUND($G105,4),0,IF(Oper!BE$10=Inputs!$L$16,$G105-SUM($O105:BD105),$G105/$B$91)),IF(Oper!BE$10=Inputs!$L$16,$G105-SUM($O105:BD105),0))</f>
        <v>0</v>
      </c>
      <c r="BF105" s="221">
        <f>IF(Oper!BF$10&gt;=$C105,IF(ROUND(SUM($O105:BE105),4)=ROUND($G105,4),0,IF(Oper!BF$10=Inputs!$L$16,$G105-SUM($O105:BE105),$G105/$B$91)),IF(Oper!BF$10=Inputs!$L$16,$G105-SUM($O105:BE105),0))</f>
        <v>0</v>
      </c>
      <c r="BG105" s="221">
        <f>IF(Oper!BG$10&gt;=$C105,IF(ROUND(SUM($O105:BF105),4)=ROUND($G105,4),0,IF(Oper!BG$10=Inputs!$L$16,$G105-SUM($O105:BF105),$G105/$B$91)),IF(Oper!BG$10=Inputs!$L$16,$G105-SUM($O105:BF105),0))</f>
        <v>0</v>
      </c>
      <c r="BH105" s="221">
        <f>IF(Oper!BH$10&gt;=$C105,IF(ROUND(SUM($O105:BG105),4)=ROUND($G105,4),0,IF(Oper!BH$10=Inputs!$L$16,$G105-SUM($O105:BG105),$G105/$B$91)),IF(Oper!BH$10=Inputs!$L$16,$G105-SUM($O105:BG105),0))</f>
        <v>0</v>
      </c>
      <c r="BI105" s="221">
        <f>IF(Oper!BI$10&gt;=$C105,IF(ROUND(SUM($O105:BH105),4)=ROUND($G105,4),0,IF(Oper!BI$10=Inputs!$L$16,$G105-SUM($O105:BH105),$G105/$B$91)),IF(Oper!BI$10=Inputs!$L$16,$G105-SUM($O105:BH105),0))</f>
        <v>0</v>
      </c>
      <c r="BJ105" s="221">
        <f>IF(Oper!BJ$10&gt;=$C105,IF(ROUND(SUM($O105:BI105),4)=ROUND($G105,4),0,IF(Oper!BJ$10=Inputs!$L$16,$G105-SUM($O105:BI105),$G105/$B$91)),IF(Oper!BJ$10=Inputs!$L$16,$G105-SUM($O105:BI105),0))</f>
        <v>0</v>
      </c>
      <c r="BK105" s="221">
        <f>IF(Oper!BK$10&gt;=$C105,IF(ROUND(SUM($O105:BJ105),4)=ROUND($G105,4),0,IF(Oper!BK$10=Inputs!$L$16,$G105-SUM($O105:BJ105),$G105/$B$91)),IF(Oper!BK$10=Inputs!$L$16,$G105-SUM($O105:BJ105),0))</f>
        <v>0</v>
      </c>
      <c r="BL105" s="221">
        <f>IF(Oper!BL$10&gt;=$C105,IF(ROUND(SUM($O105:BK105),4)=ROUND($G105,4),0,IF(Oper!BL$10=Inputs!$L$16,$G105-SUM($O105:BK105),$G105/$B$91)),IF(Oper!BL$10=Inputs!$L$16,$G105-SUM($O105:BK105),0))</f>
        <v>0</v>
      </c>
      <c r="BM105" s="221">
        <f>IF(Oper!BM$10&gt;=$C105,IF(ROUND(SUM($O105:BL105),4)=ROUND($G105,4),0,IF(Oper!BM$10=Inputs!$L$16,$G105-SUM($O105:BL105),$G105/$B$91)),IF(Oper!BM$10=Inputs!$L$16,$G105-SUM($O105:BL105),0))</f>
        <v>0</v>
      </c>
      <c r="BN105" s="221">
        <f>IF(Oper!BN$10&gt;=$C105,IF(ROUND(SUM($O105:BM105),4)=ROUND($G105,4),0,IF(Oper!BN$10=Inputs!$L$16,$G105-SUM($O105:BM105),$G105/$B$91)),IF(Oper!BN$10=Inputs!$L$16,$G105-SUM($O105:BM105),0))</f>
        <v>0</v>
      </c>
      <c r="BO105" s="221">
        <f>IF(Oper!BO$10&gt;=$C105,IF(ROUND(SUM($O105:BN105),4)=ROUND($G105,4),0,IF(Oper!BO$10=Inputs!$L$16,$G105-SUM($O105:BN105),$G105/$B$91)),IF(Oper!BO$10=Inputs!$L$16,$G105-SUM($O105:BN105),0))</f>
        <v>0</v>
      </c>
      <c r="BP105" s="221">
        <f>IF(Oper!BP$10&gt;=$C105,IF(ROUND(SUM($O105:BO105),4)=ROUND($G105,4),0,IF(Oper!BP$10=Inputs!$L$16,$G105-SUM($O105:BO105),$G105/$B$91)),IF(Oper!BP$10=Inputs!$L$16,$G105-SUM($O105:BO105),0))</f>
        <v>0</v>
      </c>
      <c r="BQ105" s="221">
        <f>IF(Oper!BQ$10&gt;=$C105,IF(ROUND(SUM($O105:BP105),4)=ROUND($G105,4),0,IF(Oper!BQ$10=Inputs!$L$16,$G105-SUM($O105:BP105),$G105/$B$91)),IF(Oper!BQ$10=Inputs!$L$16,$G105-SUM($O105:BP105),0))</f>
        <v>0</v>
      </c>
      <c r="BR105" s="221">
        <f>IF(Oper!BR$10&gt;=$C105,IF(ROUND(SUM($O105:BQ105),4)=ROUND($G105,4),0,IF(Oper!BR$10=Inputs!$L$16,$G105-SUM($O105:BQ105),$G105/$B$91)),IF(Oper!BR$10=Inputs!$L$16,$G105-SUM($O105:BQ105),0))</f>
        <v>0</v>
      </c>
      <c r="BS105" s="221">
        <f>IF(Oper!BS$10&gt;=$C105,IF(ROUND(SUM($O105:BR105),4)=ROUND($G105,4),0,IF(Oper!BS$10=Inputs!$L$16,$G105-SUM($O105:BR105),$G105/$B$91)),IF(Oper!BS$10=Inputs!$L$16,$G105-SUM($O105:BR105),0))</f>
        <v>0</v>
      </c>
      <c r="BT105" s="221">
        <f>IF(Oper!BT$10&gt;=$C105,IF(ROUND(SUM($O105:BS105),4)=ROUND($G105,4),0,IF(Oper!BT$10=Inputs!$L$16,$G105-SUM($O105:BS105),$G105/$B$91)),IF(Oper!BT$10=Inputs!$L$16,$G105-SUM($O105:BS105),0))</f>
        <v>0</v>
      </c>
      <c r="BU105" s="221">
        <f>IF(Oper!BU$10&gt;=$C105,IF(ROUND(SUM($O105:BT105),4)=ROUND($G105,4),0,IF(Oper!BU$10=Inputs!$L$16,$G105-SUM($O105:BT105),$G105/$B$91)),IF(Oper!BU$10=Inputs!$L$16,$G105-SUM($O105:BT105),0))</f>
        <v>0</v>
      </c>
      <c r="BV105" s="221">
        <f>IF(Oper!BV$10&gt;=$C105,IF(ROUND(SUM($O105:BU105),4)=ROUND($G105,4),0,IF(Oper!BV$10=Inputs!$L$16,$G105-SUM($O105:BU105),$G105/$B$91)),IF(Oper!BV$10=Inputs!$L$16,$G105-SUM($O105:BU105),0))</f>
        <v>0</v>
      </c>
      <c r="BW105" s="221">
        <f>IF(Oper!BW$10&gt;=$C105,IF(ROUND(SUM($O105:BV105),4)=ROUND($G105,4),0,IF(Oper!BW$10=Inputs!$L$16,$G105-SUM($O105:BV105),$G105/$B$91)),IF(Oper!BW$10=Inputs!$L$16,$G105-SUM($O105:BV105),0))</f>
        <v>0</v>
      </c>
      <c r="BX105" s="221">
        <f>IF(Oper!BX$10&gt;=$C105,IF(ROUND(SUM($O105:BW105),4)=ROUND($G105,4),0,IF(Oper!BX$10=Inputs!$L$16,$G105-SUM($O105:BW105),$G105/$B$91)),IF(Oper!BX$10=Inputs!$L$16,$G105-SUM($O105:BW105),0))</f>
        <v>0</v>
      </c>
      <c r="BY105" s="221">
        <f>IF(Oper!BY$10&gt;=$C105,IF(ROUND(SUM($O105:BX105),4)=ROUND($G105,4),0,IF(Oper!BY$10=Inputs!$L$16,$G105-SUM($O105:BX105),$G105/$B$91)),IF(Oper!BY$10=Inputs!$L$16,$G105-SUM($O105:BX105),0))</f>
        <v>0</v>
      </c>
      <c r="BZ105" s="221">
        <f>IF(Oper!BZ$10&gt;=$C105,IF(ROUND(SUM($O105:BY105),4)=ROUND($G105,4),0,IF(Oper!BZ$10=Inputs!$L$16,$G105-SUM($O105:BY105),$G105/$B$91)),IF(Oper!BZ$10=Inputs!$L$16,$G105-SUM($O105:BY105),0))</f>
        <v>0</v>
      </c>
      <c r="CA105" s="221">
        <f>IF(Oper!CA$10&gt;=$C105,IF(ROUND(SUM($O105:BZ105),4)=ROUND($G105,4),0,IF(Oper!CA$10=Inputs!$L$16,$G105-SUM($O105:BZ105),$G105/$B$91)),IF(Oper!CA$10=Inputs!$L$16,$G105-SUM($O105:BZ105),0))</f>
        <v>0</v>
      </c>
      <c r="CB105" s="221">
        <f>IF(Oper!CB$10&gt;=$C105,IF(ROUND(SUM($O105:CA105),4)=ROUND($G105,4),0,IF(Oper!CB$10=Inputs!$L$16,$G105-SUM($O105:CA105),$G105/$B$91)),IF(Oper!CB$10=Inputs!$L$16,$G105-SUM($O105:CA105),0))</f>
        <v>0</v>
      </c>
      <c r="CC105" s="221">
        <f>IF(Oper!CC$10&gt;=$C105,IF(ROUND(SUM($O105:CB105),4)=ROUND($G105,4),0,IF(Oper!CC$10=Inputs!$L$16,$G105-SUM($O105:CB105),$G105/$B$91)),IF(Oper!CC$10=Inputs!$L$16,$G105-SUM($O105:CB105),0))</f>
        <v>0</v>
      </c>
      <c r="CD105" s="221">
        <f>IF(Oper!CD$10&gt;=$C105,IF(ROUND(SUM($O105:CC105),4)=ROUND($G105,4),0,IF(Oper!CD$10=Inputs!$L$16,$G105-SUM($O105:CC105),$G105/$B$91)),IF(Oper!CD$10=Inputs!$L$16,$G105-SUM($O105:CC105),0))</f>
        <v>0</v>
      </c>
      <c r="CE105" s="221">
        <f>IF(Oper!CE$10&gt;=$C105,IF(ROUND(SUM($O105:CD105),4)=ROUND($G105,4),0,IF(Oper!CE$10=Inputs!$L$16,$G105-SUM($O105:CD105),$G105/$B$91)),IF(Oper!CE$10=Inputs!$L$16,$G105-SUM($O105:CD105),0))</f>
        <v>0</v>
      </c>
      <c r="CF105" s="221">
        <f>IF(Oper!CF$10&gt;=$C105,IF(ROUND(SUM($O105:CE105),4)=ROUND($G105,4),0,IF(Oper!CF$10=Inputs!$L$16,$G105-SUM($O105:CE105),$G105/$B$91)),IF(Oper!CF$10=Inputs!$L$16,$G105-SUM($O105:CE105),0))</f>
        <v>0</v>
      </c>
      <c r="CG105" s="221">
        <f>IF(Oper!CG$10&gt;=$C105,IF(ROUND(SUM($O105:CF105),4)=ROUND($G105,4),0,IF(Oper!CG$10=Inputs!$L$16,$G105-SUM($O105:CF105),$G105/$B$91)),IF(Oper!CG$10=Inputs!$L$16,$G105-SUM($O105:CF105),0))</f>
        <v>0</v>
      </c>
      <c r="CH105" s="221">
        <f>IF(Oper!CH$10&gt;=$C105,IF(ROUND(SUM($O105:CG105),4)=ROUND($G105,4),0,IF(Oper!CH$10=Inputs!$L$16,$G105-SUM($O105:CG105),$G105/$B$91)),IF(Oper!CH$10=Inputs!$L$16,$G105-SUM($O105:CG105),0))</f>
        <v>0</v>
      </c>
      <c r="CI105" s="221">
        <f>IF(Oper!CI$10&gt;=$C105,IF(ROUND(SUM($O105:CH105),4)=ROUND($G105,4),0,IF(Oper!CI$10=Inputs!$L$16,$G105-SUM($O105:CH105),$G105/$B$91)),IF(Oper!CI$10=Inputs!$L$16,$G105-SUM($O105:CH105),0))</f>
        <v>0</v>
      </c>
      <c r="CJ105" s="221">
        <f>IF(Oper!CJ$10&gt;=$C105,IF(ROUND(SUM($O105:CI105),4)=ROUND($G105,4),0,IF(Oper!CJ$10=Inputs!$L$16,$G105-SUM($O105:CI105),$G105/$B$91)),IF(Oper!CJ$10=Inputs!$L$16,$G105-SUM($O105:CI105),0))</f>
        <v>0</v>
      </c>
      <c r="CK105" s="221">
        <f>IF(Oper!CK$10&gt;=$C105,IF(ROUND(SUM($O105:CJ105),4)=ROUND($G105,4),0,IF(Oper!CK$10=Inputs!$L$16,$G105-SUM($O105:CJ105),$G105/$B$91)),IF(Oper!CK$10=Inputs!$L$16,$G105-SUM($O105:CJ105),0))</f>
        <v>0</v>
      </c>
      <c r="CL105" s="221">
        <f>IF(Oper!CL$10&gt;=$C105,IF(ROUND(SUM($O105:CK105),4)=ROUND($G105,4),0,IF(Oper!CL$10=Inputs!$L$16,$G105-SUM($O105:CK105),$G105/$B$91)),IF(Oper!CL$10=Inputs!$L$16,$G105-SUM($O105:CK105),0))</f>
        <v>0</v>
      </c>
      <c r="CM105" s="221">
        <f>IF(Oper!CM$10&gt;=$C105,IF(ROUND(SUM($O105:CL105),4)=ROUND($G105,4),0,IF(Oper!CM$10=Inputs!$L$16,$G105-SUM($O105:CL105),$G105/$B$91)),IF(Oper!CM$10=Inputs!$L$16,$G105-SUM($O105:CL105),0))</f>
        <v>0</v>
      </c>
      <c r="CN105" s="221">
        <f>IF(Oper!CN$10&gt;=$C105,IF(ROUND(SUM($O105:CM105),4)=ROUND($G105,4),0,IF(Oper!CN$10=Inputs!$L$16,$G105-SUM($O105:CM105),$G105/$B$91)),IF(Oper!CN$10=Inputs!$L$16,$G105-SUM($O105:CM105),0))</f>
        <v>0</v>
      </c>
      <c r="CO105" s="221">
        <f>IF(Oper!CO$10&gt;=$C105,IF(ROUND(SUM($O105:CN105),4)=ROUND($G105,4),0,IF(Oper!CO$10=Inputs!$L$16,$G105-SUM($O105:CN105),$G105/$B$91)),IF(Oper!CO$10=Inputs!$L$16,$G105-SUM($O105:CN105),0))</f>
        <v>0</v>
      </c>
      <c r="CP105" s="221">
        <f>IF(Oper!CP$10&gt;=$C105,IF(ROUND(SUM($O105:CO105),4)=ROUND($G105,4),0,IF(Oper!CP$10=Inputs!$L$16,$G105-SUM($O105:CO105),$G105/$B$91)),IF(Oper!CP$10=Inputs!$L$16,$G105-SUM($O105:CO105),0))</f>
        <v>0</v>
      </c>
      <c r="CQ105" s="221">
        <f>IF(Oper!CQ$10&gt;=$C105,IF(ROUND(SUM($O105:CP105),4)=ROUND($G105,4),0,IF(Oper!CQ$10=Inputs!$L$16,$G105-SUM($O105:CP105),$G105/$B$91)),IF(Oper!CQ$10=Inputs!$L$16,$G105-SUM($O105:CP105),0))</f>
        <v>0</v>
      </c>
      <c r="CR105" s="221">
        <f>IF(Oper!CR$10&gt;=$C105,IF(ROUND(SUM($O105:CQ105),4)=ROUND($G105,4),0,IF(Oper!CR$10=Inputs!$L$16,$G105-SUM($O105:CQ105),$G105/$B$91)),IF(Oper!CR$10=Inputs!$L$16,$G105-SUM($O105:CQ105),0))</f>
        <v>0</v>
      </c>
      <c r="CS105" s="221"/>
    </row>
    <row r="106" spans="1:97" outlineLevel="1">
      <c r="A106" s="47"/>
      <c r="B106" s="47"/>
      <c r="C106" s="116">
        <v>48213</v>
      </c>
      <c r="D106" s="47"/>
      <c r="E106" s="47"/>
      <c r="F106" s="47"/>
      <c r="G106" s="666">
        <f t="shared" si="217"/>
        <v>-83.372702314205185</v>
      </c>
      <c r="H106" s="47"/>
      <c r="I106" s="47"/>
      <c r="J106" s="47"/>
      <c r="K106" s="310" t="s">
        <v>200</v>
      </c>
      <c r="L106" s="133"/>
      <c r="M106" s="125">
        <f t="shared" si="216"/>
        <v>-83.372702314205185</v>
      </c>
      <c r="N106" s="125"/>
      <c r="O106" s="47"/>
      <c r="P106" s="221">
        <f>IF(Oper!P$10&gt;=$C106,IF(ROUND(SUM($O106:O106),4)=ROUND($G106,4),0,IF(Oper!P$10=Inputs!$L$16,$G106-SUM($O106:O106),$G106/$B$91)),IF(Oper!P$10=Inputs!$L$16,$G106-SUM($O106:O106),0))</f>
        <v>0</v>
      </c>
      <c r="Q106" s="221">
        <f>IF(Oper!Q$10&gt;=$C106,IF(ROUND(SUM($O106:P106),4)=ROUND($G106,4),0,IF(Oper!Q$10=Inputs!$L$16,$G106-SUM($O106:P106),$G106/$B$91)),IF(Oper!Q$10=Inputs!$L$16,$G106-SUM($O106:P106),0))</f>
        <v>0</v>
      </c>
      <c r="R106" s="221">
        <f>IF(Oper!R$10&gt;=$C106,IF(ROUND(SUM($O106:Q106),4)=ROUND($G106,4),0,IF(Oper!R$10=Inputs!$L$16,$G106-SUM($O106:Q106),$G106/$B$91)),IF(Oper!R$10=Inputs!$L$16,$G106-SUM($O106:Q106),0))</f>
        <v>0</v>
      </c>
      <c r="S106" s="221">
        <f>IF(Oper!S$10&gt;=$C106,IF(ROUND(SUM($O106:R106),4)=ROUND($G106,4),0,IF(Oper!S$10=Inputs!$L$16,$G106-SUM($O106:R106),$G106/$B$91)),IF(Oper!S$10=Inputs!$L$16,$G106-SUM($O106:R106),0))</f>
        <v>0</v>
      </c>
      <c r="T106" s="221">
        <f>IF(Oper!T$10&gt;=$C106,IF(ROUND(SUM($O106:S106),4)=ROUND($G106,4),0,IF(Oper!T$10=Inputs!$L$16,$G106-SUM($O106:S106),$G106/$B$91)),IF(Oper!T$10=Inputs!$L$16,$G106-SUM($O106:S106),0))</f>
        <v>0</v>
      </c>
      <c r="U106" s="221">
        <f>IF(Oper!U$10&gt;=$C106,IF(ROUND(SUM($O106:T106),4)=ROUND($G106,4),0,IF(Oper!U$10=Inputs!$L$16,$G106-SUM($O106:T106),$G106/$B$91)),IF(Oper!U$10=Inputs!$L$16,$G106-SUM($O106:T106),0))</f>
        <v>0</v>
      </c>
      <c r="V106" s="221">
        <f>IF(Oper!V$10&gt;=$C106,IF(ROUND(SUM($O106:U106),4)=ROUND($G106,4),0,IF(Oper!V$10=Inputs!$L$16,$G106-SUM($O106:U106),$G106/$B$91)),IF(Oper!V$10=Inputs!$L$16,$G106-SUM($O106:U106),0))</f>
        <v>0</v>
      </c>
      <c r="W106" s="221">
        <f>IF(Oper!W$10&gt;=$C106,IF(ROUND(SUM($O106:V106),4)=ROUND($G106,4),0,IF(Oper!W$10=Inputs!$L$16,$G106-SUM($O106:V106),$G106/$B$91)),IF(Oper!W$10=Inputs!$L$16,$G106-SUM($O106:V106),0))</f>
        <v>0</v>
      </c>
      <c r="X106" s="221">
        <f>IF(Oper!X$10&gt;=$C106,IF(ROUND(SUM($O106:W106),4)=ROUND($G106,4),0,IF(Oper!X$10=Inputs!$L$16,$G106-SUM($O106:W106),$G106/$B$91)),IF(Oper!X$10=Inputs!$L$16,$G106-SUM($O106:W106),0))</f>
        <v>0</v>
      </c>
      <c r="Y106" s="221">
        <f>IF(Oper!Y$10&gt;=$C106,IF(ROUND(SUM($O106:X106),4)=ROUND($G106,4),0,IF(Oper!Y$10=Inputs!$L$16,$G106-SUM($O106:X106),$G106/$B$91)),IF(Oper!Y$10=Inputs!$L$16,$G106-SUM($O106:X106),0))</f>
        <v>0</v>
      </c>
      <c r="Z106" s="221">
        <f>IF(Oper!Z$10&gt;=$C106,IF(ROUND(SUM($O106:Y106),4)=ROUND($G106,4),0,IF(Oper!Z$10=Inputs!$L$16,$G106-SUM($O106:Y106),$G106/$B$91)),IF(Oper!Z$10=Inputs!$L$16,$G106-SUM($O106:Y106),0))</f>
        <v>0</v>
      </c>
      <c r="AA106" s="221">
        <f>IF(Oper!AA$10&gt;=$C106,IF(ROUND(SUM($O106:Z106),4)=ROUND($G106,4),0,IF(Oper!AA$10=Inputs!$L$16,$G106-SUM($O106:Z106),$G106/$B$91)),IF(Oper!AA$10=Inputs!$L$16,$G106-SUM($O106:Z106),0))</f>
        <v>0</v>
      </c>
      <c r="AB106" s="221">
        <f>IF(Oper!AB$10&gt;=$C106,IF(ROUND(SUM($O106:AA106),4)=ROUND($G106,4),0,IF(Oper!AB$10=Inputs!$L$16,$G106-SUM($O106:AA106),$G106/$B$91)),IF(Oper!AB$10=Inputs!$L$16,$G106-SUM($O106:AA106),0))</f>
        <v>0</v>
      </c>
      <c r="AC106" s="221">
        <f>IF(Oper!AC$10&gt;=$C106,IF(ROUND(SUM($O106:AB106),4)=ROUND($G106,4),0,IF(Oper!AC$10=Inputs!$L$16,$G106-SUM($O106:AB106),$G106/$B$91)),IF(Oper!AC$10=Inputs!$L$16,$G106-SUM($O106:AB106),0))</f>
        <v>-4.1686351157102592</v>
      </c>
      <c r="AD106" s="221">
        <f>IF(Oper!AD$10&gt;=$C106,IF(ROUND(SUM($O106:AC106),4)=ROUND($G106,4),0,IF(Oper!AD$10=Inputs!$L$16,$G106-SUM($O106:AC106),$G106/$B$91)),IF(Oper!AD$10=Inputs!$L$16,$G106-SUM($O106:AC106),0))</f>
        <v>-4.1686351157102592</v>
      </c>
      <c r="AE106" s="221">
        <f>IF(Oper!AE$10&gt;=$C106,IF(ROUND(SUM($O106:AD106),4)=ROUND($G106,4),0,IF(Oper!AE$10=Inputs!$L$16,$G106-SUM($O106:AD106),$G106/$B$91)),IF(Oper!AE$10=Inputs!$L$16,$G106-SUM($O106:AD106),0))</f>
        <v>-4.1686351157102592</v>
      </c>
      <c r="AF106" s="221">
        <f>IF(Oper!AF$10&gt;=$C106,IF(ROUND(SUM($O106:AE106),4)=ROUND($G106,4),0,IF(Oper!AF$10=Inputs!$L$16,$G106-SUM($O106:AE106),$G106/$B$91)),IF(Oper!AF$10=Inputs!$L$16,$G106-SUM($O106:AE106),0))</f>
        <v>-4.1686351157102592</v>
      </c>
      <c r="AG106" s="221">
        <f>IF(Oper!AG$10&gt;=$C106,IF(ROUND(SUM($O106:AF106),4)=ROUND($G106,4),0,IF(Oper!AG$10=Inputs!$L$16,$G106-SUM($O106:AF106),$G106/$B$91)),IF(Oper!AG$10=Inputs!$L$16,$G106-SUM($O106:AF106),0))</f>
        <v>-4.1686351157102592</v>
      </c>
      <c r="AH106" s="221">
        <f>IF(Oper!AH$10&gt;=$C106,IF(ROUND(SUM($O106:AG106),4)=ROUND($G106,4),0,IF(Oper!AH$10=Inputs!$L$16,$G106-SUM($O106:AG106),$G106/$B$91)),IF(Oper!AH$10=Inputs!$L$16,$G106-SUM($O106:AG106),0))</f>
        <v>-4.1686351157102592</v>
      </c>
      <c r="AI106" s="221">
        <f>IF(Oper!AI$10&gt;=$C106,IF(ROUND(SUM($O106:AH106),4)=ROUND($G106,4),0,IF(Oper!AI$10=Inputs!$L$16,$G106-SUM($O106:AH106),$G106/$B$91)),IF(Oper!AI$10=Inputs!$L$16,$G106-SUM($O106:AH106),0))</f>
        <v>-4.1686351157102592</v>
      </c>
      <c r="AJ106" s="221">
        <f>IF(Oper!AJ$10&gt;=$C106,IF(ROUND(SUM($O106:AI106),4)=ROUND($G106,4),0,IF(Oper!AJ$10=Inputs!$L$16,$G106-SUM($O106:AI106),$G106/$B$91)),IF(Oper!AJ$10=Inputs!$L$16,$G106-SUM($O106:AI106),0))</f>
        <v>-4.1686351157102592</v>
      </c>
      <c r="AK106" s="221">
        <f>IF(Oper!AK$10&gt;=$C106,IF(ROUND(SUM($O106:AJ106),4)=ROUND($G106,4),0,IF(Oper!AK$10=Inputs!$L$16,$G106-SUM($O106:AJ106),$G106/$B$91)),IF(Oper!AK$10=Inputs!$L$16,$G106-SUM($O106:AJ106),0))</f>
        <v>-4.1686351157102592</v>
      </c>
      <c r="AL106" s="221">
        <f>IF(Oper!AL$10&gt;=$C106,IF(ROUND(SUM($O106:AK106),4)=ROUND($G106,4),0,IF(Oper!AL$10=Inputs!$L$16,$G106-SUM($O106:AK106),$G106/$B$91)),IF(Oper!AL$10=Inputs!$L$16,$G106-SUM($O106:AK106),0))</f>
        <v>-4.1686351157102592</v>
      </c>
      <c r="AM106" s="221">
        <f>IF(Oper!AM$10&gt;=$C106,IF(ROUND(SUM($O106:AL106),4)=ROUND($G106,4),0,IF(Oper!AM$10=Inputs!$L$16,$G106-SUM($O106:AL106),$G106/$B$91)),IF(Oper!AM$10=Inputs!$L$16,$G106-SUM($O106:AL106),0))</f>
        <v>-4.1686351157102592</v>
      </c>
      <c r="AN106" s="221">
        <f>IF(Oper!AN$10&gt;=$C106,IF(ROUND(SUM($O106:AM106),4)=ROUND($G106,4),0,IF(Oper!AN$10=Inputs!$L$16,$G106-SUM($O106:AM106),$G106/$B$91)),IF(Oper!AN$10=Inputs!$L$16,$G106-SUM($O106:AM106),0))</f>
        <v>-4.1686351157102592</v>
      </c>
      <c r="AO106" s="221">
        <f>IF(Oper!AO$10&gt;=$C106,IF(ROUND(SUM($O106:AN106),4)=ROUND($G106,4),0,IF(Oper!AO$10=Inputs!$L$16,$G106-SUM($O106:AN106),$G106/$B$91)),IF(Oper!AO$10=Inputs!$L$16,$G106-SUM($O106:AN106),0))</f>
        <v>-4.1686351157102592</v>
      </c>
      <c r="AP106" s="221">
        <f>IF(Oper!AP$10&gt;=$C106,IF(ROUND(SUM($O106:AO106),4)=ROUND($G106,4),0,IF(Oper!AP$10=Inputs!$L$16,$G106-SUM($O106:AO106),$G106/$B$91)),IF(Oper!AP$10=Inputs!$L$16,$G106-SUM($O106:AO106),0))</f>
        <v>-4.1686351157102592</v>
      </c>
      <c r="AQ106" s="221">
        <f>IF(Oper!AQ$10&gt;=$C106,IF(ROUND(SUM($O106:AP106),4)=ROUND($G106,4),0,IF(Oper!AQ$10=Inputs!$L$16,$G106-SUM($O106:AP106),$G106/$B$91)),IF(Oper!AQ$10=Inputs!$L$16,$G106-SUM($O106:AP106),0))</f>
        <v>-4.1686351157102592</v>
      </c>
      <c r="AR106" s="221">
        <f>IF(Oper!AR$10&gt;=$C106,IF(ROUND(SUM($O106:AQ106),4)=ROUND($G106,4),0,IF(Oper!AR$10=Inputs!$L$16,$G106-SUM($O106:AQ106),$G106/$B$91)),IF(Oper!AR$10=Inputs!$L$16,$G106-SUM($O106:AQ106),0))</f>
        <v>-4.1686351157102592</v>
      </c>
      <c r="AS106" s="221">
        <f>IF(Oper!AS$10&gt;=$C106,IF(ROUND(SUM($O106:AR106),4)=ROUND($G106,4),0,IF(Oper!AS$10=Inputs!$L$16,$G106-SUM($O106:AR106),$G106/$B$91)),IF(Oper!AS$10=Inputs!$L$16,$G106-SUM($O106:AR106),0))</f>
        <v>-4.1686351157102592</v>
      </c>
      <c r="AT106" s="221">
        <f>IF(Oper!AT$10&gt;=$C106,IF(ROUND(SUM($O106:AS106),4)=ROUND($G106,4),0,IF(Oper!AT$10=Inputs!$L$16,$G106-SUM($O106:AS106),$G106/$B$91)),IF(Oper!AT$10=Inputs!$L$16,$G106-SUM($O106:AS106),0))</f>
        <v>-4.1686351157102592</v>
      </c>
      <c r="AU106" s="221">
        <f>IF(Oper!AU$10&gt;=$C106,IF(ROUND(SUM($O106:AT106),4)=ROUND($G106,4),0,IF(Oper!AU$10=Inputs!$L$16,$G106-SUM($O106:AT106),$G106/$B$91)),IF(Oper!AU$10=Inputs!$L$16,$G106-SUM($O106:AT106),0))</f>
        <v>-4.1686351157102592</v>
      </c>
      <c r="AV106" s="221">
        <f>IF(Oper!AV$10&gt;=$C106,IF(ROUND(SUM($O106:AU106),4)=ROUND($G106,4),0,IF(Oper!AV$10=Inputs!$L$16,$G106-SUM($O106:AU106),$G106/$B$91)),IF(Oper!AV$10=Inputs!$L$16,$G106-SUM($O106:AU106),0))</f>
        <v>-4.1686351157102592</v>
      </c>
      <c r="AW106" s="221">
        <f>IF(Oper!AW$10&gt;=$C106,IF(ROUND(SUM($O106:AV106),4)=ROUND($G106,4),0,IF(Oper!AW$10=Inputs!$L$16,$G106-SUM($O106:AV106),$G106/$B$91)),IF(Oper!AW$10=Inputs!$L$16,$G106-SUM($O106:AV106),0))</f>
        <v>0</v>
      </c>
      <c r="AX106" s="221">
        <f>IF(Oper!AX$10&gt;=$C106,IF(ROUND(SUM($O106:AW106),4)=ROUND($G106,4),0,IF(Oper!AX$10=Inputs!$L$16,$G106-SUM($O106:AW106),$G106/$B$91)),IF(Oper!AX$10=Inputs!$L$16,$G106-SUM($O106:AW106),0))</f>
        <v>0</v>
      </c>
      <c r="AY106" s="221">
        <f>IF(Oper!AY$10&gt;=$C106,IF(ROUND(SUM($O106:AX106),4)=ROUND($G106,4),0,IF(Oper!AY$10=Inputs!$L$16,$G106-SUM($O106:AX106),$G106/$B$91)),IF(Oper!AY$10=Inputs!$L$16,$G106-SUM($O106:AX106),0))</f>
        <v>0</v>
      </c>
      <c r="AZ106" s="221">
        <f>IF(Oper!AZ$10&gt;=$C106,IF(ROUND(SUM($O106:AY106),4)=ROUND($G106,4),0,IF(Oper!AZ$10=Inputs!$L$16,$G106-SUM($O106:AY106),$G106/$B$91)),IF(Oper!AZ$10=Inputs!$L$16,$G106-SUM($O106:AY106),0))</f>
        <v>0</v>
      </c>
      <c r="BA106" s="221">
        <f>IF(Oper!BA$10&gt;=$C106,IF(ROUND(SUM($O106:AZ106),4)=ROUND($G106,4),0,IF(Oper!BA$10=Inputs!$L$16,$G106-SUM($O106:AZ106),$G106/$B$91)),IF(Oper!BA$10=Inputs!$L$16,$G106-SUM($O106:AZ106),0))</f>
        <v>0</v>
      </c>
      <c r="BB106" s="221">
        <f>IF(Oper!BB$10&gt;=$C106,IF(ROUND(SUM($O106:BA106),4)=ROUND($G106,4),0,IF(Oper!BB$10=Inputs!$L$16,$G106-SUM($O106:BA106),$G106/$B$91)),IF(Oper!BB$10=Inputs!$L$16,$G106-SUM($O106:BA106),0))</f>
        <v>0</v>
      </c>
      <c r="BC106" s="221">
        <f>IF(Oper!BC$10&gt;=$C106,IF(ROUND(SUM($O106:BB106),4)=ROUND($G106,4),0,IF(Oper!BC$10=Inputs!$L$16,$G106-SUM($O106:BB106),$G106/$B$91)),IF(Oper!BC$10=Inputs!$L$16,$G106-SUM($O106:BB106),0))</f>
        <v>0</v>
      </c>
      <c r="BD106" s="221">
        <f>IF(Oper!BD$10&gt;=$C106,IF(ROUND(SUM($O106:BC106),4)=ROUND($G106,4),0,IF(Oper!BD$10=Inputs!$L$16,$G106-SUM($O106:BC106),$G106/$B$91)),IF(Oper!BD$10=Inputs!$L$16,$G106-SUM($O106:BC106),0))</f>
        <v>0</v>
      </c>
      <c r="BE106" s="221">
        <f>IF(Oper!BE$10&gt;=$C106,IF(ROUND(SUM($O106:BD106),4)=ROUND($G106,4),0,IF(Oper!BE$10=Inputs!$L$16,$G106-SUM($O106:BD106),$G106/$B$91)),IF(Oper!BE$10=Inputs!$L$16,$G106-SUM($O106:BD106),0))</f>
        <v>0</v>
      </c>
      <c r="BF106" s="221">
        <f>IF(Oper!BF$10&gt;=$C106,IF(ROUND(SUM($O106:BE106),4)=ROUND($G106,4),0,IF(Oper!BF$10=Inputs!$L$16,$G106-SUM($O106:BE106),$G106/$B$91)),IF(Oper!BF$10=Inputs!$L$16,$G106-SUM($O106:BE106),0))</f>
        <v>0</v>
      </c>
      <c r="BG106" s="221">
        <f>IF(Oper!BG$10&gt;=$C106,IF(ROUND(SUM($O106:BF106),4)=ROUND($G106,4),0,IF(Oper!BG$10=Inputs!$L$16,$G106-SUM($O106:BF106),$G106/$B$91)),IF(Oper!BG$10=Inputs!$L$16,$G106-SUM($O106:BF106),0))</f>
        <v>0</v>
      </c>
      <c r="BH106" s="221">
        <f>IF(Oper!BH$10&gt;=$C106,IF(ROUND(SUM($O106:BG106),4)=ROUND($G106,4),0,IF(Oper!BH$10=Inputs!$L$16,$G106-SUM($O106:BG106),$G106/$B$91)),IF(Oper!BH$10=Inputs!$L$16,$G106-SUM($O106:BG106),0))</f>
        <v>0</v>
      </c>
      <c r="BI106" s="221">
        <f>IF(Oper!BI$10&gt;=$C106,IF(ROUND(SUM($O106:BH106),4)=ROUND($G106,4),0,IF(Oper!BI$10=Inputs!$L$16,$G106-SUM($O106:BH106),$G106/$B$91)),IF(Oper!BI$10=Inputs!$L$16,$G106-SUM($O106:BH106),0))</f>
        <v>0</v>
      </c>
      <c r="BJ106" s="221">
        <f>IF(Oper!BJ$10&gt;=$C106,IF(ROUND(SUM($O106:BI106),4)=ROUND($G106,4),0,IF(Oper!BJ$10=Inputs!$L$16,$G106-SUM($O106:BI106),$G106/$B$91)),IF(Oper!BJ$10=Inputs!$L$16,$G106-SUM($O106:BI106),0))</f>
        <v>0</v>
      </c>
      <c r="BK106" s="221">
        <f>IF(Oper!BK$10&gt;=$C106,IF(ROUND(SUM($O106:BJ106),4)=ROUND($G106,4),0,IF(Oper!BK$10=Inputs!$L$16,$G106-SUM($O106:BJ106),$G106/$B$91)),IF(Oper!BK$10=Inputs!$L$16,$G106-SUM($O106:BJ106),0))</f>
        <v>0</v>
      </c>
      <c r="BL106" s="221">
        <f>IF(Oper!BL$10&gt;=$C106,IF(ROUND(SUM($O106:BK106),4)=ROUND($G106,4),0,IF(Oper!BL$10=Inputs!$L$16,$G106-SUM($O106:BK106),$G106/$B$91)),IF(Oper!BL$10=Inputs!$L$16,$G106-SUM($O106:BK106),0))</f>
        <v>0</v>
      </c>
      <c r="BM106" s="221">
        <f>IF(Oper!BM$10&gt;=$C106,IF(ROUND(SUM($O106:BL106),4)=ROUND($G106,4),0,IF(Oper!BM$10=Inputs!$L$16,$G106-SUM($O106:BL106),$G106/$B$91)),IF(Oper!BM$10=Inputs!$L$16,$G106-SUM($O106:BL106),0))</f>
        <v>0</v>
      </c>
      <c r="BN106" s="221">
        <f>IF(Oper!BN$10&gt;=$C106,IF(ROUND(SUM($O106:BM106),4)=ROUND($G106,4),0,IF(Oper!BN$10=Inputs!$L$16,$G106-SUM($O106:BM106),$G106/$B$91)),IF(Oper!BN$10=Inputs!$L$16,$G106-SUM($O106:BM106),0))</f>
        <v>0</v>
      </c>
      <c r="BO106" s="221">
        <f>IF(Oper!BO$10&gt;=$C106,IF(ROUND(SUM($O106:BN106),4)=ROUND($G106,4),0,IF(Oper!BO$10=Inputs!$L$16,$G106-SUM($O106:BN106),$G106/$B$91)),IF(Oper!BO$10=Inputs!$L$16,$G106-SUM($O106:BN106),0))</f>
        <v>0</v>
      </c>
      <c r="BP106" s="221">
        <f>IF(Oper!BP$10&gt;=$C106,IF(ROUND(SUM($O106:BO106),4)=ROUND($G106,4),0,IF(Oper!BP$10=Inputs!$L$16,$G106-SUM($O106:BO106),$G106/$B$91)),IF(Oper!BP$10=Inputs!$L$16,$G106-SUM($O106:BO106),0))</f>
        <v>0</v>
      </c>
      <c r="BQ106" s="221">
        <f>IF(Oper!BQ$10&gt;=$C106,IF(ROUND(SUM($O106:BP106),4)=ROUND($G106,4),0,IF(Oper!BQ$10=Inputs!$L$16,$G106-SUM($O106:BP106),$G106/$B$91)),IF(Oper!BQ$10=Inputs!$L$16,$G106-SUM($O106:BP106),0))</f>
        <v>0</v>
      </c>
      <c r="BR106" s="221">
        <f>IF(Oper!BR$10&gt;=$C106,IF(ROUND(SUM($O106:BQ106),4)=ROUND($G106,4),0,IF(Oper!BR$10=Inputs!$L$16,$G106-SUM($O106:BQ106),$G106/$B$91)),IF(Oper!BR$10=Inputs!$L$16,$G106-SUM($O106:BQ106),0))</f>
        <v>0</v>
      </c>
      <c r="BS106" s="221">
        <f>IF(Oper!BS$10&gt;=$C106,IF(ROUND(SUM($O106:BR106),4)=ROUND($G106,4),0,IF(Oper!BS$10=Inputs!$L$16,$G106-SUM($O106:BR106),$G106/$B$91)),IF(Oper!BS$10=Inputs!$L$16,$G106-SUM($O106:BR106),0))</f>
        <v>0</v>
      </c>
      <c r="BT106" s="221">
        <f>IF(Oper!BT$10&gt;=$C106,IF(ROUND(SUM($O106:BS106),4)=ROUND($G106,4),0,IF(Oper!BT$10=Inputs!$L$16,$G106-SUM($O106:BS106),$G106/$B$91)),IF(Oper!BT$10=Inputs!$L$16,$G106-SUM($O106:BS106),0))</f>
        <v>0</v>
      </c>
      <c r="BU106" s="221">
        <f>IF(Oper!BU$10&gt;=$C106,IF(ROUND(SUM($O106:BT106),4)=ROUND($G106,4),0,IF(Oper!BU$10=Inputs!$L$16,$G106-SUM($O106:BT106),$G106/$B$91)),IF(Oper!BU$10=Inputs!$L$16,$G106-SUM($O106:BT106),0))</f>
        <v>0</v>
      </c>
      <c r="BV106" s="221">
        <f>IF(Oper!BV$10&gt;=$C106,IF(ROUND(SUM($O106:BU106),4)=ROUND($G106,4),0,IF(Oper!BV$10=Inputs!$L$16,$G106-SUM($O106:BU106),$G106/$B$91)),IF(Oper!BV$10=Inputs!$L$16,$G106-SUM($O106:BU106),0))</f>
        <v>0</v>
      </c>
      <c r="BW106" s="221">
        <f>IF(Oper!BW$10&gt;=$C106,IF(ROUND(SUM($O106:BV106),4)=ROUND($G106,4),0,IF(Oper!BW$10=Inputs!$L$16,$G106-SUM($O106:BV106),$G106/$B$91)),IF(Oper!BW$10=Inputs!$L$16,$G106-SUM($O106:BV106),0))</f>
        <v>0</v>
      </c>
      <c r="BX106" s="221">
        <f>IF(Oper!BX$10&gt;=$C106,IF(ROUND(SUM($O106:BW106),4)=ROUND($G106,4),0,IF(Oper!BX$10=Inputs!$L$16,$G106-SUM($O106:BW106),$G106/$B$91)),IF(Oper!BX$10=Inputs!$L$16,$G106-SUM($O106:BW106),0))</f>
        <v>0</v>
      </c>
      <c r="BY106" s="221">
        <f>IF(Oper!BY$10&gt;=$C106,IF(ROUND(SUM($O106:BX106),4)=ROUND($G106,4),0,IF(Oper!BY$10=Inputs!$L$16,$G106-SUM($O106:BX106),$G106/$B$91)),IF(Oper!BY$10=Inputs!$L$16,$G106-SUM($O106:BX106),0))</f>
        <v>0</v>
      </c>
      <c r="BZ106" s="221">
        <f>IF(Oper!BZ$10&gt;=$C106,IF(ROUND(SUM($O106:BY106),4)=ROUND($G106,4),0,IF(Oper!BZ$10=Inputs!$L$16,$G106-SUM($O106:BY106),$G106/$B$91)),IF(Oper!BZ$10=Inputs!$L$16,$G106-SUM($O106:BY106),0))</f>
        <v>0</v>
      </c>
      <c r="CA106" s="221">
        <f>IF(Oper!CA$10&gt;=$C106,IF(ROUND(SUM($O106:BZ106),4)=ROUND($G106,4),0,IF(Oper!CA$10=Inputs!$L$16,$G106-SUM($O106:BZ106),$G106/$B$91)),IF(Oper!CA$10=Inputs!$L$16,$G106-SUM($O106:BZ106),0))</f>
        <v>0</v>
      </c>
      <c r="CB106" s="221">
        <f>IF(Oper!CB$10&gt;=$C106,IF(ROUND(SUM($O106:CA106),4)=ROUND($G106,4),0,IF(Oper!CB$10=Inputs!$L$16,$G106-SUM($O106:CA106),$G106/$B$91)),IF(Oper!CB$10=Inputs!$L$16,$G106-SUM($O106:CA106),0))</f>
        <v>0</v>
      </c>
      <c r="CC106" s="221">
        <f>IF(Oper!CC$10&gt;=$C106,IF(ROUND(SUM($O106:CB106),4)=ROUND($G106,4),0,IF(Oper!CC$10=Inputs!$L$16,$G106-SUM($O106:CB106),$G106/$B$91)),IF(Oper!CC$10=Inputs!$L$16,$G106-SUM($O106:CB106),0))</f>
        <v>0</v>
      </c>
      <c r="CD106" s="221">
        <f>IF(Oper!CD$10&gt;=$C106,IF(ROUND(SUM($O106:CC106),4)=ROUND($G106,4),0,IF(Oper!CD$10=Inputs!$L$16,$G106-SUM($O106:CC106),$G106/$B$91)),IF(Oper!CD$10=Inputs!$L$16,$G106-SUM($O106:CC106),0))</f>
        <v>0</v>
      </c>
      <c r="CE106" s="221">
        <f>IF(Oper!CE$10&gt;=$C106,IF(ROUND(SUM($O106:CD106),4)=ROUND($G106,4),0,IF(Oper!CE$10=Inputs!$L$16,$G106-SUM($O106:CD106),$G106/$B$91)),IF(Oper!CE$10=Inputs!$L$16,$G106-SUM($O106:CD106),0))</f>
        <v>0</v>
      </c>
      <c r="CF106" s="221">
        <f>IF(Oper!CF$10&gt;=$C106,IF(ROUND(SUM($O106:CE106),4)=ROUND($G106,4),0,IF(Oper!CF$10=Inputs!$L$16,$G106-SUM($O106:CE106),$G106/$B$91)),IF(Oper!CF$10=Inputs!$L$16,$G106-SUM($O106:CE106),0))</f>
        <v>0</v>
      </c>
      <c r="CG106" s="221">
        <f>IF(Oper!CG$10&gt;=$C106,IF(ROUND(SUM($O106:CF106),4)=ROUND($G106,4),0,IF(Oper!CG$10=Inputs!$L$16,$G106-SUM($O106:CF106),$G106/$B$91)),IF(Oper!CG$10=Inputs!$L$16,$G106-SUM($O106:CF106),0))</f>
        <v>0</v>
      </c>
      <c r="CH106" s="221">
        <f>IF(Oper!CH$10&gt;=$C106,IF(ROUND(SUM($O106:CG106),4)=ROUND($G106,4),0,IF(Oper!CH$10=Inputs!$L$16,$G106-SUM($O106:CG106),$G106/$B$91)),IF(Oper!CH$10=Inputs!$L$16,$G106-SUM($O106:CG106),0))</f>
        <v>0</v>
      </c>
      <c r="CI106" s="221">
        <f>IF(Oper!CI$10&gt;=$C106,IF(ROUND(SUM($O106:CH106),4)=ROUND($G106,4),0,IF(Oper!CI$10=Inputs!$L$16,$G106-SUM($O106:CH106),$G106/$B$91)),IF(Oper!CI$10=Inputs!$L$16,$G106-SUM($O106:CH106),0))</f>
        <v>0</v>
      </c>
      <c r="CJ106" s="221">
        <f>IF(Oper!CJ$10&gt;=$C106,IF(ROUND(SUM($O106:CI106),4)=ROUND($G106,4),0,IF(Oper!CJ$10=Inputs!$L$16,$G106-SUM($O106:CI106),$G106/$B$91)),IF(Oper!CJ$10=Inputs!$L$16,$G106-SUM($O106:CI106),0))</f>
        <v>0</v>
      </c>
      <c r="CK106" s="221">
        <f>IF(Oper!CK$10&gt;=$C106,IF(ROUND(SUM($O106:CJ106),4)=ROUND($G106,4),0,IF(Oper!CK$10=Inputs!$L$16,$G106-SUM($O106:CJ106),$G106/$B$91)),IF(Oper!CK$10=Inputs!$L$16,$G106-SUM($O106:CJ106),0))</f>
        <v>0</v>
      </c>
      <c r="CL106" s="221">
        <f>IF(Oper!CL$10&gt;=$C106,IF(ROUND(SUM($O106:CK106),4)=ROUND($G106,4),0,IF(Oper!CL$10=Inputs!$L$16,$G106-SUM($O106:CK106),$G106/$B$91)),IF(Oper!CL$10=Inputs!$L$16,$G106-SUM($O106:CK106),0))</f>
        <v>0</v>
      </c>
      <c r="CM106" s="221">
        <f>IF(Oper!CM$10&gt;=$C106,IF(ROUND(SUM($O106:CL106),4)=ROUND($G106,4),0,IF(Oper!CM$10=Inputs!$L$16,$G106-SUM($O106:CL106),$G106/$B$91)),IF(Oper!CM$10=Inputs!$L$16,$G106-SUM($O106:CL106),0))</f>
        <v>0</v>
      </c>
      <c r="CN106" s="221">
        <f>IF(Oper!CN$10&gt;=$C106,IF(ROUND(SUM($O106:CM106),4)=ROUND($G106,4),0,IF(Oper!CN$10=Inputs!$L$16,$G106-SUM($O106:CM106),$G106/$B$91)),IF(Oper!CN$10=Inputs!$L$16,$G106-SUM($O106:CM106),0))</f>
        <v>0</v>
      </c>
      <c r="CO106" s="221">
        <f>IF(Oper!CO$10&gt;=$C106,IF(ROUND(SUM($O106:CN106),4)=ROUND($G106,4),0,IF(Oper!CO$10=Inputs!$L$16,$G106-SUM($O106:CN106),$G106/$B$91)),IF(Oper!CO$10=Inputs!$L$16,$G106-SUM($O106:CN106),0))</f>
        <v>0</v>
      </c>
      <c r="CP106" s="221">
        <f>IF(Oper!CP$10&gt;=$C106,IF(ROUND(SUM($O106:CO106),4)=ROUND($G106,4),0,IF(Oper!CP$10=Inputs!$L$16,$G106-SUM($O106:CO106),$G106/$B$91)),IF(Oper!CP$10=Inputs!$L$16,$G106-SUM($O106:CO106),0))</f>
        <v>0</v>
      </c>
      <c r="CQ106" s="221">
        <f>IF(Oper!CQ$10&gt;=$C106,IF(ROUND(SUM($O106:CP106),4)=ROUND($G106,4),0,IF(Oper!CQ$10=Inputs!$L$16,$G106-SUM($O106:CP106),$G106/$B$91)),IF(Oper!CQ$10=Inputs!$L$16,$G106-SUM($O106:CP106),0))</f>
        <v>0</v>
      </c>
      <c r="CR106" s="221">
        <f>IF(Oper!CR$10&gt;=$C106,IF(ROUND(SUM($O106:CQ106),4)=ROUND($G106,4),0,IF(Oper!CR$10=Inputs!$L$16,$G106-SUM($O106:CQ106),$G106/$B$91)),IF(Oper!CR$10=Inputs!$L$16,$G106-SUM($O106:CQ106),0))</f>
        <v>0</v>
      </c>
      <c r="CS106" s="221"/>
    </row>
    <row r="107" spans="1:97" outlineLevel="1">
      <c r="A107" s="47"/>
      <c r="B107" s="47"/>
      <c r="C107" s="116">
        <v>48579</v>
      </c>
      <c r="D107" s="47"/>
      <c r="E107" s="47"/>
      <c r="F107" s="47"/>
      <c r="G107" s="666">
        <f t="shared" si="217"/>
        <v>-84.487931223810804</v>
      </c>
      <c r="H107" s="47"/>
      <c r="I107" s="47"/>
      <c r="J107" s="47"/>
      <c r="K107" s="310" t="s">
        <v>200</v>
      </c>
      <c r="L107" s="133"/>
      <c r="M107" s="125">
        <f t="shared" si="216"/>
        <v>-84.487931223810804</v>
      </c>
      <c r="N107" s="125"/>
      <c r="O107" s="47"/>
      <c r="P107" s="221">
        <f>IF(Oper!P$10&gt;=$C107,IF(ROUND(SUM($O107:O107),4)=ROUND($G107,4),0,IF(Oper!P$10=Inputs!$L$16,$G107-SUM($O107:O107),$G107/$B$91)),IF(Oper!P$10=Inputs!$L$16,$G107-SUM($O107:O107),0))</f>
        <v>0</v>
      </c>
      <c r="Q107" s="221">
        <f>IF(Oper!Q$10&gt;=$C107,IF(ROUND(SUM($O107:P107),4)=ROUND($G107,4),0,IF(Oper!Q$10=Inputs!$L$16,$G107-SUM($O107:P107),$G107/$B$91)),IF(Oper!Q$10=Inputs!$L$16,$G107-SUM($O107:P107),0))</f>
        <v>0</v>
      </c>
      <c r="R107" s="221">
        <f>IF(Oper!R$10&gt;=$C107,IF(ROUND(SUM($O107:Q107),4)=ROUND($G107,4),0,IF(Oper!R$10=Inputs!$L$16,$G107-SUM($O107:Q107),$G107/$B$91)),IF(Oper!R$10=Inputs!$L$16,$G107-SUM($O107:Q107),0))</f>
        <v>0</v>
      </c>
      <c r="S107" s="221">
        <f>IF(Oper!S$10&gt;=$C107,IF(ROUND(SUM($O107:R107),4)=ROUND($G107,4),0,IF(Oper!S$10=Inputs!$L$16,$G107-SUM($O107:R107),$G107/$B$91)),IF(Oper!S$10=Inputs!$L$16,$G107-SUM($O107:R107),0))</f>
        <v>0</v>
      </c>
      <c r="T107" s="221">
        <f>IF(Oper!T$10&gt;=$C107,IF(ROUND(SUM($O107:S107),4)=ROUND($G107,4),0,IF(Oper!T$10=Inputs!$L$16,$G107-SUM($O107:S107),$G107/$B$91)),IF(Oper!T$10=Inputs!$L$16,$G107-SUM($O107:S107),0))</f>
        <v>0</v>
      </c>
      <c r="U107" s="221">
        <f>IF(Oper!U$10&gt;=$C107,IF(ROUND(SUM($O107:T107),4)=ROUND($G107,4),0,IF(Oper!U$10=Inputs!$L$16,$G107-SUM($O107:T107),$G107/$B$91)),IF(Oper!U$10=Inputs!$L$16,$G107-SUM($O107:T107),0))</f>
        <v>0</v>
      </c>
      <c r="V107" s="221">
        <f>IF(Oper!V$10&gt;=$C107,IF(ROUND(SUM($O107:U107),4)=ROUND($G107,4),0,IF(Oper!V$10=Inputs!$L$16,$G107-SUM($O107:U107),$G107/$B$91)),IF(Oper!V$10=Inputs!$L$16,$G107-SUM($O107:U107),0))</f>
        <v>0</v>
      </c>
      <c r="W107" s="221">
        <f>IF(Oper!W$10&gt;=$C107,IF(ROUND(SUM($O107:V107),4)=ROUND($G107,4),0,IF(Oper!W$10=Inputs!$L$16,$G107-SUM($O107:V107),$G107/$B$91)),IF(Oper!W$10=Inputs!$L$16,$G107-SUM($O107:V107),0))</f>
        <v>0</v>
      </c>
      <c r="X107" s="221">
        <f>IF(Oper!X$10&gt;=$C107,IF(ROUND(SUM($O107:W107),4)=ROUND($G107,4),0,IF(Oper!X$10=Inputs!$L$16,$G107-SUM($O107:W107),$G107/$B$91)),IF(Oper!X$10=Inputs!$L$16,$G107-SUM($O107:W107),0))</f>
        <v>0</v>
      </c>
      <c r="Y107" s="221">
        <f>IF(Oper!Y$10&gt;=$C107,IF(ROUND(SUM($O107:X107),4)=ROUND($G107,4),0,IF(Oper!Y$10=Inputs!$L$16,$G107-SUM($O107:X107),$G107/$B$91)),IF(Oper!Y$10=Inputs!$L$16,$G107-SUM($O107:X107),0))</f>
        <v>0</v>
      </c>
      <c r="Z107" s="221">
        <f>IF(Oper!Z$10&gt;=$C107,IF(ROUND(SUM($O107:Y107),4)=ROUND($G107,4),0,IF(Oper!Z$10=Inputs!$L$16,$G107-SUM($O107:Y107),$G107/$B$91)),IF(Oper!Z$10=Inputs!$L$16,$G107-SUM($O107:Y107),0))</f>
        <v>0</v>
      </c>
      <c r="AA107" s="221">
        <f>IF(Oper!AA$10&gt;=$C107,IF(ROUND(SUM($O107:Z107),4)=ROUND($G107,4),0,IF(Oper!AA$10=Inputs!$L$16,$G107-SUM($O107:Z107),$G107/$B$91)),IF(Oper!AA$10=Inputs!$L$16,$G107-SUM($O107:Z107),0))</f>
        <v>0</v>
      </c>
      <c r="AB107" s="221">
        <f>IF(Oper!AB$10&gt;=$C107,IF(ROUND(SUM($O107:AA107),4)=ROUND($G107,4),0,IF(Oper!AB$10=Inputs!$L$16,$G107-SUM($O107:AA107),$G107/$B$91)),IF(Oper!AB$10=Inputs!$L$16,$G107-SUM($O107:AA107),0))</f>
        <v>0</v>
      </c>
      <c r="AC107" s="221">
        <f>IF(Oper!AC$10&gt;=$C107,IF(ROUND(SUM($O107:AB107),4)=ROUND($G107,4),0,IF(Oper!AC$10=Inputs!$L$16,$G107-SUM($O107:AB107),$G107/$B$91)),IF(Oper!AC$10=Inputs!$L$16,$G107-SUM($O107:AB107),0))</f>
        <v>0</v>
      </c>
      <c r="AD107" s="221">
        <f>IF(Oper!AD$10&gt;=$C107,IF(ROUND(SUM($O107:AC107),4)=ROUND($G107,4),0,IF(Oper!AD$10=Inputs!$L$16,$G107-SUM($O107:AC107),$G107/$B$91)),IF(Oper!AD$10=Inputs!$L$16,$G107-SUM($O107:AC107),0))</f>
        <v>-4.2243965611905399</v>
      </c>
      <c r="AE107" s="221">
        <f>IF(Oper!AE$10&gt;=$C107,IF(ROUND(SUM($O107:AD107),4)=ROUND($G107,4),0,IF(Oper!AE$10=Inputs!$L$16,$G107-SUM($O107:AD107),$G107/$B$91)),IF(Oper!AE$10=Inputs!$L$16,$G107-SUM($O107:AD107),0))</f>
        <v>-4.2243965611905399</v>
      </c>
      <c r="AF107" s="221">
        <f>IF(Oper!AF$10&gt;=$C107,IF(ROUND(SUM($O107:AE107),4)=ROUND($G107,4),0,IF(Oper!AF$10=Inputs!$L$16,$G107-SUM($O107:AE107),$G107/$B$91)),IF(Oper!AF$10=Inputs!$L$16,$G107-SUM($O107:AE107),0))</f>
        <v>-4.2243965611905399</v>
      </c>
      <c r="AG107" s="221">
        <f>IF(Oper!AG$10&gt;=$C107,IF(ROUND(SUM($O107:AF107),4)=ROUND($G107,4),0,IF(Oper!AG$10=Inputs!$L$16,$G107-SUM($O107:AF107),$G107/$B$91)),IF(Oper!AG$10=Inputs!$L$16,$G107-SUM($O107:AF107),0))</f>
        <v>-4.2243965611905399</v>
      </c>
      <c r="AH107" s="221">
        <f>IF(Oper!AH$10&gt;=$C107,IF(ROUND(SUM($O107:AG107),4)=ROUND($G107,4),0,IF(Oper!AH$10=Inputs!$L$16,$G107-SUM($O107:AG107),$G107/$B$91)),IF(Oper!AH$10=Inputs!$L$16,$G107-SUM($O107:AG107),0))</f>
        <v>-4.2243965611905399</v>
      </c>
      <c r="AI107" s="221">
        <f>IF(Oper!AI$10&gt;=$C107,IF(ROUND(SUM($O107:AH107),4)=ROUND($G107,4),0,IF(Oper!AI$10=Inputs!$L$16,$G107-SUM($O107:AH107),$G107/$B$91)),IF(Oper!AI$10=Inputs!$L$16,$G107-SUM($O107:AH107),0))</f>
        <v>-4.2243965611905399</v>
      </c>
      <c r="AJ107" s="221">
        <f>IF(Oper!AJ$10&gt;=$C107,IF(ROUND(SUM($O107:AI107),4)=ROUND($G107,4),0,IF(Oper!AJ$10=Inputs!$L$16,$G107-SUM($O107:AI107),$G107/$B$91)),IF(Oper!AJ$10=Inputs!$L$16,$G107-SUM($O107:AI107),0))</f>
        <v>-4.2243965611905399</v>
      </c>
      <c r="AK107" s="221">
        <f>IF(Oper!AK$10&gt;=$C107,IF(ROUND(SUM($O107:AJ107),4)=ROUND($G107,4),0,IF(Oper!AK$10=Inputs!$L$16,$G107-SUM($O107:AJ107),$G107/$B$91)),IF(Oper!AK$10=Inputs!$L$16,$G107-SUM($O107:AJ107),0))</f>
        <v>-4.2243965611905399</v>
      </c>
      <c r="AL107" s="221">
        <f>IF(Oper!AL$10&gt;=$C107,IF(ROUND(SUM($O107:AK107),4)=ROUND($G107,4),0,IF(Oper!AL$10=Inputs!$L$16,$G107-SUM($O107:AK107),$G107/$B$91)),IF(Oper!AL$10=Inputs!$L$16,$G107-SUM($O107:AK107),0))</f>
        <v>-4.2243965611905399</v>
      </c>
      <c r="AM107" s="221">
        <f>IF(Oper!AM$10&gt;=$C107,IF(ROUND(SUM($O107:AL107),4)=ROUND($G107,4),0,IF(Oper!AM$10=Inputs!$L$16,$G107-SUM($O107:AL107),$G107/$B$91)),IF(Oper!AM$10=Inputs!$L$16,$G107-SUM($O107:AL107),0))</f>
        <v>-4.2243965611905399</v>
      </c>
      <c r="AN107" s="221">
        <f>IF(Oper!AN$10&gt;=$C107,IF(ROUND(SUM($O107:AM107),4)=ROUND($G107,4),0,IF(Oper!AN$10=Inputs!$L$16,$G107-SUM($O107:AM107),$G107/$B$91)),IF(Oper!AN$10=Inputs!$L$16,$G107-SUM($O107:AM107),0))</f>
        <v>-4.2243965611905399</v>
      </c>
      <c r="AO107" s="221">
        <f>IF(Oper!AO$10&gt;=$C107,IF(ROUND(SUM($O107:AN107),4)=ROUND($G107,4),0,IF(Oper!AO$10=Inputs!$L$16,$G107-SUM($O107:AN107),$G107/$B$91)),IF(Oper!AO$10=Inputs!$L$16,$G107-SUM($O107:AN107),0))</f>
        <v>-4.2243965611905399</v>
      </c>
      <c r="AP107" s="221">
        <f>IF(Oper!AP$10&gt;=$C107,IF(ROUND(SUM($O107:AO107),4)=ROUND($G107,4),0,IF(Oper!AP$10=Inputs!$L$16,$G107-SUM($O107:AO107),$G107/$B$91)),IF(Oper!AP$10=Inputs!$L$16,$G107-SUM($O107:AO107),0))</f>
        <v>-4.2243965611905399</v>
      </c>
      <c r="AQ107" s="221">
        <f>IF(Oper!AQ$10&gt;=$C107,IF(ROUND(SUM($O107:AP107),4)=ROUND($G107,4),0,IF(Oper!AQ$10=Inputs!$L$16,$G107-SUM($O107:AP107),$G107/$B$91)),IF(Oper!AQ$10=Inputs!$L$16,$G107-SUM($O107:AP107),0))</f>
        <v>-4.2243965611905399</v>
      </c>
      <c r="AR107" s="221">
        <f>IF(Oper!AR$10&gt;=$C107,IF(ROUND(SUM($O107:AQ107),4)=ROUND($G107,4),0,IF(Oper!AR$10=Inputs!$L$16,$G107-SUM($O107:AQ107),$G107/$B$91)),IF(Oper!AR$10=Inputs!$L$16,$G107-SUM($O107:AQ107),0))</f>
        <v>-4.2243965611905399</v>
      </c>
      <c r="AS107" s="221">
        <f>IF(Oper!AS$10&gt;=$C107,IF(ROUND(SUM($O107:AR107),4)=ROUND($G107,4),0,IF(Oper!AS$10=Inputs!$L$16,$G107-SUM($O107:AR107),$G107/$B$91)),IF(Oper!AS$10=Inputs!$L$16,$G107-SUM($O107:AR107),0))</f>
        <v>-4.2243965611905399</v>
      </c>
      <c r="AT107" s="221">
        <f>IF(Oper!AT$10&gt;=$C107,IF(ROUND(SUM($O107:AS107),4)=ROUND($G107,4),0,IF(Oper!AT$10=Inputs!$L$16,$G107-SUM($O107:AS107),$G107/$B$91)),IF(Oper!AT$10=Inputs!$L$16,$G107-SUM($O107:AS107),0))</f>
        <v>-4.2243965611905399</v>
      </c>
      <c r="AU107" s="221">
        <f>IF(Oper!AU$10&gt;=$C107,IF(ROUND(SUM($O107:AT107),4)=ROUND($G107,4),0,IF(Oper!AU$10=Inputs!$L$16,$G107-SUM($O107:AT107),$G107/$B$91)),IF(Oper!AU$10=Inputs!$L$16,$G107-SUM($O107:AT107),0))</f>
        <v>-4.2243965611905399</v>
      </c>
      <c r="AV107" s="221">
        <f>IF(Oper!AV$10&gt;=$C107,IF(ROUND(SUM($O107:AU107),4)=ROUND($G107,4),0,IF(Oper!AV$10=Inputs!$L$16,$G107-SUM($O107:AU107),$G107/$B$91)),IF(Oper!AV$10=Inputs!$L$16,$G107-SUM($O107:AU107),0))</f>
        <v>-4.2243965611905399</v>
      </c>
      <c r="AW107" s="221">
        <f>IF(Oper!AW$10&gt;=$C107,IF(ROUND(SUM($O107:AV107),4)=ROUND($G107,4),0,IF(Oper!AW$10=Inputs!$L$16,$G107-SUM($O107:AV107),$G107/$B$91)),IF(Oper!AW$10=Inputs!$L$16,$G107-SUM($O107:AV107),0))</f>
        <v>-4.2243965611905399</v>
      </c>
      <c r="AX107" s="221">
        <f>IF(Oper!AX$10&gt;=$C107,IF(ROUND(SUM($O107:AW107),4)=ROUND($G107,4),0,IF(Oper!AX$10=Inputs!$L$16,$G107-SUM($O107:AW107),$G107/$B$91)),IF(Oper!AX$10=Inputs!$L$16,$G107-SUM($O107:AW107),0))</f>
        <v>0</v>
      </c>
      <c r="AY107" s="221">
        <f>IF(Oper!AY$10&gt;=$C107,IF(ROUND(SUM($O107:AX107),4)=ROUND($G107,4),0,IF(Oper!AY$10=Inputs!$L$16,$G107-SUM($O107:AX107),$G107/$B$91)),IF(Oper!AY$10=Inputs!$L$16,$G107-SUM($O107:AX107),0))</f>
        <v>0</v>
      </c>
      <c r="AZ107" s="221">
        <f>IF(Oper!AZ$10&gt;=$C107,IF(ROUND(SUM($O107:AY107),4)=ROUND($G107,4),0,IF(Oper!AZ$10=Inputs!$L$16,$G107-SUM($O107:AY107),$G107/$B$91)),IF(Oper!AZ$10=Inputs!$L$16,$G107-SUM($O107:AY107),0))</f>
        <v>0</v>
      </c>
      <c r="BA107" s="221">
        <f>IF(Oper!BA$10&gt;=$C107,IF(ROUND(SUM($O107:AZ107),4)=ROUND($G107,4),0,IF(Oper!BA$10=Inputs!$L$16,$G107-SUM($O107:AZ107),$G107/$B$91)),IF(Oper!BA$10=Inputs!$L$16,$G107-SUM($O107:AZ107),0))</f>
        <v>0</v>
      </c>
      <c r="BB107" s="221">
        <f>IF(Oper!BB$10&gt;=$C107,IF(ROUND(SUM($O107:BA107),4)=ROUND($G107,4),0,IF(Oper!BB$10=Inputs!$L$16,$G107-SUM($O107:BA107),$G107/$B$91)),IF(Oper!BB$10=Inputs!$L$16,$G107-SUM($O107:BA107),0))</f>
        <v>0</v>
      </c>
      <c r="BC107" s="221">
        <f>IF(Oper!BC$10&gt;=$C107,IF(ROUND(SUM($O107:BB107),4)=ROUND($G107,4),0,IF(Oper!BC$10=Inputs!$L$16,$G107-SUM($O107:BB107),$G107/$B$91)),IF(Oper!BC$10=Inputs!$L$16,$G107-SUM($O107:BB107),0))</f>
        <v>0</v>
      </c>
      <c r="BD107" s="221">
        <f>IF(Oper!BD$10&gt;=$C107,IF(ROUND(SUM($O107:BC107),4)=ROUND($G107,4),0,IF(Oper!BD$10=Inputs!$L$16,$G107-SUM($O107:BC107),$G107/$B$91)),IF(Oper!BD$10=Inputs!$L$16,$G107-SUM($O107:BC107),0))</f>
        <v>0</v>
      </c>
      <c r="BE107" s="221">
        <f>IF(Oper!BE$10&gt;=$C107,IF(ROUND(SUM($O107:BD107),4)=ROUND($G107,4),0,IF(Oper!BE$10=Inputs!$L$16,$G107-SUM($O107:BD107),$G107/$B$91)),IF(Oper!BE$10=Inputs!$L$16,$G107-SUM($O107:BD107),0))</f>
        <v>0</v>
      </c>
      <c r="BF107" s="221">
        <f>IF(Oper!BF$10&gt;=$C107,IF(ROUND(SUM($O107:BE107),4)=ROUND($G107,4),0,IF(Oper!BF$10=Inputs!$L$16,$G107-SUM($O107:BE107),$G107/$B$91)),IF(Oper!BF$10=Inputs!$L$16,$G107-SUM($O107:BE107),0))</f>
        <v>0</v>
      </c>
      <c r="BG107" s="221">
        <f>IF(Oper!BG$10&gt;=$C107,IF(ROUND(SUM($O107:BF107),4)=ROUND($G107,4),0,IF(Oper!BG$10=Inputs!$L$16,$G107-SUM($O107:BF107),$G107/$B$91)),IF(Oper!BG$10=Inputs!$L$16,$G107-SUM($O107:BF107),0))</f>
        <v>0</v>
      </c>
      <c r="BH107" s="221">
        <f>IF(Oper!BH$10&gt;=$C107,IF(ROUND(SUM($O107:BG107),4)=ROUND($G107,4),0,IF(Oper!BH$10=Inputs!$L$16,$G107-SUM($O107:BG107),$G107/$B$91)),IF(Oper!BH$10=Inputs!$L$16,$G107-SUM($O107:BG107),0))</f>
        <v>0</v>
      </c>
      <c r="BI107" s="221">
        <f>IF(Oper!BI$10&gt;=$C107,IF(ROUND(SUM($O107:BH107),4)=ROUND($G107,4),0,IF(Oper!BI$10=Inputs!$L$16,$G107-SUM($O107:BH107),$G107/$B$91)),IF(Oper!BI$10=Inputs!$L$16,$G107-SUM($O107:BH107),0))</f>
        <v>0</v>
      </c>
      <c r="BJ107" s="221">
        <f>IF(Oper!BJ$10&gt;=$C107,IF(ROUND(SUM($O107:BI107),4)=ROUND($G107,4),0,IF(Oper!BJ$10=Inputs!$L$16,$G107-SUM($O107:BI107),$G107/$B$91)),IF(Oper!BJ$10=Inputs!$L$16,$G107-SUM($O107:BI107),0))</f>
        <v>0</v>
      </c>
      <c r="BK107" s="221">
        <f>IF(Oper!BK$10&gt;=$C107,IF(ROUND(SUM($O107:BJ107),4)=ROUND($G107,4),0,IF(Oper!BK$10=Inputs!$L$16,$G107-SUM($O107:BJ107),$G107/$B$91)),IF(Oper!BK$10=Inputs!$L$16,$G107-SUM($O107:BJ107),0))</f>
        <v>0</v>
      </c>
      <c r="BL107" s="221">
        <f>IF(Oper!BL$10&gt;=$C107,IF(ROUND(SUM($O107:BK107),4)=ROUND($G107,4),0,IF(Oper!BL$10=Inputs!$L$16,$G107-SUM($O107:BK107),$G107/$B$91)),IF(Oper!BL$10=Inputs!$L$16,$G107-SUM($O107:BK107),0))</f>
        <v>0</v>
      </c>
      <c r="BM107" s="221">
        <f>IF(Oper!BM$10&gt;=$C107,IF(ROUND(SUM($O107:BL107),4)=ROUND($G107,4),0,IF(Oper!BM$10=Inputs!$L$16,$G107-SUM($O107:BL107),$G107/$B$91)),IF(Oper!BM$10=Inputs!$L$16,$G107-SUM($O107:BL107),0))</f>
        <v>0</v>
      </c>
      <c r="BN107" s="221">
        <f>IF(Oper!BN$10&gt;=$C107,IF(ROUND(SUM($O107:BM107),4)=ROUND($G107,4),0,IF(Oper!BN$10=Inputs!$L$16,$G107-SUM($O107:BM107),$G107/$B$91)),IF(Oper!BN$10=Inputs!$L$16,$G107-SUM($O107:BM107),0))</f>
        <v>0</v>
      </c>
      <c r="BO107" s="221">
        <f>IF(Oper!BO$10&gt;=$C107,IF(ROUND(SUM($O107:BN107),4)=ROUND($G107,4),0,IF(Oper!BO$10=Inputs!$L$16,$G107-SUM($O107:BN107),$G107/$B$91)),IF(Oper!BO$10=Inputs!$L$16,$G107-SUM($O107:BN107),0))</f>
        <v>0</v>
      </c>
      <c r="BP107" s="221">
        <f>IF(Oper!BP$10&gt;=$C107,IF(ROUND(SUM($O107:BO107),4)=ROUND($G107,4),0,IF(Oper!BP$10=Inputs!$L$16,$G107-SUM($O107:BO107),$G107/$B$91)),IF(Oper!BP$10=Inputs!$L$16,$G107-SUM($O107:BO107),0))</f>
        <v>0</v>
      </c>
      <c r="BQ107" s="221">
        <f>IF(Oper!BQ$10&gt;=$C107,IF(ROUND(SUM($O107:BP107),4)=ROUND($G107,4),0,IF(Oper!BQ$10=Inputs!$L$16,$G107-SUM($O107:BP107),$G107/$B$91)),IF(Oper!BQ$10=Inputs!$L$16,$G107-SUM($O107:BP107),0))</f>
        <v>0</v>
      </c>
      <c r="BR107" s="221">
        <f>IF(Oper!BR$10&gt;=$C107,IF(ROUND(SUM($O107:BQ107),4)=ROUND($G107,4),0,IF(Oper!BR$10=Inputs!$L$16,$G107-SUM($O107:BQ107),$G107/$B$91)),IF(Oper!BR$10=Inputs!$L$16,$G107-SUM($O107:BQ107),0))</f>
        <v>0</v>
      </c>
      <c r="BS107" s="221">
        <f>IF(Oper!BS$10&gt;=$C107,IF(ROUND(SUM($O107:BR107),4)=ROUND($G107,4),0,IF(Oper!BS$10=Inputs!$L$16,$G107-SUM($O107:BR107),$G107/$B$91)),IF(Oper!BS$10=Inputs!$L$16,$G107-SUM($O107:BR107),0))</f>
        <v>0</v>
      </c>
      <c r="BT107" s="221">
        <f>IF(Oper!BT$10&gt;=$C107,IF(ROUND(SUM($O107:BS107),4)=ROUND($G107,4),0,IF(Oper!BT$10=Inputs!$L$16,$G107-SUM($O107:BS107),$G107/$B$91)),IF(Oper!BT$10=Inputs!$L$16,$G107-SUM($O107:BS107),0))</f>
        <v>0</v>
      </c>
      <c r="BU107" s="221">
        <f>IF(Oper!BU$10&gt;=$C107,IF(ROUND(SUM($O107:BT107),4)=ROUND($G107,4),0,IF(Oper!BU$10=Inputs!$L$16,$G107-SUM($O107:BT107),$G107/$B$91)),IF(Oper!BU$10=Inputs!$L$16,$G107-SUM($O107:BT107),0))</f>
        <v>0</v>
      </c>
      <c r="BV107" s="221">
        <f>IF(Oper!BV$10&gt;=$C107,IF(ROUND(SUM($O107:BU107),4)=ROUND($G107,4),0,IF(Oper!BV$10=Inputs!$L$16,$G107-SUM($O107:BU107),$G107/$B$91)),IF(Oper!BV$10=Inputs!$L$16,$G107-SUM($O107:BU107),0))</f>
        <v>0</v>
      </c>
      <c r="BW107" s="221">
        <f>IF(Oper!BW$10&gt;=$C107,IF(ROUND(SUM($O107:BV107),4)=ROUND($G107,4),0,IF(Oper!BW$10=Inputs!$L$16,$G107-SUM($O107:BV107),$G107/$B$91)),IF(Oper!BW$10=Inputs!$L$16,$G107-SUM($O107:BV107),0))</f>
        <v>0</v>
      </c>
      <c r="BX107" s="221">
        <f>IF(Oper!BX$10&gt;=$C107,IF(ROUND(SUM($O107:BW107),4)=ROUND($G107,4),0,IF(Oper!BX$10=Inputs!$L$16,$G107-SUM($O107:BW107),$G107/$B$91)),IF(Oper!BX$10=Inputs!$L$16,$G107-SUM($O107:BW107),0))</f>
        <v>0</v>
      </c>
      <c r="BY107" s="221">
        <f>IF(Oper!BY$10&gt;=$C107,IF(ROUND(SUM($O107:BX107),4)=ROUND($G107,4),0,IF(Oper!BY$10=Inputs!$L$16,$G107-SUM($O107:BX107),$G107/$B$91)),IF(Oper!BY$10=Inputs!$L$16,$G107-SUM($O107:BX107),0))</f>
        <v>0</v>
      </c>
      <c r="BZ107" s="221">
        <f>IF(Oper!BZ$10&gt;=$C107,IF(ROUND(SUM($O107:BY107),4)=ROUND($G107,4),0,IF(Oper!BZ$10=Inputs!$L$16,$G107-SUM($O107:BY107),$G107/$B$91)),IF(Oper!BZ$10=Inputs!$L$16,$G107-SUM($O107:BY107),0))</f>
        <v>0</v>
      </c>
      <c r="CA107" s="221">
        <f>IF(Oper!CA$10&gt;=$C107,IF(ROUND(SUM($O107:BZ107),4)=ROUND($G107,4),0,IF(Oper!CA$10=Inputs!$L$16,$G107-SUM($O107:BZ107),$G107/$B$91)),IF(Oper!CA$10=Inputs!$L$16,$G107-SUM($O107:BZ107),0))</f>
        <v>0</v>
      </c>
      <c r="CB107" s="221">
        <f>IF(Oper!CB$10&gt;=$C107,IF(ROUND(SUM($O107:CA107),4)=ROUND($G107,4),0,IF(Oper!CB$10=Inputs!$L$16,$G107-SUM($O107:CA107),$G107/$B$91)),IF(Oper!CB$10=Inputs!$L$16,$G107-SUM($O107:CA107),0))</f>
        <v>0</v>
      </c>
      <c r="CC107" s="221">
        <f>IF(Oper!CC$10&gt;=$C107,IF(ROUND(SUM($O107:CB107),4)=ROUND($G107,4),0,IF(Oper!CC$10=Inputs!$L$16,$G107-SUM($O107:CB107),$G107/$B$91)),IF(Oper!CC$10=Inputs!$L$16,$G107-SUM($O107:CB107),0))</f>
        <v>0</v>
      </c>
      <c r="CD107" s="221">
        <f>IF(Oper!CD$10&gt;=$C107,IF(ROUND(SUM($O107:CC107),4)=ROUND($G107,4),0,IF(Oper!CD$10=Inputs!$L$16,$G107-SUM($O107:CC107),$G107/$B$91)),IF(Oper!CD$10=Inputs!$L$16,$G107-SUM($O107:CC107),0))</f>
        <v>0</v>
      </c>
      <c r="CE107" s="221">
        <f>IF(Oper!CE$10&gt;=$C107,IF(ROUND(SUM($O107:CD107),4)=ROUND($G107,4),0,IF(Oper!CE$10=Inputs!$L$16,$G107-SUM($O107:CD107),$G107/$B$91)),IF(Oper!CE$10=Inputs!$L$16,$G107-SUM($O107:CD107),0))</f>
        <v>0</v>
      </c>
      <c r="CF107" s="221">
        <f>IF(Oper!CF$10&gt;=$C107,IF(ROUND(SUM($O107:CE107),4)=ROUND($G107,4),0,IF(Oper!CF$10=Inputs!$L$16,$G107-SUM($O107:CE107),$G107/$B$91)),IF(Oper!CF$10=Inputs!$L$16,$G107-SUM($O107:CE107),0))</f>
        <v>0</v>
      </c>
      <c r="CG107" s="221">
        <f>IF(Oper!CG$10&gt;=$C107,IF(ROUND(SUM($O107:CF107),4)=ROUND($G107,4),0,IF(Oper!CG$10=Inputs!$L$16,$G107-SUM($O107:CF107),$G107/$B$91)),IF(Oper!CG$10=Inputs!$L$16,$G107-SUM($O107:CF107),0))</f>
        <v>0</v>
      </c>
      <c r="CH107" s="221">
        <f>IF(Oper!CH$10&gt;=$C107,IF(ROUND(SUM($O107:CG107),4)=ROUND($G107,4),0,IF(Oper!CH$10=Inputs!$L$16,$G107-SUM($O107:CG107),$G107/$B$91)),IF(Oper!CH$10=Inputs!$L$16,$G107-SUM($O107:CG107),0))</f>
        <v>0</v>
      </c>
      <c r="CI107" s="221">
        <f>IF(Oper!CI$10&gt;=$C107,IF(ROUND(SUM($O107:CH107),4)=ROUND($G107,4),0,IF(Oper!CI$10=Inputs!$L$16,$G107-SUM($O107:CH107),$G107/$B$91)),IF(Oper!CI$10=Inputs!$L$16,$G107-SUM($O107:CH107),0))</f>
        <v>0</v>
      </c>
      <c r="CJ107" s="221">
        <f>IF(Oper!CJ$10&gt;=$C107,IF(ROUND(SUM($O107:CI107),4)=ROUND($G107,4),0,IF(Oper!CJ$10=Inputs!$L$16,$G107-SUM($O107:CI107),$G107/$B$91)),IF(Oper!CJ$10=Inputs!$L$16,$G107-SUM($O107:CI107),0))</f>
        <v>0</v>
      </c>
      <c r="CK107" s="221">
        <f>IF(Oper!CK$10&gt;=$C107,IF(ROUND(SUM($O107:CJ107),4)=ROUND($G107,4),0,IF(Oper!CK$10=Inputs!$L$16,$G107-SUM($O107:CJ107),$G107/$B$91)),IF(Oper!CK$10=Inputs!$L$16,$G107-SUM($O107:CJ107),0))</f>
        <v>0</v>
      </c>
      <c r="CL107" s="221">
        <f>IF(Oper!CL$10&gt;=$C107,IF(ROUND(SUM($O107:CK107),4)=ROUND($G107,4),0,IF(Oper!CL$10=Inputs!$L$16,$G107-SUM($O107:CK107),$G107/$B$91)),IF(Oper!CL$10=Inputs!$L$16,$G107-SUM($O107:CK107),0))</f>
        <v>0</v>
      </c>
      <c r="CM107" s="221">
        <f>IF(Oper!CM$10&gt;=$C107,IF(ROUND(SUM($O107:CL107),4)=ROUND($G107,4),0,IF(Oper!CM$10=Inputs!$L$16,$G107-SUM($O107:CL107),$G107/$B$91)),IF(Oper!CM$10=Inputs!$L$16,$G107-SUM($O107:CL107),0))</f>
        <v>0</v>
      </c>
      <c r="CN107" s="221">
        <f>IF(Oper!CN$10&gt;=$C107,IF(ROUND(SUM($O107:CM107),4)=ROUND($G107,4),0,IF(Oper!CN$10=Inputs!$L$16,$G107-SUM($O107:CM107),$G107/$B$91)),IF(Oper!CN$10=Inputs!$L$16,$G107-SUM($O107:CM107),0))</f>
        <v>0</v>
      </c>
      <c r="CO107" s="221">
        <f>IF(Oper!CO$10&gt;=$C107,IF(ROUND(SUM($O107:CN107),4)=ROUND($G107,4),0,IF(Oper!CO$10=Inputs!$L$16,$G107-SUM($O107:CN107),$G107/$B$91)),IF(Oper!CO$10=Inputs!$L$16,$G107-SUM($O107:CN107),0))</f>
        <v>0</v>
      </c>
      <c r="CP107" s="221">
        <f>IF(Oper!CP$10&gt;=$C107,IF(ROUND(SUM($O107:CO107),4)=ROUND($G107,4),0,IF(Oper!CP$10=Inputs!$L$16,$G107-SUM($O107:CO107),$G107/$B$91)),IF(Oper!CP$10=Inputs!$L$16,$G107-SUM($O107:CO107),0))</f>
        <v>0</v>
      </c>
      <c r="CQ107" s="221">
        <f>IF(Oper!CQ$10&gt;=$C107,IF(ROUND(SUM($O107:CP107),4)=ROUND($G107,4),0,IF(Oper!CQ$10=Inputs!$L$16,$G107-SUM($O107:CP107),$G107/$B$91)),IF(Oper!CQ$10=Inputs!$L$16,$G107-SUM($O107:CP107),0))</f>
        <v>0</v>
      </c>
      <c r="CR107" s="221">
        <f>IF(Oper!CR$10&gt;=$C107,IF(ROUND(SUM($O107:CQ107),4)=ROUND($G107,4),0,IF(Oper!CR$10=Inputs!$L$16,$G107-SUM($O107:CQ107),$G107/$B$91)),IF(Oper!CR$10=Inputs!$L$16,$G107-SUM($O107:CQ107),0))</f>
        <v>0</v>
      </c>
      <c r="CS107" s="221"/>
    </row>
    <row r="108" spans="1:97" outlineLevel="1">
      <c r="A108" s="47"/>
      <c r="B108" s="47"/>
      <c r="C108" s="116">
        <v>48944</v>
      </c>
      <c r="D108" s="47"/>
      <c r="E108" s="47"/>
      <c r="F108" s="47"/>
      <c r="G108" s="666">
        <f t="shared" si="217"/>
        <v>-85.618077912093341</v>
      </c>
      <c r="H108" s="47"/>
      <c r="I108" s="47"/>
      <c r="J108" s="47"/>
      <c r="K108" s="310" t="s">
        <v>200</v>
      </c>
      <c r="L108" s="133"/>
      <c r="M108" s="125">
        <f t="shared" si="216"/>
        <v>-85.618077912093341</v>
      </c>
      <c r="N108" s="125"/>
      <c r="O108" s="47"/>
      <c r="P108" s="221">
        <f>IF(Oper!P$10&gt;=$C108,IF(ROUND(SUM($O108:O108),4)=ROUND($G108,4),0,IF(Oper!P$10=Inputs!$L$16,$G108-SUM($O108:O108),$G108/$B$91)),IF(Oper!P$10=Inputs!$L$16,$G108-SUM($O108:O108),0))</f>
        <v>0</v>
      </c>
      <c r="Q108" s="221">
        <f>IF(Oper!Q$10&gt;=$C108,IF(ROUND(SUM($O108:P108),4)=ROUND($G108,4),0,IF(Oper!Q$10=Inputs!$L$16,$G108-SUM($O108:P108),$G108/$B$91)),IF(Oper!Q$10=Inputs!$L$16,$G108-SUM($O108:P108),0))</f>
        <v>0</v>
      </c>
      <c r="R108" s="221">
        <f>IF(Oper!R$10&gt;=$C108,IF(ROUND(SUM($O108:Q108),4)=ROUND($G108,4),0,IF(Oper!R$10=Inputs!$L$16,$G108-SUM($O108:Q108),$G108/$B$91)),IF(Oper!R$10=Inputs!$L$16,$G108-SUM($O108:Q108),0))</f>
        <v>0</v>
      </c>
      <c r="S108" s="221">
        <f>IF(Oper!S$10&gt;=$C108,IF(ROUND(SUM($O108:R108),4)=ROUND($G108,4),0,IF(Oper!S$10=Inputs!$L$16,$G108-SUM($O108:R108),$G108/$B$91)),IF(Oper!S$10=Inputs!$L$16,$G108-SUM($O108:R108),0))</f>
        <v>0</v>
      </c>
      <c r="T108" s="221">
        <f>IF(Oper!T$10&gt;=$C108,IF(ROUND(SUM($O108:S108),4)=ROUND($G108,4),0,IF(Oper!T$10=Inputs!$L$16,$G108-SUM($O108:S108),$G108/$B$91)),IF(Oper!T$10=Inputs!$L$16,$G108-SUM($O108:S108),0))</f>
        <v>0</v>
      </c>
      <c r="U108" s="221">
        <f>IF(Oper!U$10&gt;=$C108,IF(ROUND(SUM($O108:T108),4)=ROUND($G108,4),0,IF(Oper!U$10=Inputs!$L$16,$G108-SUM($O108:T108),$G108/$B$91)),IF(Oper!U$10=Inputs!$L$16,$G108-SUM($O108:T108),0))</f>
        <v>0</v>
      </c>
      <c r="V108" s="221">
        <f>IF(Oper!V$10&gt;=$C108,IF(ROUND(SUM($O108:U108),4)=ROUND($G108,4),0,IF(Oper!V$10=Inputs!$L$16,$G108-SUM($O108:U108),$G108/$B$91)),IF(Oper!V$10=Inputs!$L$16,$G108-SUM($O108:U108),0))</f>
        <v>0</v>
      </c>
      <c r="W108" s="221">
        <f>IF(Oper!W$10&gt;=$C108,IF(ROUND(SUM($O108:V108),4)=ROUND($G108,4),0,IF(Oper!W$10=Inputs!$L$16,$G108-SUM($O108:V108),$G108/$B$91)),IF(Oper!W$10=Inputs!$L$16,$G108-SUM($O108:V108),0))</f>
        <v>0</v>
      </c>
      <c r="X108" s="221">
        <f>IF(Oper!X$10&gt;=$C108,IF(ROUND(SUM($O108:W108),4)=ROUND($G108,4),0,IF(Oper!X$10=Inputs!$L$16,$G108-SUM($O108:W108),$G108/$B$91)),IF(Oper!X$10=Inputs!$L$16,$G108-SUM($O108:W108),0))</f>
        <v>0</v>
      </c>
      <c r="Y108" s="221">
        <f>IF(Oper!Y$10&gt;=$C108,IF(ROUND(SUM($O108:X108),4)=ROUND($G108,4),0,IF(Oper!Y$10=Inputs!$L$16,$G108-SUM($O108:X108),$G108/$B$91)),IF(Oper!Y$10=Inputs!$L$16,$G108-SUM($O108:X108),0))</f>
        <v>0</v>
      </c>
      <c r="Z108" s="221">
        <f>IF(Oper!Z$10&gt;=$C108,IF(ROUND(SUM($O108:Y108),4)=ROUND($G108,4),0,IF(Oper!Z$10=Inputs!$L$16,$G108-SUM($O108:Y108),$G108/$B$91)),IF(Oper!Z$10=Inputs!$L$16,$G108-SUM($O108:Y108),0))</f>
        <v>0</v>
      </c>
      <c r="AA108" s="221">
        <f>IF(Oper!AA$10&gt;=$C108,IF(ROUND(SUM($O108:Z108),4)=ROUND($G108,4),0,IF(Oper!AA$10=Inputs!$L$16,$G108-SUM($O108:Z108),$G108/$B$91)),IF(Oper!AA$10=Inputs!$L$16,$G108-SUM($O108:Z108),0))</f>
        <v>0</v>
      </c>
      <c r="AB108" s="221">
        <f>IF(Oper!AB$10&gt;=$C108,IF(ROUND(SUM($O108:AA108),4)=ROUND($G108,4),0,IF(Oper!AB$10=Inputs!$L$16,$G108-SUM($O108:AA108),$G108/$B$91)),IF(Oper!AB$10=Inputs!$L$16,$G108-SUM($O108:AA108),0))</f>
        <v>0</v>
      </c>
      <c r="AC108" s="221">
        <f>IF(Oper!AC$10&gt;=$C108,IF(ROUND(SUM($O108:AB108),4)=ROUND($G108,4),0,IF(Oper!AC$10=Inputs!$L$16,$G108-SUM($O108:AB108),$G108/$B$91)),IF(Oper!AC$10=Inputs!$L$16,$G108-SUM($O108:AB108),0))</f>
        <v>0</v>
      </c>
      <c r="AD108" s="221">
        <f>IF(Oper!AD$10&gt;=$C108,IF(ROUND(SUM($O108:AC108),4)=ROUND($G108,4),0,IF(Oper!AD$10=Inputs!$L$16,$G108-SUM($O108:AC108),$G108/$B$91)),IF(Oper!AD$10=Inputs!$L$16,$G108-SUM($O108:AC108),0))</f>
        <v>0</v>
      </c>
      <c r="AE108" s="221">
        <f>IF(Oper!AE$10&gt;=$C108,IF(ROUND(SUM($O108:AD108),4)=ROUND($G108,4),0,IF(Oper!AE$10=Inputs!$L$16,$G108-SUM($O108:AD108),$G108/$B$91)),IF(Oper!AE$10=Inputs!$L$16,$G108-SUM($O108:AD108),0))</f>
        <v>-4.2809038956046672</v>
      </c>
      <c r="AF108" s="221">
        <f>IF(Oper!AF$10&gt;=$C108,IF(ROUND(SUM($O108:AE108),4)=ROUND($G108,4),0,IF(Oper!AF$10=Inputs!$L$16,$G108-SUM($O108:AE108),$G108/$B$91)),IF(Oper!AF$10=Inputs!$L$16,$G108-SUM($O108:AE108),0))</f>
        <v>-4.2809038956046672</v>
      </c>
      <c r="AG108" s="221">
        <f>IF(Oper!AG$10&gt;=$C108,IF(ROUND(SUM($O108:AF108),4)=ROUND($G108,4),0,IF(Oper!AG$10=Inputs!$L$16,$G108-SUM($O108:AF108),$G108/$B$91)),IF(Oper!AG$10=Inputs!$L$16,$G108-SUM($O108:AF108),0))</f>
        <v>-4.2809038956046672</v>
      </c>
      <c r="AH108" s="221">
        <f>IF(Oper!AH$10&gt;=$C108,IF(ROUND(SUM($O108:AG108),4)=ROUND($G108,4),0,IF(Oper!AH$10=Inputs!$L$16,$G108-SUM($O108:AG108),$G108/$B$91)),IF(Oper!AH$10=Inputs!$L$16,$G108-SUM($O108:AG108),0))</f>
        <v>-4.2809038956046672</v>
      </c>
      <c r="AI108" s="221">
        <f>IF(Oper!AI$10&gt;=$C108,IF(ROUND(SUM($O108:AH108),4)=ROUND($G108,4),0,IF(Oper!AI$10=Inputs!$L$16,$G108-SUM($O108:AH108),$G108/$B$91)),IF(Oper!AI$10=Inputs!$L$16,$G108-SUM($O108:AH108),0))</f>
        <v>-4.2809038956046672</v>
      </c>
      <c r="AJ108" s="221">
        <f>IF(Oper!AJ$10&gt;=$C108,IF(ROUND(SUM($O108:AI108),4)=ROUND($G108,4),0,IF(Oper!AJ$10=Inputs!$L$16,$G108-SUM($O108:AI108),$G108/$B$91)),IF(Oper!AJ$10=Inputs!$L$16,$G108-SUM($O108:AI108),0))</f>
        <v>-4.2809038956046672</v>
      </c>
      <c r="AK108" s="221">
        <f>IF(Oper!AK$10&gt;=$C108,IF(ROUND(SUM($O108:AJ108),4)=ROUND($G108,4),0,IF(Oper!AK$10=Inputs!$L$16,$G108-SUM($O108:AJ108),$G108/$B$91)),IF(Oper!AK$10=Inputs!$L$16,$G108-SUM($O108:AJ108),0))</f>
        <v>-4.2809038956046672</v>
      </c>
      <c r="AL108" s="221">
        <f>IF(Oper!AL$10&gt;=$C108,IF(ROUND(SUM($O108:AK108),4)=ROUND($G108,4),0,IF(Oper!AL$10=Inputs!$L$16,$G108-SUM($O108:AK108),$G108/$B$91)),IF(Oper!AL$10=Inputs!$L$16,$G108-SUM($O108:AK108),0))</f>
        <v>-4.2809038956046672</v>
      </c>
      <c r="AM108" s="221">
        <f>IF(Oper!AM$10&gt;=$C108,IF(ROUND(SUM($O108:AL108),4)=ROUND($G108,4),0,IF(Oper!AM$10=Inputs!$L$16,$G108-SUM($O108:AL108),$G108/$B$91)),IF(Oper!AM$10=Inputs!$L$16,$G108-SUM($O108:AL108),0))</f>
        <v>-4.2809038956046672</v>
      </c>
      <c r="AN108" s="221">
        <f>IF(Oper!AN$10&gt;=$C108,IF(ROUND(SUM($O108:AM108),4)=ROUND($G108,4),0,IF(Oper!AN$10=Inputs!$L$16,$G108-SUM($O108:AM108),$G108/$B$91)),IF(Oper!AN$10=Inputs!$L$16,$G108-SUM($O108:AM108),0))</f>
        <v>-4.2809038956046672</v>
      </c>
      <c r="AO108" s="221">
        <f>IF(Oper!AO$10&gt;=$C108,IF(ROUND(SUM($O108:AN108),4)=ROUND($G108,4),0,IF(Oper!AO$10=Inputs!$L$16,$G108-SUM($O108:AN108),$G108/$B$91)),IF(Oper!AO$10=Inputs!$L$16,$G108-SUM($O108:AN108),0))</f>
        <v>-4.2809038956046672</v>
      </c>
      <c r="AP108" s="221">
        <f>IF(Oper!AP$10&gt;=$C108,IF(ROUND(SUM($O108:AO108),4)=ROUND($G108,4),0,IF(Oper!AP$10=Inputs!$L$16,$G108-SUM($O108:AO108),$G108/$B$91)),IF(Oper!AP$10=Inputs!$L$16,$G108-SUM($O108:AO108),0))</f>
        <v>-4.2809038956046672</v>
      </c>
      <c r="AQ108" s="221">
        <f>IF(Oper!AQ$10&gt;=$C108,IF(ROUND(SUM($O108:AP108),4)=ROUND($G108,4),0,IF(Oper!AQ$10=Inputs!$L$16,$G108-SUM($O108:AP108),$G108/$B$91)),IF(Oper!AQ$10=Inputs!$L$16,$G108-SUM($O108:AP108),0))</f>
        <v>-4.2809038956046672</v>
      </c>
      <c r="AR108" s="221">
        <f>IF(Oper!AR$10&gt;=$C108,IF(ROUND(SUM($O108:AQ108),4)=ROUND($G108,4),0,IF(Oper!AR$10=Inputs!$L$16,$G108-SUM($O108:AQ108),$G108/$B$91)),IF(Oper!AR$10=Inputs!$L$16,$G108-SUM($O108:AQ108),0))</f>
        <v>-4.2809038956046672</v>
      </c>
      <c r="AS108" s="221">
        <f>IF(Oper!AS$10&gt;=$C108,IF(ROUND(SUM($O108:AR108),4)=ROUND($G108,4),0,IF(Oper!AS$10=Inputs!$L$16,$G108-SUM($O108:AR108),$G108/$B$91)),IF(Oper!AS$10=Inputs!$L$16,$G108-SUM($O108:AR108),0))</f>
        <v>-4.2809038956046672</v>
      </c>
      <c r="AT108" s="221">
        <f>IF(Oper!AT$10&gt;=$C108,IF(ROUND(SUM($O108:AS108),4)=ROUND($G108,4),0,IF(Oper!AT$10=Inputs!$L$16,$G108-SUM($O108:AS108),$G108/$B$91)),IF(Oper!AT$10=Inputs!$L$16,$G108-SUM($O108:AS108),0))</f>
        <v>-4.2809038956046672</v>
      </c>
      <c r="AU108" s="221">
        <f>IF(Oper!AU$10&gt;=$C108,IF(ROUND(SUM($O108:AT108),4)=ROUND($G108,4),0,IF(Oper!AU$10=Inputs!$L$16,$G108-SUM($O108:AT108),$G108/$B$91)),IF(Oper!AU$10=Inputs!$L$16,$G108-SUM($O108:AT108),0))</f>
        <v>-4.2809038956046672</v>
      </c>
      <c r="AV108" s="221">
        <f>IF(Oper!AV$10&gt;=$C108,IF(ROUND(SUM($O108:AU108),4)=ROUND($G108,4),0,IF(Oper!AV$10=Inputs!$L$16,$G108-SUM($O108:AU108),$G108/$B$91)),IF(Oper!AV$10=Inputs!$L$16,$G108-SUM($O108:AU108),0))</f>
        <v>-4.2809038956046672</v>
      </c>
      <c r="AW108" s="221">
        <f>IF(Oper!AW$10&gt;=$C108,IF(ROUND(SUM($O108:AV108),4)=ROUND($G108,4),0,IF(Oper!AW$10=Inputs!$L$16,$G108-SUM($O108:AV108),$G108/$B$91)),IF(Oper!AW$10=Inputs!$L$16,$G108-SUM($O108:AV108),0))</f>
        <v>-4.2809038956046672</v>
      </c>
      <c r="AX108" s="221">
        <f>IF(Oper!AX$10&gt;=$C108,IF(ROUND(SUM($O108:AW108),4)=ROUND($G108,4),0,IF(Oper!AX$10=Inputs!$L$16,$G108-SUM($O108:AW108),$G108/$B$91)),IF(Oper!AX$10=Inputs!$L$16,$G108-SUM($O108:AW108),0))</f>
        <v>-4.2809038956046672</v>
      </c>
      <c r="AY108" s="221">
        <f>IF(Oper!AY$10&gt;=$C108,IF(ROUND(SUM($O108:AX108),4)=ROUND($G108,4),0,IF(Oper!AY$10=Inputs!$L$16,$G108-SUM($O108:AX108),$G108/$B$91)),IF(Oper!AY$10=Inputs!$L$16,$G108-SUM($O108:AX108),0))</f>
        <v>0</v>
      </c>
      <c r="AZ108" s="221">
        <f>IF(Oper!AZ$10&gt;=$C108,IF(ROUND(SUM($O108:AY108),4)=ROUND($G108,4),0,IF(Oper!AZ$10=Inputs!$L$16,$G108-SUM($O108:AY108),$G108/$B$91)),IF(Oper!AZ$10=Inputs!$L$16,$G108-SUM($O108:AY108),0))</f>
        <v>0</v>
      </c>
      <c r="BA108" s="221">
        <f>IF(Oper!BA$10&gt;=$C108,IF(ROUND(SUM($O108:AZ108),4)=ROUND($G108,4),0,IF(Oper!BA$10=Inputs!$L$16,$G108-SUM($O108:AZ108),$G108/$B$91)),IF(Oper!BA$10=Inputs!$L$16,$G108-SUM($O108:AZ108),0))</f>
        <v>0</v>
      </c>
      <c r="BB108" s="221">
        <f>IF(Oper!BB$10&gt;=$C108,IF(ROUND(SUM($O108:BA108),4)=ROUND($G108,4),0,IF(Oper!BB$10=Inputs!$L$16,$G108-SUM($O108:BA108),$G108/$B$91)),IF(Oper!BB$10=Inputs!$L$16,$G108-SUM($O108:BA108),0))</f>
        <v>0</v>
      </c>
      <c r="BC108" s="221">
        <f>IF(Oper!BC$10&gt;=$C108,IF(ROUND(SUM($O108:BB108),4)=ROUND($G108,4),0,IF(Oper!BC$10=Inputs!$L$16,$G108-SUM($O108:BB108),$G108/$B$91)),IF(Oper!BC$10=Inputs!$L$16,$G108-SUM($O108:BB108),0))</f>
        <v>0</v>
      </c>
      <c r="BD108" s="221">
        <f>IF(Oper!BD$10&gt;=$C108,IF(ROUND(SUM($O108:BC108),4)=ROUND($G108,4),0,IF(Oper!BD$10=Inputs!$L$16,$G108-SUM($O108:BC108),$G108/$B$91)),IF(Oper!BD$10=Inputs!$L$16,$G108-SUM($O108:BC108),0))</f>
        <v>0</v>
      </c>
      <c r="BE108" s="221">
        <f>IF(Oper!BE$10&gt;=$C108,IF(ROUND(SUM($O108:BD108),4)=ROUND($G108,4),0,IF(Oper!BE$10=Inputs!$L$16,$G108-SUM($O108:BD108),$G108/$B$91)),IF(Oper!BE$10=Inputs!$L$16,$G108-SUM($O108:BD108),0))</f>
        <v>0</v>
      </c>
      <c r="BF108" s="221">
        <f>IF(Oper!BF$10&gt;=$C108,IF(ROUND(SUM($O108:BE108),4)=ROUND($G108,4),0,IF(Oper!BF$10=Inputs!$L$16,$G108-SUM($O108:BE108),$G108/$B$91)),IF(Oper!BF$10=Inputs!$L$16,$G108-SUM($O108:BE108),0))</f>
        <v>0</v>
      </c>
      <c r="BG108" s="221">
        <f>IF(Oper!BG$10&gt;=$C108,IF(ROUND(SUM($O108:BF108),4)=ROUND($G108,4),0,IF(Oper!BG$10=Inputs!$L$16,$G108-SUM($O108:BF108),$G108/$B$91)),IF(Oper!BG$10=Inputs!$L$16,$G108-SUM($O108:BF108),0))</f>
        <v>0</v>
      </c>
      <c r="BH108" s="221">
        <f>IF(Oper!BH$10&gt;=$C108,IF(ROUND(SUM($O108:BG108),4)=ROUND($G108,4),0,IF(Oper!BH$10=Inputs!$L$16,$G108-SUM($O108:BG108),$G108/$B$91)),IF(Oper!BH$10=Inputs!$L$16,$G108-SUM($O108:BG108),0))</f>
        <v>0</v>
      </c>
      <c r="BI108" s="221">
        <f>IF(Oper!BI$10&gt;=$C108,IF(ROUND(SUM($O108:BH108),4)=ROUND($G108,4),0,IF(Oper!BI$10=Inputs!$L$16,$G108-SUM($O108:BH108),$G108/$B$91)),IF(Oper!BI$10=Inputs!$L$16,$G108-SUM($O108:BH108),0))</f>
        <v>0</v>
      </c>
      <c r="BJ108" s="221">
        <f>IF(Oper!BJ$10&gt;=$C108,IF(ROUND(SUM($O108:BI108),4)=ROUND($G108,4),0,IF(Oper!BJ$10=Inputs!$L$16,$G108-SUM($O108:BI108),$G108/$B$91)),IF(Oper!BJ$10=Inputs!$L$16,$G108-SUM($O108:BI108),0))</f>
        <v>0</v>
      </c>
      <c r="BK108" s="221">
        <f>IF(Oper!BK$10&gt;=$C108,IF(ROUND(SUM($O108:BJ108),4)=ROUND($G108,4),0,IF(Oper!BK$10=Inputs!$L$16,$G108-SUM($O108:BJ108),$G108/$B$91)),IF(Oper!BK$10=Inputs!$L$16,$G108-SUM($O108:BJ108),0))</f>
        <v>0</v>
      </c>
      <c r="BL108" s="221">
        <f>IF(Oper!BL$10&gt;=$C108,IF(ROUND(SUM($O108:BK108),4)=ROUND($G108,4),0,IF(Oper!BL$10=Inputs!$L$16,$G108-SUM($O108:BK108),$G108/$B$91)),IF(Oper!BL$10=Inputs!$L$16,$G108-SUM($O108:BK108),0))</f>
        <v>0</v>
      </c>
      <c r="BM108" s="221">
        <f>IF(Oper!BM$10&gt;=$C108,IF(ROUND(SUM($O108:BL108),4)=ROUND($G108,4),0,IF(Oper!BM$10=Inputs!$L$16,$G108-SUM($O108:BL108),$G108/$B$91)),IF(Oper!BM$10=Inputs!$L$16,$G108-SUM($O108:BL108),0))</f>
        <v>0</v>
      </c>
      <c r="BN108" s="221">
        <f>IF(Oper!BN$10&gt;=$C108,IF(ROUND(SUM($O108:BM108),4)=ROUND($G108,4),0,IF(Oper!BN$10=Inputs!$L$16,$G108-SUM($O108:BM108),$G108/$B$91)),IF(Oper!BN$10=Inputs!$L$16,$G108-SUM($O108:BM108),0))</f>
        <v>0</v>
      </c>
      <c r="BO108" s="221">
        <f>IF(Oper!BO$10&gt;=$C108,IF(ROUND(SUM($O108:BN108),4)=ROUND($G108,4),0,IF(Oper!BO$10=Inputs!$L$16,$G108-SUM($O108:BN108),$G108/$B$91)),IF(Oper!BO$10=Inputs!$L$16,$G108-SUM($O108:BN108),0))</f>
        <v>0</v>
      </c>
      <c r="BP108" s="221">
        <f>IF(Oper!BP$10&gt;=$C108,IF(ROUND(SUM($O108:BO108),4)=ROUND($G108,4),0,IF(Oper!BP$10=Inputs!$L$16,$G108-SUM($O108:BO108),$G108/$B$91)),IF(Oper!BP$10=Inputs!$L$16,$G108-SUM($O108:BO108),0))</f>
        <v>0</v>
      </c>
      <c r="BQ108" s="221">
        <f>IF(Oper!BQ$10&gt;=$C108,IF(ROUND(SUM($O108:BP108),4)=ROUND($G108,4),0,IF(Oper!BQ$10=Inputs!$L$16,$G108-SUM($O108:BP108),$G108/$B$91)),IF(Oper!BQ$10=Inputs!$L$16,$G108-SUM($O108:BP108),0))</f>
        <v>0</v>
      </c>
      <c r="BR108" s="221">
        <f>IF(Oper!BR$10&gt;=$C108,IF(ROUND(SUM($O108:BQ108),4)=ROUND($G108,4),0,IF(Oper!BR$10=Inputs!$L$16,$G108-SUM($O108:BQ108),$G108/$B$91)),IF(Oper!BR$10=Inputs!$L$16,$G108-SUM($O108:BQ108),0))</f>
        <v>0</v>
      </c>
      <c r="BS108" s="221">
        <f>IF(Oper!BS$10&gt;=$C108,IF(ROUND(SUM($O108:BR108),4)=ROUND($G108,4),0,IF(Oper!BS$10=Inputs!$L$16,$G108-SUM($O108:BR108),$G108/$B$91)),IF(Oper!BS$10=Inputs!$L$16,$G108-SUM($O108:BR108),0))</f>
        <v>0</v>
      </c>
      <c r="BT108" s="221">
        <f>IF(Oper!BT$10&gt;=$C108,IF(ROUND(SUM($O108:BS108),4)=ROUND($G108,4),0,IF(Oper!BT$10=Inputs!$L$16,$G108-SUM($O108:BS108),$G108/$B$91)),IF(Oper!BT$10=Inputs!$L$16,$G108-SUM($O108:BS108),0))</f>
        <v>0</v>
      </c>
      <c r="BU108" s="221">
        <f>IF(Oper!BU$10&gt;=$C108,IF(ROUND(SUM($O108:BT108),4)=ROUND($G108,4),0,IF(Oper!BU$10=Inputs!$L$16,$G108-SUM($O108:BT108),$G108/$B$91)),IF(Oper!BU$10=Inputs!$L$16,$G108-SUM($O108:BT108),0))</f>
        <v>0</v>
      </c>
      <c r="BV108" s="221">
        <f>IF(Oper!BV$10&gt;=$C108,IF(ROUND(SUM($O108:BU108),4)=ROUND($G108,4),0,IF(Oper!BV$10=Inputs!$L$16,$G108-SUM($O108:BU108),$G108/$B$91)),IF(Oper!BV$10=Inputs!$L$16,$G108-SUM($O108:BU108),0))</f>
        <v>0</v>
      </c>
      <c r="BW108" s="221">
        <f>IF(Oper!BW$10&gt;=$C108,IF(ROUND(SUM($O108:BV108),4)=ROUND($G108,4),0,IF(Oper!BW$10=Inputs!$L$16,$G108-SUM($O108:BV108),$G108/$B$91)),IF(Oper!BW$10=Inputs!$L$16,$G108-SUM($O108:BV108),0))</f>
        <v>0</v>
      </c>
      <c r="BX108" s="221">
        <f>IF(Oper!BX$10&gt;=$C108,IF(ROUND(SUM($O108:BW108),4)=ROUND($G108,4),0,IF(Oper!BX$10=Inputs!$L$16,$G108-SUM($O108:BW108),$G108/$B$91)),IF(Oper!BX$10=Inputs!$L$16,$G108-SUM($O108:BW108),0))</f>
        <v>0</v>
      </c>
      <c r="BY108" s="221">
        <f>IF(Oper!BY$10&gt;=$C108,IF(ROUND(SUM($O108:BX108),4)=ROUND($G108,4),0,IF(Oper!BY$10=Inputs!$L$16,$G108-SUM($O108:BX108),$G108/$B$91)),IF(Oper!BY$10=Inputs!$L$16,$G108-SUM($O108:BX108),0))</f>
        <v>0</v>
      </c>
      <c r="BZ108" s="221">
        <f>IF(Oper!BZ$10&gt;=$C108,IF(ROUND(SUM($O108:BY108),4)=ROUND($G108,4),0,IF(Oper!BZ$10=Inputs!$L$16,$G108-SUM($O108:BY108),$G108/$B$91)),IF(Oper!BZ$10=Inputs!$L$16,$G108-SUM($O108:BY108),0))</f>
        <v>0</v>
      </c>
      <c r="CA108" s="221">
        <f>IF(Oper!CA$10&gt;=$C108,IF(ROUND(SUM($O108:BZ108),4)=ROUND($G108,4),0,IF(Oper!CA$10=Inputs!$L$16,$G108-SUM($O108:BZ108),$G108/$B$91)),IF(Oper!CA$10=Inputs!$L$16,$G108-SUM($O108:BZ108),0))</f>
        <v>0</v>
      </c>
      <c r="CB108" s="221">
        <f>IF(Oper!CB$10&gt;=$C108,IF(ROUND(SUM($O108:CA108),4)=ROUND($G108,4),0,IF(Oper!CB$10=Inputs!$L$16,$G108-SUM($O108:CA108),$G108/$B$91)),IF(Oper!CB$10=Inputs!$L$16,$G108-SUM($O108:CA108),0))</f>
        <v>0</v>
      </c>
      <c r="CC108" s="221">
        <f>IF(Oper!CC$10&gt;=$C108,IF(ROUND(SUM($O108:CB108),4)=ROUND($G108,4),0,IF(Oper!CC$10=Inputs!$L$16,$G108-SUM($O108:CB108),$G108/$B$91)),IF(Oper!CC$10=Inputs!$L$16,$G108-SUM($O108:CB108),0))</f>
        <v>0</v>
      </c>
      <c r="CD108" s="221">
        <f>IF(Oper!CD$10&gt;=$C108,IF(ROUND(SUM($O108:CC108),4)=ROUND($G108,4),0,IF(Oper!CD$10=Inputs!$L$16,$G108-SUM($O108:CC108),$G108/$B$91)),IF(Oper!CD$10=Inputs!$L$16,$G108-SUM($O108:CC108),0))</f>
        <v>0</v>
      </c>
      <c r="CE108" s="221">
        <f>IF(Oper!CE$10&gt;=$C108,IF(ROUND(SUM($O108:CD108),4)=ROUND($G108,4),0,IF(Oper!CE$10=Inputs!$L$16,$G108-SUM($O108:CD108),$G108/$B$91)),IF(Oper!CE$10=Inputs!$L$16,$G108-SUM($O108:CD108),0))</f>
        <v>0</v>
      </c>
      <c r="CF108" s="221">
        <f>IF(Oper!CF$10&gt;=$C108,IF(ROUND(SUM($O108:CE108),4)=ROUND($G108,4),0,IF(Oper!CF$10=Inputs!$L$16,$G108-SUM($O108:CE108),$G108/$B$91)),IF(Oper!CF$10=Inputs!$L$16,$G108-SUM($O108:CE108),0))</f>
        <v>0</v>
      </c>
      <c r="CG108" s="221">
        <f>IF(Oper!CG$10&gt;=$C108,IF(ROUND(SUM($O108:CF108),4)=ROUND($G108,4),0,IF(Oper!CG$10=Inputs!$L$16,$G108-SUM($O108:CF108),$G108/$B$91)),IF(Oper!CG$10=Inputs!$L$16,$G108-SUM($O108:CF108),0))</f>
        <v>0</v>
      </c>
      <c r="CH108" s="221">
        <f>IF(Oper!CH$10&gt;=$C108,IF(ROUND(SUM($O108:CG108),4)=ROUND($G108,4),0,IF(Oper!CH$10=Inputs!$L$16,$G108-SUM($O108:CG108),$G108/$B$91)),IF(Oper!CH$10=Inputs!$L$16,$G108-SUM($O108:CG108),0))</f>
        <v>0</v>
      </c>
      <c r="CI108" s="221">
        <f>IF(Oper!CI$10&gt;=$C108,IF(ROUND(SUM($O108:CH108),4)=ROUND($G108,4),0,IF(Oper!CI$10=Inputs!$L$16,$G108-SUM($O108:CH108),$G108/$B$91)),IF(Oper!CI$10=Inputs!$L$16,$G108-SUM($O108:CH108),0))</f>
        <v>0</v>
      </c>
      <c r="CJ108" s="221">
        <f>IF(Oper!CJ$10&gt;=$C108,IF(ROUND(SUM($O108:CI108),4)=ROUND($G108,4),0,IF(Oper!CJ$10=Inputs!$L$16,$G108-SUM($O108:CI108),$G108/$B$91)),IF(Oper!CJ$10=Inputs!$L$16,$G108-SUM($O108:CI108),0))</f>
        <v>0</v>
      </c>
      <c r="CK108" s="221">
        <f>IF(Oper!CK$10&gt;=$C108,IF(ROUND(SUM($O108:CJ108),4)=ROUND($G108,4),0,IF(Oper!CK$10=Inputs!$L$16,$G108-SUM($O108:CJ108),$G108/$B$91)),IF(Oper!CK$10=Inputs!$L$16,$G108-SUM($O108:CJ108),0))</f>
        <v>0</v>
      </c>
      <c r="CL108" s="221">
        <f>IF(Oper!CL$10&gt;=$C108,IF(ROUND(SUM($O108:CK108),4)=ROUND($G108,4),0,IF(Oper!CL$10=Inputs!$L$16,$G108-SUM($O108:CK108),$G108/$B$91)),IF(Oper!CL$10=Inputs!$L$16,$G108-SUM($O108:CK108),0))</f>
        <v>0</v>
      </c>
      <c r="CM108" s="221">
        <f>IF(Oper!CM$10&gt;=$C108,IF(ROUND(SUM($O108:CL108),4)=ROUND($G108,4),0,IF(Oper!CM$10=Inputs!$L$16,$G108-SUM($O108:CL108),$G108/$B$91)),IF(Oper!CM$10=Inputs!$L$16,$G108-SUM($O108:CL108),0))</f>
        <v>0</v>
      </c>
      <c r="CN108" s="221">
        <f>IF(Oper!CN$10&gt;=$C108,IF(ROUND(SUM($O108:CM108),4)=ROUND($G108,4),0,IF(Oper!CN$10=Inputs!$L$16,$G108-SUM($O108:CM108),$G108/$B$91)),IF(Oper!CN$10=Inputs!$L$16,$G108-SUM($O108:CM108),0))</f>
        <v>0</v>
      </c>
      <c r="CO108" s="221">
        <f>IF(Oper!CO$10&gt;=$C108,IF(ROUND(SUM($O108:CN108),4)=ROUND($G108,4),0,IF(Oper!CO$10=Inputs!$L$16,$G108-SUM($O108:CN108),$G108/$B$91)),IF(Oper!CO$10=Inputs!$L$16,$G108-SUM($O108:CN108),0))</f>
        <v>0</v>
      </c>
      <c r="CP108" s="221">
        <f>IF(Oper!CP$10&gt;=$C108,IF(ROUND(SUM($O108:CO108),4)=ROUND($G108,4),0,IF(Oper!CP$10=Inputs!$L$16,$G108-SUM($O108:CO108),$G108/$B$91)),IF(Oper!CP$10=Inputs!$L$16,$G108-SUM($O108:CO108),0))</f>
        <v>0</v>
      </c>
      <c r="CQ108" s="221">
        <f>IF(Oper!CQ$10&gt;=$C108,IF(ROUND(SUM($O108:CP108),4)=ROUND($G108,4),0,IF(Oper!CQ$10=Inputs!$L$16,$G108-SUM($O108:CP108),$G108/$B$91)),IF(Oper!CQ$10=Inputs!$L$16,$G108-SUM($O108:CP108),0))</f>
        <v>0</v>
      </c>
      <c r="CR108" s="221">
        <f>IF(Oper!CR$10&gt;=$C108,IF(ROUND(SUM($O108:CQ108),4)=ROUND($G108,4),0,IF(Oper!CR$10=Inputs!$L$16,$G108-SUM($O108:CQ108),$G108/$B$91)),IF(Oper!CR$10=Inputs!$L$16,$G108-SUM($O108:CQ108),0))</f>
        <v>0</v>
      </c>
      <c r="CS108" s="221"/>
    </row>
    <row r="109" spans="1:97" outlineLevel="1">
      <c r="A109" s="47"/>
      <c r="B109" s="47"/>
      <c r="C109" s="116">
        <v>49309</v>
      </c>
      <c r="D109" s="47"/>
      <c r="E109" s="47"/>
      <c r="F109" s="47"/>
      <c r="G109" s="666">
        <f t="shared" si="217"/>
        <v>-86.763341925638031</v>
      </c>
      <c r="H109" s="47"/>
      <c r="I109" s="47"/>
      <c r="J109" s="47"/>
      <c r="K109" s="310" t="s">
        <v>200</v>
      </c>
      <c r="L109" s="133"/>
      <c r="M109" s="125">
        <f t="shared" si="216"/>
        <v>-86.763341925638045</v>
      </c>
      <c r="N109" s="125"/>
      <c r="O109" s="47"/>
      <c r="P109" s="221">
        <f>IF(Oper!P$10&gt;=$C109,IF(ROUND(SUM($O109:O109),4)=ROUND($G109,4),0,IF(Oper!P$10=Inputs!$L$16,$G109-SUM($O109:O109),$G109/$B$91)),IF(Oper!P$10=Inputs!$L$16,$G109-SUM($O109:O109),0))</f>
        <v>0</v>
      </c>
      <c r="Q109" s="221">
        <f>IF(Oper!Q$10&gt;=$C109,IF(ROUND(SUM($O109:P109),4)=ROUND($G109,4),0,IF(Oper!Q$10=Inputs!$L$16,$G109-SUM($O109:P109),$G109/$B$91)),IF(Oper!Q$10=Inputs!$L$16,$G109-SUM($O109:P109),0))</f>
        <v>0</v>
      </c>
      <c r="R109" s="221">
        <f>IF(Oper!R$10&gt;=$C109,IF(ROUND(SUM($O109:Q109),4)=ROUND($G109,4),0,IF(Oper!R$10=Inputs!$L$16,$G109-SUM($O109:Q109),$G109/$B$91)),IF(Oper!R$10=Inputs!$L$16,$G109-SUM($O109:Q109),0))</f>
        <v>0</v>
      </c>
      <c r="S109" s="221">
        <f>IF(Oper!S$10&gt;=$C109,IF(ROUND(SUM($O109:R109),4)=ROUND($G109,4),0,IF(Oper!S$10=Inputs!$L$16,$G109-SUM($O109:R109),$G109/$B$91)),IF(Oper!S$10=Inputs!$L$16,$G109-SUM($O109:R109),0))</f>
        <v>0</v>
      </c>
      <c r="T109" s="221">
        <f>IF(Oper!T$10&gt;=$C109,IF(ROUND(SUM($O109:S109),4)=ROUND($G109,4),0,IF(Oper!T$10=Inputs!$L$16,$G109-SUM($O109:S109),$G109/$B$91)),IF(Oper!T$10=Inputs!$L$16,$G109-SUM($O109:S109),0))</f>
        <v>0</v>
      </c>
      <c r="U109" s="221">
        <f>IF(Oper!U$10&gt;=$C109,IF(ROUND(SUM($O109:T109),4)=ROUND($G109,4),0,IF(Oper!U$10=Inputs!$L$16,$G109-SUM($O109:T109),$G109/$B$91)),IF(Oper!U$10=Inputs!$L$16,$G109-SUM($O109:T109),0))</f>
        <v>0</v>
      </c>
      <c r="V109" s="221">
        <f>IF(Oper!V$10&gt;=$C109,IF(ROUND(SUM($O109:U109),4)=ROUND($G109,4),0,IF(Oper!V$10=Inputs!$L$16,$G109-SUM($O109:U109),$G109/$B$91)),IF(Oper!V$10=Inputs!$L$16,$G109-SUM($O109:U109),0))</f>
        <v>0</v>
      </c>
      <c r="W109" s="221">
        <f>IF(Oper!W$10&gt;=$C109,IF(ROUND(SUM($O109:V109),4)=ROUND($G109,4),0,IF(Oper!W$10=Inputs!$L$16,$G109-SUM($O109:V109),$G109/$B$91)),IF(Oper!W$10=Inputs!$L$16,$G109-SUM($O109:V109),0))</f>
        <v>0</v>
      </c>
      <c r="X109" s="221">
        <f>IF(Oper!X$10&gt;=$C109,IF(ROUND(SUM($O109:W109),4)=ROUND($G109,4),0,IF(Oper!X$10=Inputs!$L$16,$G109-SUM($O109:W109),$G109/$B$91)),IF(Oper!X$10=Inputs!$L$16,$G109-SUM($O109:W109),0))</f>
        <v>0</v>
      </c>
      <c r="Y109" s="221">
        <f>IF(Oper!Y$10&gt;=$C109,IF(ROUND(SUM($O109:X109),4)=ROUND($G109,4),0,IF(Oper!Y$10=Inputs!$L$16,$G109-SUM($O109:X109),$G109/$B$91)),IF(Oper!Y$10=Inputs!$L$16,$G109-SUM($O109:X109),0))</f>
        <v>0</v>
      </c>
      <c r="Z109" s="221">
        <f>IF(Oper!Z$10&gt;=$C109,IF(ROUND(SUM($O109:Y109),4)=ROUND($G109,4),0,IF(Oper!Z$10=Inputs!$L$16,$G109-SUM($O109:Y109),$G109/$B$91)),IF(Oper!Z$10=Inputs!$L$16,$G109-SUM($O109:Y109),0))</f>
        <v>0</v>
      </c>
      <c r="AA109" s="221">
        <f>IF(Oper!AA$10&gt;=$C109,IF(ROUND(SUM($O109:Z109),4)=ROUND($G109,4),0,IF(Oper!AA$10=Inputs!$L$16,$G109-SUM($O109:Z109),$G109/$B$91)),IF(Oper!AA$10=Inputs!$L$16,$G109-SUM($O109:Z109),0))</f>
        <v>0</v>
      </c>
      <c r="AB109" s="221">
        <f>IF(Oper!AB$10&gt;=$C109,IF(ROUND(SUM($O109:AA109),4)=ROUND($G109,4),0,IF(Oper!AB$10=Inputs!$L$16,$G109-SUM($O109:AA109),$G109/$B$91)),IF(Oper!AB$10=Inputs!$L$16,$G109-SUM($O109:AA109),0))</f>
        <v>0</v>
      </c>
      <c r="AC109" s="221">
        <f>IF(Oper!AC$10&gt;=$C109,IF(ROUND(SUM($O109:AB109),4)=ROUND($G109,4),0,IF(Oper!AC$10=Inputs!$L$16,$G109-SUM($O109:AB109),$G109/$B$91)),IF(Oper!AC$10=Inputs!$L$16,$G109-SUM($O109:AB109),0))</f>
        <v>0</v>
      </c>
      <c r="AD109" s="221">
        <f>IF(Oper!AD$10&gt;=$C109,IF(ROUND(SUM($O109:AC109),4)=ROUND($G109,4),0,IF(Oper!AD$10=Inputs!$L$16,$G109-SUM($O109:AC109),$G109/$B$91)),IF(Oper!AD$10=Inputs!$L$16,$G109-SUM($O109:AC109),0))</f>
        <v>0</v>
      </c>
      <c r="AE109" s="221">
        <f>IF(Oper!AE$10&gt;=$C109,IF(ROUND(SUM($O109:AD109),4)=ROUND($G109,4),0,IF(Oper!AE$10=Inputs!$L$16,$G109-SUM($O109:AD109),$G109/$B$91)),IF(Oper!AE$10=Inputs!$L$16,$G109-SUM($O109:AD109),0))</f>
        <v>0</v>
      </c>
      <c r="AF109" s="221">
        <f>IF(Oper!AF$10&gt;=$C109,IF(ROUND(SUM($O109:AE109),4)=ROUND($G109,4),0,IF(Oper!AF$10=Inputs!$L$16,$G109-SUM($O109:AE109),$G109/$B$91)),IF(Oper!AF$10=Inputs!$L$16,$G109-SUM($O109:AE109),0))</f>
        <v>-4.3381670962819019</v>
      </c>
      <c r="AG109" s="221">
        <f>IF(Oper!AG$10&gt;=$C109,IF(ROUND(SUM($O109:AF109),4)=ROUND($G109,4),0,IF(Oper!AG$10=Inputs!$L$16,$G109-SUM($O109:AF109),$G109/$B$91)),IF(Oper!AG$10=Inputs!$L$16,$G109-SUM($O109:AF109),0))</f>
        <v>-4.3381670962819019</v>
      </c>
      <c r="AH109" s="221">
        <f>IF(Oper!AH$10&gt;=$C109,IF(ROUND(SUM($O109:AG109),4)=ROUND($G109,4),0,IF(Oper!AH$10=Inputs!$L$16,$G109-SUM($O109:AG109),$G109/$B$91)),IF(Oper!AH$10=Inputs!$L$16,$G109-SUM($O109:AG109),0))</f>
        <v>-4.3381670962819019</v>
      </c>
      <c r="AI109" s="221">
        <f>IF(Oper!AI$10&gt;=$C109,IF(ROUND(SUM($O109:AH109),4)=ROUND($G109,4),0,IF(Oper!AI$10=Inputs!$L$16,$G109-SUM($O109:AH109),$G109/$B$91)),IF(Oper!AI$10=Inputs!$L$16,$G109-SUM($O109:AH109),0))</f>
        <v>-4.3381670962819019</v>
      </c>
      <c r="AJ109" s="221">
        <f>IF(Oper!AJ$10&gt;=$C109,IF(ROUND(SUM($O109:AI109),4)=ROUND($G109,4),0,IF(Oper!AJ$10=Inputs!$L$16,$G109-SUM($O109:AI109),$G109/$B$91)),IF(Oper!AJ$10=Inputs!$L$16,$G109-SUM($O109:AI109),0))</f>
        <v>-4.3381670962819019</v>
      </c>
      <c r="AK109" s="221">
        <f>IF(Oper!AK$10&gt;=$C109,IF(ROUND(SUM($O109:AJ109),4)=ROUND($G109,4),0,IF(Oper!AK$10=Inputs!$L$16,$G109-SUM($O109:AJ109),$G109/$B$91)),IF(Oper!AK$10=Inputs!$L$16,$G109-SUM($O109:AJ109),0))</f>
        <v>-4.3381670962819019</v>
      </c>
      <c r="AL109" s="221">
        <f>IF(Oper!AL$10&gt;=$C109,IF(ROUND(SUM($O109:AK109),4)=ROUND($G109,4),0,IF(Oper!AL$10=Inputs!$L$16,$G109-SUM($O109:AK109),$G109/$B$91)),IF(Oper!AL$10=Inputs!$L$16,$G109-SUM($O109:AK109),0))</f>
        <v>-4.3381670962819019</v>
      </c>
      <c r="AM109" s="221">
        <f>IF(Oper!AM$10&gt;=$C109,IF(ROUND(SUM($O109:AL109),4)=ROUND($G109,4),0,IF(Oper!AM$10=Inputs!$L$16,$G109-SUM($O109:AL109),$G109/$B$91)),IF(Oper!AM$10=Inputs!$L$16,$G109-SUM($O109:AL109),0))</f>
        <v>-4.3381670962819019</v>
      </c>
      <c r="AN109" s="221">
        <f>IF(Oper!AN$10&gt;=$C109,IF(ROUND(SUM($O109:AM109),4)=ROUND($G109,4),0,IF(Oper!AN$10=Inputs!$L$16,$G109-SUM($O109:AM109),$G109/$B$91)),IF(Oper!AN$10=Inputs!$L$16,$G109-SUM($O109:AM109),0))</f>
        <v>-4.3381670962819019</v>
      </c>
      <c r="AO109" s="221">
        <f>IF(Oper!AO$10&gt;=$C109,IF(ROUND(SUM($O109:AN109),4)=ROUND($G109,4),0,IF(Oper!AO$10=Inputs!$L$16,$G109-SUM($O109:AN109),$G109/$B$91)),IF(Oper!AO$10=Inputs!$L$16,$G109-SUM($O109:AN109),0))</f>
        <v>-4.3381670962819019</v>
      </c>
      <c r="AP109" s="221">
        <f>IF(Oper!AP$10&gt;=$C109,IF(ROUND(SUM($O109:AO109),4)=ROUND($G109,4),0,IF(Oper!AP$10=Inputs!$L$16,$G109-SUM($O109:AO109),$G109/$B$91)),IF(Oper!AP$10=Inputs!$L$16,$G109-SUM($O109:AO109),0))</f>
        <v>-4.3381670962819019</v>
      </c>
      <c r="AQ109" s="221">
        <f>IF(Oper!AQ$10&gt;=$C109,IF(ROUND(SUM($O109:AP109),4)=ROUND($G109,4),0,IF(Oper!AQ$10=Inputs!$L$16,$G109-SUM($O109:AP109),$G109/$B$91)),IF(Oper!AQ$10=Inputs!$L$16,$G109-SUM($O109:AP109),0))</f>
        <v>-4.3381670962819019</v>
      </c>
      <c r="AR109" s="221">
        <f>IF(Oper!AR$10&gt;=$C109,IF(ROUND(SUM($O109:AQ109),4)=ROUND($G109,4),0,IF(Oper!AR$10=Inputs!$L$16,$G109-SUM($O109:AQ109),$G109/$B$91)),IF(Oper!AR$10=Inputs!$L$16,$G109-SUM($O109:AQ109),0))</f>
        <v>-4.3381670962819019</v>
      </c>
      <c r="AS109" s="221">
        <f>IF(Oper!AS$10&gt;=$C109,IF(ROUND(SUM($O109:AR109),4)=ROUND($G109,4),0,IF(Oper!AS$10=Inputs!$L$16,$G109-SUM($O109:AR109),$G109/$B$91)),IF(Oper!AS$10=Inputs!$L$16,$G109-SUM($O109:AR109),0))</f>
        <v>-4.3381670962819019</v>
      </c>
      <c r="AT109" s="221">
        <f>IF(Oper!AT$10&gt;=$C109,IF(ROUND(SUM($O109:AS109),4)=ROUND($G109,4),0,IF(Oper!AT$10=Inputs!$L$16,$G109-SUM($O109:AS109),$G109/$B$91)),IF(Oper!AT$10=Inputs!$L$16,$G109-SUM($O109:AS109),0))</f>
        <v>-4.3381670962819019</v>
      </c>
      <c r="AU109" s="221">
        <f>IF(Oper!AU$10&gt;=$C109,IF(ROUND(SUM($O109:AT109),4)=ROUND($G109,4),0,IF(Oper!AU$10=Inputs!$L$16,$G109-SUM($O109:AT109),$G109/$B$91)),IF(Oper!AU$10=Inputs!$L$16,$G109-SUM($O109:AT109),0))</f>
        <v>-4.3381670962819019</v>
      </c>
      <c r="AV109" s="221">
        <f>IF(Oper!AV$10&gt;=$C109,IF(ROUND(SUM($O109:AU109),4)=ROUND($G109,4),0,IF(Oper!AV$10=Inputs!$L$16,$G109-SUM($O109:AU109),$G109/$B$91)),IF(Oper!AV$10=Inputs!$L$16,$G109-SUM($O109:AU109),0))</f>
        <v>-4.3381670962819019</v>
      </c>
      <c r="AW109" s="221">
        <f>IF(Oper!AW$10&gt;=$C109,IF(ROUND(SUM($O109:AV109),4)=ROUND($G109,4),0,IF(Oper!AW$10=Inputs!$L$16,$G109-SUM($O109:AV109),$G109/$B$91)),IF(Oper!AW$10=Inputs!$L$16,$G109-SUM($O109:AV109),0))</f>
        <v>-4.3381670962819019</v>
      </c>
      <c r="AX109" s="221">
        <f>IF(Oper!AX$10&gt;=$C109,IF(ROUND(SUM($O109:AW109),4)=ROUND($G109,4),0,IF(Oper!AX$10=Inputs!$L$16,$G109-SUM($O109:AW109),$G109/$B$91)),IF(Oper!AX$10=Inputs!$L$16,$G109-SUM($O109:AW109),0))</f>
        <v>-4.3381670962819019</v>
      </c>
      <c r="AY109" s="221">
        <f>IF(Oper!AY$10&gt;=$C109,IF(ROUND(SUM($O109:AX109),4)=ROUND($G109,4),0,IF(Oper!AY$10=Inputs!$L$16,$G109-SUM($O109:AX109),$G109/$B$91)),IF(Oper!AY$10=Inputs!$L$16,$G109-SUM($O109:AX109),0))</f>
        <v>-4.3381670962819019</v>
      </c>
      <c r="AZ109" s="221">
        <f>IF(Oper!AZ$10&gt;=$C109,IF(ROUND(SUM($O109:AY109),4)=ROUND($G109,4),0,IF(Oper!AZ$10=Inputs!$L$16,$G109-SUM($O109:AY109),$G109/$B$91)),IF(Oper!AZ$10=Inputs!$L$16,$G109-SUM($O109:AY109),0))</f>
        <v>0</v>
      </c>
      <c r="BA109" s="221">
        <f>IF(Oper!BA$10&gt;=$C109,IF(ROUND(SUM($O109:AZ109),4)=ROUND($G109,4),0,IF(Oper!BA$10=Inputs!$L$16,$G109-SUM($O109:AZ109),$G109/$B$91)),IF(Oper!BA$10=Inputs!$L$16,$G109-SUM($O109:AZ109),0))</f>
        <v>0</v>
      </c>
      <c r="BB109" s="221">
        <f>IF(Oper!BB$10&gt;=$C109,IF(ROUND(SUM($O109:BA109),4)=ROUND($G109,4),0,IF(Oper!BB$10=Inputs!$L$16,$G109-SUM($O109:BA109),$G109/$B$91)),IF(Oper!BB$10=Inputs!$L$16,$G109-SUM($O109:BA109),0))</f>
        <v>0</v>
      </c>
      <c r="BC109" s="221">
        <f>IF(Oper!BC$10&gt;=$C109,IF(ROUND(SUM($O109:BB109),4)=ROUND($G109,4),0,IF(Oper!BC$10=Inputs!$L$16,$G109-SUM($O109:BB109),$G109/$B$91)),IF(Oper!BC$10=Inputs!$L$16,$G109-SUM($O109:BB109),0))</f>
        <v>0</v>
      </c>
      <c r="BD109" s="221">
        <f>IF(Oper!BD$10&gt;=$C109,IF(ROUND(SUM($O109:BC109),4)=ROUND($G109,4),0,IF(Oper!BD$10=Inputs!$L$16,$G109-SUM($O109:BC109),$G109/$B$91)),IF(Oper!BD$10=Inputs!$L$16,$G109-SUM($O109:BC109),0))</f>
        <v>0</v>
      </c>
      <c r="BE109" s="221">
        <f>IF(Oper!BE$10&gt;=$C109,IF(ROUND(SUM($O109:BD109),4)=ROUND($G109,4),0,IF(Oper!BE$10=Inputs!$L$16,$G109-SUM($O109:BD109),$G109/$B$91)),IF(Oper!BE$10=Inputs!$L$16,$G109-SUM($O109:BD109),0))</f>
        <v>0</v>
      </c>
      <c r="BF109" s="221">
        <f>IF(Oper!BF$10&gt;=$C109,IF(ROUND(SUM($O109:BE109),4)=ROUND($G109,4),0,IF(Oper!BF$10=Inputs!$L$16,$G109-SUM($O109:BE109),$G109/$B$91)),IF(Oper!BF$10=Inputs!$L$16,$G109-SUM($O109:BE109),0))</f>
        <v>0</v>
      </c>
      <c r="BG109" s="221">
        <f>IF(Oper!BG$10&gt;=$C109,IF(ROUND(SUM($O109:BF109),4)=ROUND($G109,4),0,IF(Oper!BG$10=Inputs!$L$16,$G109-SUM($O109:BF109),$G109/$B$91)),IF(Oper!BG$10=Inputs!$L$16,$G109-SUM($O109:BF109),0))</f>
        <v>0</v>
      </c>
      <c r="BH109" s="221">
        <f>IF(Oper!BH$10&gt;=$C109,IF(ROUND(SUM($O109:BG109),4)=ROUND($G109,4),0,IF(Oper!BH$10=Inputs!$L$16,$G109-SUM($O109:BG109),$G109/$B$91)),IF(Oper!BH$10=Inputs!$L$16,$G109-SUM($O109:BG109),0))</f>
        <v>0</v>
      </c>
      <c r="BI109" s="221">
        <f>IF(Oper!BI$10&gt;=$C109,IF(ROUND(SUM($O109:BH109),4)=ROUND($G109,4),0,IF(Oper!BI$10=Inputs!$L$16,$G109-SUM($O109:BH109),$G109/$B$91)),IF(Oper!BI$10=Inputs!$L$16,$G109-SUM($O109:BH109),0))</f>
        <v>0</v>
      </c>
      <c r="BJ109" s="221">
        <f>IF(Oper!BJ$10&gt;=$C109,IF(ROUND(SUM($O109:BI109),4)=ROUND($G109,4),0,IF(Oper!BJ$10=Inputs!$L$16,$G109-SUM($O109:BI109),$G109/$B$91)),IF(Oper!BJ$10=Inputs!$L$16,$G109-SUM($O109:BI109),0))</f>
        <v>0</v>
      </c>
      <c r="BK109" s="221">
        <f>IF(Oper!BK$10&gt;=$C109,IF(ROUND(SUM($O109:BJ109),4)=ROUND($G109,4),0,IF(Oper!BK$10=Inputs!$L$16,$G109-SUM($O109:BJ109),$G109/$B$91)),IF(Oper!BK$10=Inputs!$L$16,$G109-SUM($O109:BJ109),0))</f>
        <v>0</v>
      </c>
      <c r="BL109" s="221">
        <f>IF(Oper!BL$10&gt;=$C109,IF(ROUND(SUM($O109:BK109),4)=ROUND($G109,4),0,IF(Oper!BL$10=Inputs!$L$16,$G109-SUM($O109:BK109),$G109/$B$91)),IF(Oper!BL$10=Inputs!$L$16,$G109-SUM($O109:BK109),0))</f>
        <v>0</v>
      </c>
      <c r="BM109" s="221">
        <f>IF(Oper!BM$10&gt;=$C109,IF(ROUND(SUM($O109:BL109),4)=ROUND($G109,4),0,IF(Oper!BM$10=Inputs!$L$16,$G109-SUM($O109:BL109),$G109/$B$91)),IF(Oper!BM$10=Inputs!$L$16,$G109-SUM($O109:BL109),0))</f>
        <v>0</v>
      </c>
      <c r="BN109" s="221">
        <f>IF(Oper!BN$10&gt;=$C109,IF(ROUND(SUM($O109:BM109),4)=ROUND($G109,4),0,IF(Oper!BN$10=Inputs!$L$16,$G109-SUM($O109:BM109),$G109/$B$91)),IF(Oper!BN$10=Inputs!$L$16,$G109-SUM($O109:BM109),0))</f>
        <v>0</v>
      </c>
      <c r="BO109" s="221">
        <f>IF(Oper!BO$10&gt;=$C109,IF(ROUND(SUM($O109:BN109),4)=ROUND($G109,4),0,IF(Oper!BO$10=Inputs!$L$16,$G109-SUM($O109:BN109),$G109/$B$91)),IF(Oper!BO$10=Inputs!$L$16,$G109-SUM($O109:BN109),0))</f>
        <v>0</v>
      </c>
      <c r="BP109" s="221">
        <f>IF(Oper!BP$10&gt;=$C109,IF(ROUND(SUM($O109:BO109),4)=ROUND($G109,4),0,IF(Oper!BP$10=Inputs!$L$16,$G109-SUM($O109:BO109),$G109/$B$91)),IF(Oper!BP$10=Inputs!$L$16,$G109-SUM($O109:BO109),0))</f>
        <v>0</v>
      </c>
      <c r="BQ109" s="221">
        <f>IF(Oper!BQ$10&gt;=$C109,IF(ROUND(SUM($O109:BP109),4)=ROUND($G109,4),0,IF(Oper!BQ$10=Inputs!$L$16,$G109-SUM($O109:BP109),$G109/$B$91)),IF(Oper!BQ$10=Inputs!$L$16,$G109-SUM($O109:BP109),0))</f>
        <v>0</v>
      </c>
      <c r="BR109" s="221">
        <f>IF(Oper!BR$10&gt;=$C109,IF(ROUND(SUM($O109:BQ109),4)=ROUND($G109,4),0,IF(Oper!BR$10=Inputs!$L$16,$G109-SUM($O109:BQ109),$G109/$B$91)),IF(Oper!BR$10=Inputs!$L$16,$G109-SUM($O109:BQ109),0))</f>
        <v>0</v>
      </c>
      <c r="BS109" s="221">
        <f>IF(Oper!BS$10&gt;=$C109,IF(ROUND(SUM($O109:BR109),4)=ROUND($G109,4),0,IF(Oper!BS$10=Inputs!$L$16,$G109-SUM($O109:BR109),$G109/$B$91)),IF(Oper!BS$10=Inputs!$L$16,$G109-SUM($O109:BR109),0))</f>
        <v>0</v>
      </c>
      <c r="BT109" s="221">
        <f>IF(Oper!BT$10&gt;=$C109,IF(ROUND(SUM($O109:BS109),4)=ROUND($G109,4),0,IF(Oper!BT$10=Inputs!$L$16,$G109-SUM($O109:BS109),$G109/$B$91)),IF(Oper!BT$10=Inputs!$L$16,$G109-SUM($O109:BS109),0))</f>
        <v>0</v>
      </c>
      <c r="BU109" s="221">
        <f>IF(Oper!BU$10&gt;=$C109,IF(ROUND(SUM($O109:BT109),4)=ROUND($G109,4),0,IF(Oper!BU$10=Inputs!$L$16,$G109-SUM($O109:BT109),$G109/$B$91)),IF(Oper!BU$10=Inputs!$L$16,$G109-SUM($O109:BT109),0))</f>
        <v>0</v>
      </c>
      <c r="BV109" s="221">
        <f>IF(Oper!BV$10&gt;=$C109,IF(ROUND(SUM($O109:BU109),4)=ROUND($G109,4),0,IF(Oper!BV$10=Inputs!$L$16,$G109-SUM($O109:BU109),$G109/$B$91)),IF(Oper!BV$10=Inputs!$L$16,$G109-SUM($O109:BU109),0))</f>
        <v>0</v>
      </c>
      <c r="BW109" s="221">
        <f>IF(Oper!BW$10&gt;=$C109,IF(ROUND(SUM($O109:BV109),4)=ROUND($G109,4),0,IF(Oper!BW$10=Inputs!$L$16,$G109-SUM($O109:BV109),$G109/$B$91)),IF(Oper!BW$10=Inputs!$L$16,$G109-SUM($O109:BV109),0))</f>
        <v>0</v>
      </c>
      <c r="BX109" s="221">
        <f>IF(Oper!BX$10&gt;=$C109,IF(ROUND(SUM($O109:BW109),4)=ROUND($G109,4),0,IF(Oper!BX$10=Inputs!$L$16,$G109-SUM($O109:BW109),$G109/$B$91)),IF(Oper!BX$10=Inputs!$L$16,$G109-SUM($O109:BW109),0))</f>
        <v>0</v>
      </c>
      <c r="BY109" s="221">
        <f>IF(Oper!BY$10&gt;=$C109,IF(ROUND(SUM($O109:BX109),4)=ROUND($G109,4),0,IF(Oper!BY$10=Inputs!$L$16,$G109-SUM($O109:BX109),$G109/$B$91)),IF(Oper!BY$10=Inputs!$L$16,$G109-SUM($O109:BX109),0))</f>
        <v>0</v>
      </c>
      <c r="BZ109" s="221">
        <f>IF(Oper!BZ$10&gt;=$C109,IF(ROUND(SUM($O109:BY109),4)=ROUND($G109,4),0,IF(Oper!BZ$10=Inputs!$L$16,$G109-SUM($O109:BY109),$G109/$B$91)),IF(Oper!BZ$10=Inputs!$L$16,$G109-SUM($O109:BY109),0))</f>
        <v>0</v>
      </c>
      <c r="CA109" s="221">
        <f>IF(Oper!CA$10&gt;=$C109,IF(ROUND(SUM($O109:BZ109),4)=ROUND($G109,4),0,IF(Oper!CA$10=Inputs!$L$16,$G109-SUM($O109:BZ109),$G109/$B$91)),IF(Oper!CA$10=Inputs!$L$16,$G109-SUM($O109:BZ109),0))</f>
        <v>0</v>
      </c>
      <c r="CB109" s="221">
        <f>IF(Oper!CB$10&gt;=$C109,IF(ROUND(SUM($O109:CA109),4)=ROUND($G109,4),0,IF(Oper!CB$10=Inputs!$L$16,$G109-SUM($O109:CA109),$G109/$B$91)),IF(Oper!CB$10=Inputs!$L$16,$G109-SUM($O109:CA109),0))</f>
        <v>0</v>
      </c>
      <c r="CC109" s="221">
        <f>IF(Oper!CC$10&gt;=$C109,IF(ROUND(SUM($O109:CB109),4)=ROUND($G109,4),0,IF(Oper!CC$10=Inputs!$L$16,$G109-SUM($O109:CB109),$G109/$B$91)),IF(Oper!CC$10=Inputs!$L$16,$G109-SUM($O109:CB109),0))</f>
        <v>0</v>
      </c>
      <c r="CD109" s="221">
        <f>IF(Oper!CD$10&gt;=$C109,IF(ROUND(SUM($O109:CC109),4)=ROUND($G109,4),0,IF(Oper!CD$10=Inputs!$L$16,$G109-SUM($O109:CC109),$G109/$B$91)),IF(Oper!CD$10=Inputs!$L$16,$G109-SUM($O109:CC109),0))</f>
        <v>0</v>
      </c>
      <c r="CE109" s="221">
        <f>IF(Oper!CE$10&gt;=$C109,IF(ROUND(SUM($O109:CD109),4)=ROUND($G109,4),0,IF(Oper!CE$10=Inputs!$L$16,$G109-SUM($O109:CD109),$G109/$B$91)),IF(Oper!CE$10=Inputs!$L$16,$G109-SUM($O109:CD109),0))</f>
        <v>0</v>
      </c>
      <c r="CF109" s="221">
        <f>IF(Oper!CF$10&gt;=$C109,IF(ROUND(SUM($O109:CE109),4)=ROUND($G109,4),0,IF(Oper!CF$10=Inputs!$L$16,$G109-SUM($O109:CE109),$G109/$B$91)),IF(Oper!CF$10=Inputs!$L$16,$G109-SUM($O109:CE109),0))</f>
        <v>0</v>
      </c>
      <c r="CG109" s="221">
        <f>IF(Oper!CG$10&gt;=$C109,IF(ROUND(SUM($O109:CF109),4)=ROUND($G109,4),0,IF(Oper!CG$10=Inputs!$L$16,$G109-SUM($O109:CF109),$G109/$B$91)),IF(Oper!CG$10=Inputs!$L$16,$G109-SUM($O109:CF109),0))</f>
        <v>0</v>
      </c>
      <c r="CH109" s="221">
        <f>IF(Oper!CH$10&gt;=$C109,IF(ROUND(SUM($O109:CG109),4)=ROUND($G109,4),0,IF(Oper!CH$10=Inputs!$L$16,$G109-SUM($O109:CG109),$G109/$B$91)),IF(Oper!CH$10=Inputs!$L$16,$G109-SUM($O109:CG109),0))</f>
        <v>0</v>
      </c>
      <c r="CI109" s="221">
        <f>IF(Oper!CI$10&gt;=$C109,IF(ROUND(SUM($O109:CH109),4)=ROUND($G109,4),0,IF(Oper!CI$10=Inputs!$L$16,$G109-SUM($O109:CH109),$G109/$B$91)),IF(Oper!CI$10=Inputs!$L$16,$G109-SUM($O109:CH109),0))</f>
        <v>0</v>
      </c>
      <c r="CJ109" s="221">
        <f>IF(Oper!CJ$10&gt;=$C109,IF(ROUND(SUM($O109:CI109),4)=ROUND($G109,4),0,IF(Oper!CJ$10=Inputs!$L$16,$G109-SUM($O109:CI109),$G109/$B$91)),IF(Oper!CJ$10=Inputs!$L$16,$G109-SUM($O109:CI109),0))</f>
        <v>0</v>
      </c>
      <c r="CK109" s="221">
        <f>IF(Oper!CK$10&gt;=$C109,IF(ROUND(SUM($O109:CJ109),4)=ROUND($G109,4),0,IF(Oper!CK$10=Inputs!$L$16,$G109-SUM($O109:CJ109),$G109/$B$91)),IF(Oper!CK$10=Inputs!$L$16,$G109-SUM($O109:CJ109),0))</f>
        <v>0</v>
      </c>
      <c r="CL109" s="221">
        <f>IF(Oper!CL$10&gt;=$C109,IF(ROUND(SUM($O109:CK109),4)=ROUND($G109,4),0,IF(Oper!CL$10=Inputs!$L$16,$G109-SUM($O109:CK109),$G109/$B$91)),IF(Oper!CL$10=Inputs!$L$16,$G109-SUM($O109:CK109),0))</f>
        <v>0</v>
      </c>
      <c r="CM109" s="221">
        <f>IF(Oper!CM$10&gt;=$C109,IF(ROUND(SUM($O109:CL109),4)=ROUND($G109,4),0,IF(Oper!CM$10=Inputs!$L$16,$G109-SUM($O109:CL109),$G109/$B$91)),IF(Oper!CM$10=Inputs!$L$16,$G109-SUM($O109:CL109),0))</f>
        <v>0</v>
      </c>
      <c r="CN109" s="221">
        <f>IF(Oper!CN$10&gt;=$C109,IF(ROUND(SUM($O109:CM109),4)=ROUND($G109,4),0,IF(Oper!CN$10=Inputs!$L$16,$G109-SUM($O109:CM109),$G109/$B$91)),IF(Oper!CN$10=Inputs!$L$16,$G109-SUM($O109:CM109),0))</f>
        <v>0</v>
      </c>
      <c r="CO109" s="221">
        <f>IF(Oper!CO$10&gt;=$C109,IF(ROUND(SUM($O109:CN109),4)=ROUND($G109,4),0,IF(Oper!CO$10=Inputs!$L$16,$G109-SUM($O109:CN109),$G109/$B$91)),IF(Oper!CO$10=Inputs!$L$16,$G109-SUM($O109:CN109),0))</f>
        <v>0</v>
      </c>
      <c r="CP109" s="221">
        <f>IF(Oper!CP$10&gt;=$C109,IF(ROUND(SUM($O109:CO109),4)=ROUND($G109,4),0,IF(Oper!CP$10=Inputs!$L$16,$G109-SUM($O109:CO109),$G109/$B$91)),IF(Oper!CP$10=Inputs!$L$16,$G109-SUM($O109:CO109),0))</f>
        <v>0</v>
      </c>
      <c r="CQ109" s="221">
        <f>IF(Oper!CQ$10&gt;=$C109,IF(ROUND(SUM($O109:CP109),4)=ROUND($G109,4),0,IF(Oper!CQ$10=Inputs!$L$16,$G109-SUM($O109:CP109),$G109/$B$91)),IF(Oper!CQ$10=Inputs!$L$16,$G109-SUM($O109:CP109),0))</f>
        <v>0</v>
      </c>
      <c r="CR109" s="221">
        <f>IF(Oper!CR$10&gt;=$C109,IF(ROUND(SUM($O109:CQ109),4)=ROUND($G109,4),0,IF(Oper!CR$10=Inputs!$L$16,$G109-SUM($O109:CQ109),$G109/$B$91)),IF(Oper!CR$10=Inputs!$L$16,$G109-SUM($O109:CQ109),0))</f>
        <v>0</v>
      </c>
      <c r="CS109" s="221"/>
    </row>
    <row r="110" spans="1:97" outlineLevel="1">
      <c r="A110" s="47"/>
      <c r="B110" s="47"/>
      <c r="C110" s="116">
        <v>49674</v>
      </c>
      <c r="D110" s="47"/>
      <c r="E110" s="47"/>
      <c r="F110" s="47"/>
      <c r="G110" s="666">
        <f t="shared" si="217"/>
        <v>-87.923925480250517</v>
      </c>
      <c r="H110" s="47"/>
      <c r="I110" s="47"/>
      <c r="J110" s="47"/>
      <c r="K110" s="310" t="s">
        <v>200</v>
      </c>
      <c r="L110" s="133"/>
      <c r="M110" s="125">
        <f t="shared" si="216"/>
        <v>-87.923925480250503</v>
      </c>
      <c r="N110" s="125"/>
      <c r="O110" s="47"/>
      <c r="P110" s="221">
        <f>IF(Oper!P$10&gt;=$C110,IF(ROUND(SUM($O110:O110),4)=ROUND($G110,4),0,IF(Oper!P$10=Inputs!$L$16,$G110-SUM($O110:O110),$G110/$B$91)),IF(Oper!P$10=Inputs!$L$16,$G110-SUM($O110:O110),0))</f>
        <v>0</v>
      </c>
      <c r="Q110" s="221">
        <f>IF(Oper!Q$10&gt;=$C110,IF(ROUND(SUM($O110:P110),4)=ROUND($G110,4),0,IF(Oper!Q$10=Inputs!$L$16,$G110-SUM($O110:P110),$G110/$B$91)),IF(Oper!Q$10=Inputs!$L$16,$G110-SUM($O110:P110),0))</f>
        <v>0</v>
      </c>
      <c r="R110" s="221">
        <f>IF(Oper!R$10&gt;=$C110,IF(ROUND(SUM($O110:Q110),4)=ROUND($G110,4),0,IF(Oper!R$10=Inputs!$L$16,$G110-SUM($O110:Q110),$G110/$B$91)),IF(Oper!R$10=Inputs!$L$16,$G110-SUM($O110:Q110),0))</f>
        <v>0</v>
      </c>
      <c r="S110" s="221">
        <f>IF(Oper!S$10&gt;=$C110,IF(ROUND(SUM($O110:R110),4)=ROUND($G110,4),0,IF(Oper!S$10=Inputs!$L$16,$G110-SUM($O110:R110),$G110/$B$91)),IF(Oper!S$10=Inputs!$L$16,$G110-SUM($O110:R110),0))</f>
        <v>0</v>
      </c>
      <c r="T110" s="221">
        <f>IF(Oper!T$10&gt;=$C110,IF(ROUND(SUM($O110:S110),4)=ROUND($G110,4),0,IF(Oper!T$10=Inputs!$L$16,$G110-SUM($O110:S110),$G110/$B$91)),IF(Oper!T$10=Inputs!$L$16,$G110-SUM($O110:S110),0))</f>
        <v>0</v>
      </c>
      <c r="U110" s="221">
        <f>IF(Oper!U$10&gt;=$C110,IF(ROUND(SUM($O110:T110),4)=ROUND($G110,4),0,IF(Oper!U$10=Inputs!$L$16,$G110-SUM($O110:T110),$G110/$B$91)),IF(Oper!U$10=Inputs!$L$16,$G110-SUM($O110:T110),0))</f>
        <v>0</v>
      </c>
      <c r="V110" s="221">
        <f>IF(Oper!V$10&gt;=$C110,IF(ROUND(SUM($O110:U110),4)=ROUND($G110,4),0,IF(Oper!V$10=Inputs!$L$16,$G110-SUM($O110:U110),$G110/$B$91)),IF(Oper!V$10=Inputs!$L$16,$G110-SUM($O110:U110),0))</f>
        <v>0</v>
      </c>
      <c r="W110" s="221">
        <f>IF(Oper!W$10&gt;=$C110,IF(ROUND(SUM($O110:V110),4)=ROUND($G110,4),0,IF(Oper!W$10=Inputs!$L$16,$G110-SUM($O110:V110),$G110/$B$91)),IF(Oper!W$10=Inputs!$L$16,$G110-SUM($O110:V110),0))</f>
        <v>0</v>
      </c>
      <c r="X110" s="221">
        <f>IF(Oper!X$10&gt;=$C110,IF(ROUND(SUM($O110:W110),4)=ROUND($G110,4),0,IF(Oper!X$10=Inputs!$L$16,$G110-SUM($O110:W110),$G110/$B$91)),IF(Oper!X$10=Inputs!$L$16,$G110-SUM($O110:W110),0))</f>
        <v>0</v>
      </c>
      <c r="Y110" s="221">
        <f>IF(Oper!Y$10&gt;=$C110,IF(ROUND(SUM($O110:X110),4)=ROUND($G110,4),0,IF(Oper!Y$10=Inputs!$L$16,$G110-SUM($O110:X110),$G110/$B$91)),IF(Oper!Y$10=Inputs!$L$16,$G110-SUM($O110:X110),0))</f>
        <v>0</v>
      </c>
      <c r="Z110" s="221">
        <f>IF(Oper!Z$10&gt;=$C110,IF(ROUND(SUM($O110:Y110),4)=ROUND($G110,4),0,IF(Oper!Z$10=Inputs!$L$16,$G110-SUM($O110:Y110),$G110/$B$91)),IF(Oper!Z$10=Inputs!$L$16,$G110-SUM($O110:Y110),0))</f>
        <v>0</v>
      </c>
      <c r="AA110" s="221">
        <f>IF(Oper!AA$10&gt;=$C110,IF(ROUND(SUM($O110:Z110),4)=ROUND($G110,4),0,IF(Oper!AA$10=Inputs!$L$16,$G110-SUM($O110:Z110),$G110/$B$91)),IF(Oper!AA$10=Inputs!$L$16,$G110-SUM($O110:Z110),0))</f>
        <v>0</v>
      </c>
      <c r="AB110" s="221">
        <f>IF(Oper!AB$10&gt;=$C110,IF(ROUND(SUM($O110:AA110),4)=ROUND($G110,4),0,IF(Oper!AB$10=Inputs!$L$16,$G110-SUM($O110:AA110),$G110/$B$91)),IF(Oper!AB$10=Inputs!$L$16,$G110-SUM($O110:AA110),0))</f>
        <v>0</v>
      </c>
      <c r="AC110" s="221">
        <f>IF(Oper!AC$10&gt;=$C110,IF(ROUND(SUM($O110:AB110),4)=ROUND($G110,4),0,IF(Oper!AC$10=Inputs!$L$16,$G110-SUM($O110:AB110),$G110/$B$91)),IF(Oper!AC$10=Inputs!$L$16,$G110-SUM($O110:AB110),0))</f>
        <v>0</v>
      </c>
      <c r="AD110" s="221">
        <f>IF(Oper!AD$10&gt;=$C110,IF(ROUND(SUM($O110:AC110),4)=ROUND($G110,4),0,IF(Oper!AD$10=Inputs!$L$16,$G110-SUM($O110:AC110),$G110/$B$91)),IF(Oper!AD$10=Inputs!$L$16,$G110-SUM($O110:AC110),0))</f>
        <v>0</v>
      </c>
      <c r="AE110" s="221">
        <f>IF(Oper!AE$10&gt;=$C110,IF(ROUND(SUM($O110:AD110),4)=ROUND($G110,4),0,IF(Oper!AE$10=Inputs!$L$16,$G110-SUM($O110:AD110),$G110/$B$91)),IF(Oper!AE$10=Inputs!$L$16,$G110-SUM($O110:AD110),0))</f>
        <v>0</v>
      </c>
      <c r="AF110" s="221">
        <f>IF(Oper!AF$10&gt;=$C110,IF(ROUND(SUM($O110:AE110),4)=ROUND($G110,4),0,IF(Oper!AF$10=Inputs!$L$16,$G110-SUM($O110:AE110),$G110/$B$91)),IF(Oper!AF$10=Inputs!$L$16,$G110-SUM($O110:AE110),0))</f>
        <v>0</v>
      </c>
      <c r="AG110" s="221">
        <f>IF(Oper!AG$10&gt;=$C110,IF(ROUND(SUM($O110:AF110),4)=ROUND($G110,4),0,IF(Oper!AG$10=Inputs!$L$16,$G110-SUM($O110:AF110),$G110/$B$91)),IF(Oper!AG$10=Inputs!$L$16,$G110-SUM($O110:AF110),0))</f>
        <v>-4.3961962740125262</v>
      </c>
      <c r="AH110" s="221">
        <f>IF(Oper!AH$10&gt;=$C110,IF(ROUND(SUM($O110:AG110),4)=ROUND($G110,4),0,IF(Oper!AH$10=Inputs!$L$16,$G110-SUM($O110:AG110),$G110/$B$91)),IF(Oper!AH$10=Inputs!$L$16,$G110-SUM($O110:AG110),0))</f>
        <v>-4.3961962740125262</v>
      </c>
      <c r="AI110" s="221">
        <f>IF(Oper!AI$10&gt;=$C110,IF(ROUND(SUM($O110:AH110),4)=ROUND($G110,4),0,IF(Oper!AI$10=Inputs!$L$16,$G110-SUM($O110:AH110),$G110/$B$91)),IF(Oper!AI$10=Inputs!$L$16,$G110-SUM($O110:AH110),0))</f>
        <v>-4.3961962740125262</v>
      </c>
      <c r="AJ110" s="221">
        <f>IF(Oper!AJ$10&gt;=$C110,IF(ROUND(SUM($O110:AI110),4)=ROUND($G110,4),0,IF(Oper!AJ$10=Inputs!$L$16,$G110-SUM($O110:AI110),$G110/$B$91)),IF(Oper!AJ$10=Inputs!$L$16,$G110-SUM($O110:AI110),0))</f>
        <v>-4.3961962740125262</v>
      </c>
      <c r="AK110" s="221">
        <f>IF(Oper!AK$10&gt;=$C110,IF(ROUND(SUM($O110:AJ110),4)=ROUND($G110,4),0,IF(Oper!AK$10=Inputs!$L$16,$G110-SUM($O110:AJ110),$G110/$B$91)),IF(Oper!AK$10=Inputs!$L$16,$G110-SUM($O110:AJ110),0))</f>
        <v>-4.3961962740125262</v>
      </c>
      <c r="AL110" s="221">
        <f>IF(Oper!AL$10&gt;=$C110,IF(ROUND(SUM($O110:AK110),4)=ROUND($G110,4),0,IF(Oper!AL$10=Inputs!$L$16,$G110-SUM($O110:AK110),$G110/$B$91)),IF(Oper!AL$10=Inputs!$L$16,$G110-SUM($O110:AK110),0))</f>
        <v>-4.3961962740125262</v>
      </c>
      <c r="AM110" s="221">
        <f>IF(Oper!AM$10&gt;=$C110,IF(ROUND(SUM($O110:AL110),4)=ROUND($G110,4),0,IF(Oper!AM$10=Inputs!$L$16,$G110-SUM($O110:AL110),$G110/$B$91)),IF(Oper!AM$10=Inputs!$L$16,$G110-SUM($O110:AL110),0))</f>
        <v>-4.3961962740125262</v>
      </c>
      <c r="AN110" s="221">
        <f>IF(Oper!AN$10&gt;=$C110,IF(ROUND(SUM($O110:AM110),4)=ROUND($G110,4),0,IF(Oper!AN$10=Inputs!$L$16,$G110-SUM($O110:AM110),$G110/$B$91)),IF(Oper!AN$10=Inputs!$L$16,$G110-SUM($O110:AM110),0))</f>
        <v>-4.3961962740125262</v>
      </c>
      <c r="AO110" s="221">
        <f>IF(Oper!AO$10&gt;=$C110,IF(ROUND(SUM($O110:AN110),4)=ROUND($G110,4),0,IF(Oper!AO$10=Inputs!$L$16,$G110-SUM($O110:AN110),$G110/$B$91)),IF(Oper!AO$10=Inputs!$L$16,$G110-SUM($O110:AN110),0))</f>
        <v>-4.3961962740125262</v>
      </c>
      <c r="AP110" s="221">
        <f>IF(Oper!AP$10&gt;=$C110,IF(ROUND(SUM($O110:AO110),4)=ROUND($G110,4),0,IF(Oper!AP$10=Inputs!$L$16,$G110-SUM($O110:AO110),$G110/$B$91)),IF(Oper!AP$10=Inputs!$L$16,$G110-SUM($O110:AO110),0))</f>
        <v>-4.3961962740125262</v>
      </c>
      <c r="AQ110" s="221">
        <f>IF(Oper!AQ$10&gt;=$C110,IF(ROUND(SUM($O110:AP110),4)=ROUND($G110,4),0,IF(Oper!AQ$10=Inputs!$L$16,$G110-SUM($O110:AP110),$G110/$B$91)),IF(Oper!AQ$10=Inputs!$L$16,$G110-SUM($O110:AP110),0))</f>
        <v>-4.3961962740125262</v>
      </c>
      <c r="AR110" s="221">
        <f>IF(Oper!AR$10&gt;=$C110,IF(ROUND(SUM($O110:AQ110),4)=ROUND($G110,4),0,IF(Oper!AR$10=Inputs!$L$16,$G110-SUM($O110:AQ110),$G110/$B$91)),IF(Oper!AR$10=Inputs!$L$16,$G110-SUM($O110:AQ110),0))</f>
        <v>-4.3961962740125262</v>
      </c>
      <c r="AS110" s="221">
        <f>IF(Oper!AS$10&gt;=$C110,IF(ROUND(SUM($O110:AR110),4)=ROUND($G110,4),0,IF(Oper!AS$10=Inputs!$L$16,$G110-SUM($O110:AR110),$G110/$B$91)),IF(Oper!AS$10=Inputs!$L$16,$G110-SUM($O110:AR110),0))</f>
        <v>-4.3961962740125262</v>
      </c>
      <c r="AT110" s="221">
        <f>IF(Oper!AT$10&gt;=$C110,IF(ROUND(SUM($O110:AS110),4)=ROUND($G110,4),0,IF(Oper!AT$10=Inputs!$L$16,$G110-SUM($O110:AS110),$G110/$B$91)),IF(Oper!AT$10=Inputs!$L$16,$G110-SUM($O110:AS110),0))</f>
        <v>-4.3961962740125262</v>
      </c>
      <c r="AU110" s="221">
        <f>IF(Oper!AU$10&gt;=$C110,IF(ROUND(SUM($O110:AT110),4)=ROUND($G110,4),0,IF(Oper!AU$10=Inputs!$L$16,$G110-SUM($O110:AT110),$G110/$B$91)),IF(Oper!AU$10=Inputs!$L$16,$G110-SUM($O110:AT110),0))</f>
        <v>-4.3961962740125262</v>
      </c>
      <c r="AV110" s="221">
        <f>IF(Oper!AV$10&gt;=$C110,IF(ROUND(SUM($O110:AU110),4)=ROUND($G110,4),0,IF(Oper!AV$10=Inputs!$L$16,$G110-SUM($O110:AU110),$G110/$B$91)),IF(Oper!AV$10=Inputs!$L$16,$G110-SUM($O110:AU110),0))</f>
        <v>-4.3961962740125262</v>
      </c>
      <c r="AW110" s="221">
        <f>IF(Oper!AW$10&gt;=$C110,IF(ROUND(SUM($O110:AV110),4)=ROUND($G110,4),0,IF(Oper!AW$10=Inputs!$L$16,$G110-SUM($O110:AV110),$G110/$B$91)),IF(Oper!AW$10=Inputs!$L$16,$G110-SUM($O110:AV110),0))</f>
        <v>-4.3961962740125262</v>
      </c>
      <c r="AX110" s="221">
        <f>IF(Oper!AX$10&gt;=$C110,IF(ROUND(SUM($O110:AW110),4)=ROUND($G110,4),0,IF(Oper!AX$10=Inputs!$L$16,$G110-SUM($O110:AW110),$G110/$B$91)),IF(Oper!AX$10=Inputs!$L$16,$G110-SUM($O110:AW110),0))</f>
        <v>-4.3961962740125262</v>
      </c>
      <c r="AY110" s="221">
        <f>IF(Oper!AY$10&gt;=$C110,IF(ROUND(SUM($O110:AX110),4)=ROUND($G110,4),0,IF(Oper!AY$10=Inputs!$L$16,$G110-SUM($O110:AX110),$G110/$B$91)),IF(Oper!AY$10=Inputs!$L$16,$G110-SUM($O110:AX110),0))</f>
        <v>-4.3961962740125262</v>
      </c>
      <c r="AZ110" s="221">
        <f>IF(Oper!AZ$10&gt;=$C110,IF(ROUND(SUM($O110:AY110),4)=ROUND($G110,4),0,IF(Oper!AZ$10=Inputs!$L$16,$G110-SUM($O110:AY110),$G110/$B$91)),IF(Oper!AZ$10=Inputs!$L$16,$G110-SUM($O110:AY110),0))</f>
        <v>-4.3961962740125262</v>
      </c>
      <c r="BA110" s="221">
        <f>IF(Oper!BA$10&gt;=$C110,IF(ROUND(SUM($O110:AZ110),4)=ROUND($G110,4),0,IF(Oper!BA$10=Inputs!$L$16,$G110-SUM($O110:AZ110),$G110/$B$91)),IF(Oper!BA$10=Inputs!$L$16,$G110-SUM($O110:AZ110),0))</f>
        <v>0</v>
      </c>
      <c r="BB110" s="221">
        <f>IF(Oper!BB$10&gt;=$C110,IF(ROUND(SUM($O110:BA110),4)=ROUND($G110,4),0,IF(Oper!BB$10=Inputs!$L$16,$G110-SUM($O110:BA110),$G110/$B$91)),IF(Oper!BB$10=Inputs!$L$16,$G110-SUM($O110:BA110),0))</f>
        <v>0</v>
      </c>
      <c r="BC110" s="221">
        <f>IF(Oper!BC$10&gt;=$C110,IF(ROUND(SUM($O110:BB110),4)=ROUND($G110,4),0,IF(Oper!BC$10=Inputs!$L$16,$G110-SUM($O110:BB110),$G110/$B$91)),IF(Oper!BC$10=Inputs!$L$16,$G110-SUM($O110:BB110),0))</f>
        <v>0</v>
      </c>
      <c r="BD110" s="221">
        <f>IF(Oper!BD$10&gt;=$C110,IF(ROUND(SUM($O110:BC110),4)=ROUND($G110,4),0,IF(Oper!BD$10=Inputs!$L$16,$G110-SUM($O110:BC110),$G110/$B$91)),IF(Oper!BD$10=Inputs!$L$16,$G110-SUM($O110:BC110),0))</f>
        <v>0</v>
      </c>
      <c r="BE110" s="221">
        <f>IF(Oper!BE$10&gt;=$C110,IF(ROUND(SUM($O110:BD110),4)=ROUND($G110,4),0,IF(Oper!BE$10=Inputs!$L$16,$G110-SUM($O110:BD110),$G110/$B$91)),IF(Oper!BE$10=Inputs!$L$16,$G110-SUM($O110:BD110),0))</f>
        <v>0</v>
      </c>
      <c r="BF110" s="221">
        <f>IF(Oper!BF$10&gt;=$C110,IF(ROUND(SUM($O110:BE110),4)=ROUND($G110,4),0,IF(Oper!BF$10=Inputs!$L$16,$G110-SUM($O110:BE110),$G110/$B$91)),IF(Oper!BF$10=Inputs!$L$16,$G110-SUM($O110:BE110),0))</f>
        <v>0</v>
      </c>
      <c r="BG110" s="221">
        <f>IF(Oper!BG$10&gt;=$C110,IF(ROUND(SUM($O110:BF110),4)=ROUND($G110,4),0,IF(Oper!BG$10=Inputs!$L$16,$G110-SUM($O110:BF110),$G110/$B$91)),IF(Oper!BG$10=Inputs!$L$16,$G110-SUM($O110:BF110),0))</f>
        <v>0</v>
      </c>
      <c r="BH110" s="221">
        <f>IF(Oper!BH$10&gt;=$C110,IF(ROUND(SUM($O110:BG110),4)=ROUND($G110,4),0,IF(Oper!BH$10=Inputs!$L$16,$G110-SUM($O110:BG110),$G110/$B$91)),IF(Oper!BH$10=Inputs!$L$16,$G110-SUM($O110:BG110),0))</f>
        <v>0</v>
      </c>
      <c r="BI110" s="221">
        <f>IF(Oper!BI$10&gt;=$C110,IF(ROUND(SUM($O110:BH110),4)=ROUND($G110,4),0,IF(Oper!BI$10=Inputs!$L$16,$G110-SUM($O110:BH110),$G110/$B$91)),IF(Oper!BI$10=Inputs!$L$16,$G110-SUM($O110:BH110),0))</f>
        <v>0</v>
      </c>
      <c r="BJ110" s="221">
        <f>IF(Oper!BJ$10&gt;=$C110,IF(ROUND(SUM($O110:BI110),4)=ROUND($G110,4),0,IF(Oper!BJ$10=Inputs!$L$16,$G110-SUM($O110:BI110),$G110/$B$91)),IF(Oper!BJ$10=Inputs!$L$16,$G110-SUM($O110:BI110),0))</f>
        <v>0</v>
      </c>
      <c r="BK110" s="221">
        <f>IF(Oper!BK$10&gt;=$C110,IF(ROUND(SUM($O110:BJ110),4)=ROUND($G110,4),0,IF(Oper!BK$10=Inputs!$L$16,$G110-SUM($O110:BJ110),$G110/$B$91)),IF(Oper!BK$10=Inputs!$L$16,$G110-SUM($O110:BJ110),0))</f>
        <v>0</v>
      </c>
      <c r="BL110" s="221">
        <f>IF(Oper!BL$10&gt;=$C110,IF(ROUND(SUM($O110:BK110),4)=ROUND($G110,4),0,IF(Oper!BL$10=Inputs!$L$16,$G110-SUM($O110:BK110),$G110/$B$91)),IF(Oper!BL$10=Inputs!$L$16,$G110-SUM($O110:BK110),0))</f>
        <v>0</v>
      </c>
      <c r="BM110" s="221">
        <f>IF(Oper!BM$10&gt;=$C110,IF(ROUND(SUM($O110:BL110),4)=ROUND($G110,4),0,IF(Oper!BM$10=Inputs!$L$16,$G110-SUM($O110:BL110),$G110/$B$91)),IF(Oper!BM$10=Inputs!$L$16,$G110-SUM($O110:BL110),0))</f>
        <v>0</v>
      </c>
      <c r="BN110" s="221">
        <f>IF(Oper!BN$10&gt;=$C110,IF(ROUND(SUM($O110:BM110),4)=ROUND($G110,4),0,IF(Oper!BN$10=Inputs!$L$16,$G110-SUM($O110:BM110),$G110/$B$91)),IF(Oper!BN$10=Inputs!$L$16,$G110-SUM($O110:BM110),0))</f>
        <v>0</v>
      </c>
      <c r="BO110" s="221">
        <f>IF(Oper!BO$10&gt;=$C110,IF(ROUND(SUM($O110:BN110),4)=ROUND($G110,4),0,IF(Oper!BO$10=Inputs!$L$16,$G110-SUM($O110:BN110),$G110/$B$91)),IF(Oper!BO$10=Inputs!$L$16,$G110-SUM($O110:BN110),0))</f>
        <v>0</v>
      </c>
      <c r="BP110" s="221">
        <f>IF(Oper!BP$10&gt;=$C110,IF(ROUND(SUM($O110:BO110),4)=ROUND($G110,4),0,IF(Oper!BP$10=Inputs!$L$16,$G110-SUM($O110:BO110),$G110/$B$91)),IF(Oper!BP$10=Inputs!$L$16,$G110-SUM($O110:BO110),0))</f>
        <v>0</v>
      </c>
      <c r="BQ110" s="221">
        <f>IF(Oper!BQ$10&gt;=$C110,IF(ROUND(SUM($O110:BP110),4)=ROUND($G110,4),0,IF(Oper!BQ$10=Inputs!$L$16,$G110-SUM($O110:BP110),$G110/$B$91)),IF(Oper!BQ$10=Inputs!$L$16,$G110-SUM($O110:BP110),0))</f>
        <v>0</v>
      </c>
      <c r="BR110" s="221">
        <f>IF(Oper!BR$10&gt;=$C110,IF(ROUND(SUM($O110:BQ110),4)=ROUND($G110,4),0,IF(Oper!BR$10=Inputs!$L$16,$G110-SUM($O110:BQ110),$G110/$B$91)),IF(Oper!BR$10=Inputs!$L$16,$G110-SUM($O110:BQ110),0))</f>
        <v>0</v>
      </c>
      <c r="BS110" s="221">
        <f>IF(Oper!BS$10&gt;=$C110,IF(ROUND(SUM($O110:BR110),4)=ROUND($G110,4),0,IF(Oper!BS$10=Inputs!$L$16,$G110-SUM($O110:BR110),$G110/$B$91)),IF(Oper!BS$10=Inputs!$L$16,$G110-SUM($O110:BR110),0))</f>
        <v>0</v>
      </c>
      <c r="BT110" s="221">
        <f>IF(Oper!BT$10&gt;=$C110,IF(ROUND(SUM($O110:BS110),4)=ROUND($G110,4),0,IF(Oper!BT$10=Inputs!$L$16,$G110-SUM($O110:BS110),$G110/$B$91)),IF(Oper!BT$10=Inputs!$L$16,$G110-SUM($O110:BS110),0))</f>
        <v>0</v>
      </c>
      <c r="BU110" s="221">
        <f>IF(Oper!BU$10&gt;=$C110,IF(ROUND(SUM($O110:BT110),4)=ROUND($G110,4),0,IF(Oper!BU$10=Inputs!$L$16,$G110-SUM($O110:BT110),$G110/$B$91)),IF(Oper!BU$10=Inputs!$L$16,$G110-SUM($O110:BT110),0))</f>
        <v>0</v>
      </c>
      <c r="BV110" s="221">
        <f>IF(Oper!BV$10&gt;=$C110,IF(ROUND(SUM($O110:BU110),4)=ROUND($G110,4),0,IF(Oper!BV$10=Inputs!$L$16,$G110-SUM($O110:BU110),$G110/$B$91)),IF(Oper!BV$10=Inputs!$L$16,$G110-SUM($O110:BU110),0))</f>
        <v>0</v>
      </c>
      <c r="BW110" s="221">
        <f>IF(Oper!BW$10&gt;=$C110,IF(ROUND(SUM($O110:BV110),4)=ROUND($G110,4),0,IF(Oper!BW$10=Inputs!$L$16,$G110-SUM($O110:BV110),$G110/$B$91)),IF(Oper!BW$10=Inputs!$L$16,$G110-SUM($O110:BV110),0))</f>
        <v>0</v>
      </c>
      <c r="BX110" s="221">
        <f>IF(Oper!BX$10&gt;=$C110,IF(ROUND(SUM($O110:BW110),4)=ROUND($G110,4),0,IF(Oper!BX$10=Inputs!$L$16,$G110-SUM($O110:BW110),$G110/$B$91)),IF(Oper!BX$10=Inputs!$L$16,$G110-SUM($O110:BW110),0))</f>
        <v>0</v>
      </c>
      <c r="BY110" s="221">
        <f>IF(Oper!BY$10&gt;=$C110,IF(ROUND(SUM($O110:BX110),4)=ROUND($G110,4),0,IF(Oper!BY$10=Inputs!$L$16,$G110-SUM($O110:BX110),$G110/$B$91)),IF(Oper!BY$10=Inputs!$L$16,$G110-SUM($O110:BX110),0))</f>
        <v>0</v>
      </c>
      <c r="BZ110" s="221">
        <f>IF(Oper!BZ$10&gt;=$C110,IF(ROUND(SUM($O110:BY110),4)=ROUND($G110,4),0,IF(Oper!BZ$10=Inputs!$L$16,$G110-SUM($O110:BY110),$G110/$B$91)),IF(Oper!BZ$10=Inputs!$L$16,$G110-SUM($O110:BY110),0))</f>
        <v>0</v>
      </c>
      <c r="CA110" s="221">
        <f>IF(Oper!CA$10&gt;=$C110,IF(ROUND(SUM($O110:BZ110),4)=ROUND($G110,4),0,IF(Oper!CA$10=Inputs!$L$16,$G110-SUM($O110:BZ110),$G110/$B$91)),IF(Oper!CA$10=Inputs!$L$16,$G110-SUM($O110:BZ110),0))</f>
        <v>0</v>
      </c>
      <c r="CB110" s="221">
        <f>IF(Oper!CB$10&gt;=$C110,IF(ROUND(SUM($O110:CA110),4)=ROUND($G110,4),0,IF(Oper!CB$10=Inputs!$L$16,$G110-SUM($O110:CA110),$G110/$B$91)),IF(Oper!CB$10=Inputs!$L$16,$G110-SUM($O110:CA110),0))</f>
        <v>0</v>
      </c>
      <c r="CC110" s="221">
        <f>IF(Oper!CC$10&gt;=$C110,IF(ROUND(SUM($O110:CB110),4)=ROUND($G110,4),0,IF(Oper!CC$10=Inputs!$L$16,$G110-SUM($O110:CB110),$G110/$B$91)),IF(Oper!CC$10=Inputs!$L$16,$G110-SUM($O110:CB110),0))</f>
        <v>0</v>
      </c>
      <c r="CD110" s="221">
        <f>IF(Oper!CD$10&gt;=$C110,IF(ROUND(SUM($O110:CC110),4)=ROUND($G110,4),0,IF(Oper!CD$10=Inputs!$L$16,$G110-SUM($O110:CC110),$G110/$B$91)),IF(Oper!CD$10=Inputs!$L$16,$G110-SUM($O110:CC110),0))</f>
        <v>0</v>
      </c>
      <c r="CE110" s="221">
        <f>IF(Oper!CE$10&gt;=$C110,IF(ROUND(SUM($O110:CD110),4)=ROUND($G110,4),0,IF(Oper!CE$10=Inputs!$L$16,$G110-SUM($O110:CD110),$G110/$B$91)),IF(Oper!CE$10=Inputs!$L$16,$G110-SUM($O110:CD110),0))</f>
        <v>0</v>
      </c>
      <c r="CF110" s="221">
        <f>IF(Oper!CF$10&gt;=$C110,IF(ROUND(SUM($O110:CE110),4)=ROUND($G110,4),0,IF(Oper!CF$10=Inputs!$L$16,$G110-SUM($O110:CE110),$G110/$B$91)),IF(Oper!CF$10=Inputs!$L$16,$G110-SUM($O110:CE110),0))</f>
        <v>0</v>
      </c>
      <c r="CG110" s="221">
        <f>IF(Oper!CG$10&gt;=$C110,IF(ROUND(SUM($O110:CF110),4)=ROUND($G110,4),0,IF(Oper!CG$10=Inputs!$L$16,$G110-SUM($O110:CF110),$G110/$B$91)),IF(Oper!CG$10=Inputs!$L$16,$G110-SUM($O110:CF110),0))</f>
        <v>0</v>
      </c>
      <c r="CH110" s="221">
        <f>IF(Oper!CH$10&gt;=$C110,IF(ROUND(SUM($O110:CG110),4)=ROUND($G110,4),0,IF(Oper!CH$10=Inputs!$L$16,$G110-SUM($O110:CG110),$G110/$B$91)),IF(Oper!CH$10=Inputs!$L$16,$G110-SUM($O110:CG110),0))</f>
        <v>0</v>
      </c>
      <c r="CI110" s="221">
        <f>IF(Oper!CI$10&gt;=$C110,IF(ROUND(SUM($O110:CH110),4)=ROUND($G110,4),0,IF(Oper!CI$10=Inputs!$L$16,$G110-SUM($O110:CH110),$G110/$B$91)),IF(Oper!CI$10=Inputs!$L$16,$G110-SUM($O110:CH110),0))</f>
        <v>0</v>
      </c>
      <c r="CJ110" s="221">
        <f>IF(Oper!CJ$10&gt;=$C110,IF(ROUND(SUM($O110:CI110),4)=ROUND($G110,4),0,IF(Oper!CJ$10=Inputs!$L$16,$G110-SUM($O110:CI110),$G110/$B$91)),IF(Oper!CJ$10=Inputs!$L$16,$G110-SUM($O110:CI110),0))</f>
        <v>0</v>
      </c>
      <c r="CK110" s="221">
        <f>IF(Oper!CK$10&gt;=$C110,IF(ROUND(SUM($O110:CJ110),4)=ROUND($G110,4),0,IF(Oper!CK$10=Inputs!$L$16,$G110-SUM($O110:CJ110),$G110/$B$91)),IF(Oper!CK$10=Inputs!$L$16,$G110-SUM($O110:CJ110),0))</f>
        <v>0</v>
      </c>
      <c r="CL110" s="221">
        <f>IF(Oper!CL$10&gt;=$C110,IF(ROUND(SUM($O110:CK110),4)=ROUND($G110,4),0,IF(Oper!CL$10=Inputs!$L$16,$G110-SUM($O110:CK110),$G110/$B$91)),IF(Oper!CL$10=Inputs!$L$16,$G110-SUM($O110:CK110),0))</f>
        <v>0</v>
      </c>
      <c r="CM110" s="221">
        <f>IF(Oper!CM$10&gt;=$C110,IF(ROUND(SUM($O110:CL110),4)=ROUND($G110,4),0,IF(Oper!CM$10=Inputs!$L$16,$G110-SUM($O110:CL110),$G110/$B$91)),IF(Oper!CM$10=Inputs!$L$16,$G110-SUM($O110:CL110),0))</f>
        <v>0</v>
      </c>
      <c r="CN110" s="221">
        <f>IF(Oper!CN$10&gt;=$C110,IF(ROUND(SUM($O110:CM110),4)=ROUND($G110,4),0,IF(Oper!CN$10=Inputs!$L$16,$G110-SUM($O110:CM110),$G110/$B$91)),IF(Oper!CN$10=Inputs!$L$16,$G110-SUM($O110:CM110),0))</f>
        <v>0</v>
      </c>
      <c r="CO110" s="221">
        <f>IF(Oper!CO$10&gt;=$C110,IF(ROUND(SUM($O110:CN110),4)=ROUND($G110,4),0,IF(Oper!CO$10=Inputs!$L$16,$G110-SUM($O110:CN110),$G110/$B$91)),IF(Oper!CO$10=Inputs!$L$16,$G110-SUM($O110:CN110),0))</f>
        <v>0</v>
      </c>
      <c r="CP110" s="221">
        <f>IF(Oper!CP$10&gt;=$C110,IF(ROUND(SUM($O110:CO110),4)=ROUND($G110,4),0,IF(Oper!CP$10=Inputs!$L$16,$G110-SUM($O110:CO110),$G110/$B$91)),IF(Oper!CP$10=Inputs!$L$16,$G110-SUM($O110:CO110),0))</f>
        <v>0</v>
      </c>
      <c r="CQ110" s="221">
        <f>IF(Oper!CQ$10&gt;=$C110,IF(ROUND(SUM($O110:CP110),4)=ROUND($G110,4),0,IF(Oper!CQ$10=Inputs!$L$16,$G110-SUM($O110:CP110),$G110/$B$91)),IF(Oper!CQ$10=Inputs!$L$16,$G110-SUM($O110:CP110),0))</f>
        <v>0</v>
      </c>
      <c r="CR110" s="221">
        <f>IF(Oper!CR$10&gt;=$C110,IF(ROUND(SUM($O110:CQ110),4)=ROUND($G110,4),0,IF(Oper!CR$10=Inputs!$L$16,$G110-SUM($O110:CQ110),$G110/$B$91)),IF(Oper!CR$10=Inputs!$L$16,$G110-SUM($O110:CQ110),0))</f>
        <v>0</v>
      </c>
      <c r="CS110" s="221"/>
    </row>
    <row r="111" spans="1:97" outlineLevel="1">
      <c r="A111" s="47"/>
      <c r="B111" s="47"/>
      <c r="C111" s="116">
        <v>50040</v>
      </c>
      <c r="D111" s="47"/>
      <c r="E111" s="47"/>
      <c r="F111" s="47"/>
      <c r="G111" s="666">
        <f t="shared" si="217"/>
        <v>-89.100033496661567</v>
      </c>
      <c r="H111" s="47"/>
      <c r="I111" s="47"/>
      <c r="J111" s="47"/>
      <c r="K111" s="310" t="s">
        <v>200</v>
      </c>
      <c r="L111" s="133"/>
      <c r="M111" s="125">
        <f t="shared" si="216"/>
        <v>-89.100033496661595</v>
      </c>
      <c r="N111" s="125"/>
      <c r="O111" s="47"/>
      <c r="P111" s="221">
        <f>IF(Oper!P$10&gt;=$C111,IF(ROUND(SUM($O111:O111),4)=ROUND($G111,4),0,IF(Oper!P$10=Inputs!$L$16,$G111-SUM($O111:O111),$G111/$B$91)),IF(Oper!P$10=Inputs!$L$16,$G111-SUM($O111:O111),0))</f>
        <v>0</v>
      </c>
      <c r="Q111" s="221">
        <f>IF(Oper!Q$10&gt;=$C111,IF(ROUND(SUM($O111:P111),4)=ROUND($G111,4),0,IF(Oper!Q$10=Inputs!$L$16,$G111-SUM($O111:P111),$G111/$B$91)),IF(Oper!Q$10=Inputs!$L$16,$G111-SUM($O111:P111),0))</f>
        <v>0</v>
      </c>
      <c r="R111" s="221">
        <f>IF(Oper!R$10&gt;=$C111,IF(ROUND(SUM($O111:Q111),4)=ROUND($G111,4),0,IF(Oper!R$10=Inputs!$L$16,$G111-SUM($O111:Q111),$G111/$B$91)),IF(Oper!R$10=Inputs!$L$16,$G111-SUM($O111:Q111),0))</f>
        <v>0</v>
      </c>
      <c r="S111" s="221">
        <f>IF(Oper!S$10&gt;=$C111,IF(ROUND(SUM($O111:R111),4)=ROUND($G111,4),0,IF(Oper!S$10=Inputs!$L$16,$G111-SUM($O111:R111),$G111/$B$91)),IF(Oper!S$10=Inputs!$L$16,$G111-SUM($O111:R111),0))</f>
        <v>0</v>
      </c>
      <c r="T111" s="221">
        <f>IF(Oper!T$10&gt;=$C111,IF(ROUND(SUM($O111:S111),4)=ROUND($G111,4),0,IF(Oper!T$10=Inputs!$L$16,$G111-SUM($O111:S111),$G111/$B$91)),IF(Oper!T$10=Inputs!$L$16,$G111-SUM($O111:S111),0))</f>
        <v>0</v>
      </c>
      <c r="U111" s="221">
        <f>IF(Oper!U$10&gt;=$C111,IF(ROUND(SUM($O111:T111),4)=ROUND($G111,4),0,IF(Oper!U$10=Inputs!$L$16,$G111-SUM($O111:T111),$G111/$B$91)),IF(Oper!U$10=Inputs!$L$16,$G111-SUM($O111:T111),0))</f>
        <v>0</v>
      </c>
      <c r="V111" s="221">
        <f>IF(Oper!V$10&gt;=$C111,IF(ROUND(SUM($O111:U111),4)=ROUND($G111,4),0,IF(Oper!V$10=Inputs!$L$16,$G111-SUM($O111:U111),$G111/$B$91)),IF(Oper!V$10=Inputs!$L$16,$G111-SUM($O111:U111),0))</f>
        <v>0</v>
      </c>
      <c r="W111" s="221">
        <f>IF(Oper!W$10&gt;=$C111,IF(ROUND(SUM($O111:V111),4)=ROUND($G111,4),0,IF(Oper!W$10=Inputs!$L$16,$G111-SUM($O111:V111),$G111/$B$91)),IF(Oper!W$10=Inputs!$L$16,$G111-SUM($O111:V111),0))</f>
        <v>0</v>
      </c>
      <c r="X111" s="221">
        <f>IF(Oper!X$10&gt;=$C111,IF(ROUND(SUM($O111:W111),4)=ROUND($G111,4),0,IF(Oper!X$10=Inputs!$L$16,$G111-SUM($O111:W111),$G111/$B$91)),IF(Oper!X$10=Inputs!$L$16,$G111-SUM($O111:W111),0))</f>
        <v>0</v>
      </c>
      <c r="Y111" s="221">
        <f>IF(Oper!Y$10&gt;=$C111,IF(ROUND(SUM($O111:X111),4)=ROUND($G111,4),0,IF(Oper!Y$10=Inputs!$L$16,$G111-SUM($O111:X111),$G111/$B$91)),IF(Oper!Y$10=Inputs!$L$16,$G111-SUM($O111:X111),0))</f>
        <v>0</v>
      </c>
      <c r="Z111" s="221">
        <f>IF(Oper!Z$10&gt;=$C111,IF(ROUND(SUM($O111:Y111),4)=ROUND($G111,4),0,IF(Oper!Z$10=Inputs!$L$16,$G111-SUM($O111:Y111),$G111/$B$91)),IF(Oper!Z$10=Inputs!$L$16,$G111-SUM($O111:Y111),0))</f>
        <v>0</v>
      </c>
      <c r="AA111" s="221">
        <f>IF(Oper!AA$10&gt;=$C111,IF(ROUND(SUM($O111:Z111),4)=ROUND($G111,4),0,IF(Oper!AA$10=Inputs!$L$16,$G111-SUM($O111:Z111),$G111/$B$91)),IF(Oper!AA$10=Inputs!$L$16,$G111-SUM($O111:Z111),0))</f>
        <v>0</v>
      </c>
      <c r="AB111" s="221">
        <f>IF(Oper!AB$10&gt;=$C111,IF(ROUND(SUM($O111:AA111),4)=ROUND($G111,4),0,IF(Oper!AB$10=Inputs!$L$16,$G111-SUM($O111:AA111),$G111/$B$91)),IF(Oper!AB$10=Inputs!$L$16,$G111-SUM($O111:AA111),0))</f>
        <v>0</v>
      </c>
      <c r="AC111" s="221">
        <f>IF(Oper!AC$10&gt;=$C111,IF(ROUND(SUM($O111:AB111),4)=ROUND($G111,4),0,IF(Oper!AC$10=Inputs!$L$16,$G111-SUM($O111:AB111),$G111/$B$91)),IF(Oper!AC$10=Inputs!$L$16,$G111-SUM($O111:AB111),0))</f>
        <v>0</v>
      </c>
      <c r="AD111" s="221">
        <f>IF(Oper!AD$10&gt;=$C111,IF(ROUND(SUM($O111:AC111),4)=ROUND($G111,4),0,IF(Oper!AD$10=Inputs!$L$16,$G111-SUM($O111:AC111),$G111/$B$91)),IF(Oper!AD$10=Inputs!$L$16,$G111-SUM($O111:AC111),0))</f>
        <v>0</v>
      </c>
      <c r="AE111" s="221">
        <f>IF(Oper!AE$10&gt;=$C111,IF(ROUND(SUM($O111:AD111),4)=ROUND($G111,4),0,IF(Oper!AE$10=Inputs!$L$16,$G111-SUM($O111:AD111),$G111/$B$91)),IF(Oper!AE$10=Inputs!$L$16,$G111-SUM($O111:AD111),0))</f>
        <v>0</v>
      </c>
      <c r="AF111" s="221">
        <f>IF(Oper!AF$10&gt;=$C111,IF(ROUND(SUM($O111:AE111),4)=ROUND($G111,4),0,IF(Oper!AF$10=Inputs!$L$16,$G111-SUM($O111:AE111),$G111/$B$91)),IF(Oper!AF$10=Inputs!$L$16,$G111-SUM($O111:AE111),0))</f>
        <v>0</v>
      </c>
      <c r="AG111" s="221">
        <f>IF(Oper!AG$10&gt;=$C111,IF(ROUND(SUM($O111:AF111),4)=ROUND($G111,4),0,IF(Oper!AG$10=Inputs!$L$16,$G111-SUM($O111:AF111),$G111/$B$91)),IF(Oper!AG$10=Inputs!$L$16,$G111-SUM($O111:AF111),0))</f>
        <v>0</v>
      </c>
      <c r="AH111" s="221">
        <f>IF(Oper!AH$10&gt;=$C111,IF(ROUND(SUM($O111:AG111),4)=ROUND($G111,4),0,IF(Oper!AH$10=Inputs!$L$16,$G111-SUM($O111:AG111),$G111/$B$91)),IF(Oper!AH$10=Inputs!$L$16,$G111-SUM($O111:AG111),0))</f>
        <v>-4.4550016748330785</v>
      </c>
      <c r="AI111" s="221">
        <f>IF(Oper!AI$10&gt;=$C111,IF(ROUND(SUM($O111:AH111),4)=ROUND($G111,4),0,IF(Oper!AI$10=Inputs!$L$16,$G111-SUM($O111:AH111),$G111/$B$91)),IF(Oper!AI$10=Inputs!$L$16,$G111-SUM($O111:AH111),0))</f>
        <v>-4.4550016748330785</v>
      </c>
      <c r="AJ111" s="221">
        <f>IF(Oper!AJ$10&gt;=$C111,IF(ROUND(SUM($O111:AI111),4)=ROUND($G111,4),0,IF(Oper!AJ$10=Inputs!$L$16,$G111-SUM($O111:AI111),$G111/$B$91)),IF(Oper!AJ$10=Inputs!$L$16,$G111-SUM($O111:AI111),0))</f>
        <v>-4.4550016748330785</v>
      </c>
      <c r="AK111" s="221">
        <f>IF(Oper!AK$10&gt;=$C111,IF(ROUND(SUM($O111:AJ111),4)=ROUND($G111,4),0,IF(Oper!AK$10=Inputs!$L$16,$G111-SUM($O111:AJ111),$G111/$B$91)),IF(Oper!AK$10=Inputs!$L$16,$G111-SUM($O111:AJ111),0))</f>
        <v>-4.4550016748330785</v>
      </c>
      <c r="AL111" s="221">
        <f>IF(Oper!AL$10&gt;=$C111,IF(ROUND(SUM($O111:AK111),4)=ROUND($G111,4),0,IF(Oper!AL$10=Inputs!$L$16,$G111-SUM($O111:AK111),$G111/$B$91)),IF(Oper!AL$10=Inputs!$L$16,$G111-SUM($O111:AK111),0))</f>
        <v>-4.4550016748330785</v>
      </c>
      <c r="AM111" s="221">
        <f>IF(Oper!AM$10&gt;=$C111,IF(ROUND(SUM($O111:AL111),4)=ROUND($G111,4),0,IF(Oper!AM$10=Inputs!$L$16,$G111-SUM($O111:AL111),$G111/$B$91)),IF(Oper!AM$10=Inputs!$L$16,$G111-SUM($O111:AL111),0))</f>
        <v>-4.4550016748330785</v>
      </c>
      <c r="AN111" s="221">
        <f>IF(Oper!AN$10&gt;=$C111,IF(ROUND(SUM($O111:AM111),4)=ROUND($G111,4),0,IF(Oper!AN$10=Inputs!$L$16,$G111-SUM($O111:AM111),$G111/$B$91)),IF(Oper!AN$10=Inputs!$L$16,$G111-SUM($O111:AM111),0))</f>
        <v>-4.4550016748330785</v>
      </c>
      <c r="AO111" s="221">
        <f>IF(Oper!AO$10&gt;=$C111,IF(ROUND(SUM($O111:AN111),4)=ROUND($G111,4),0,IF(Oper!AO$10=Inputs!$L$16,$G111-SUM($O111:AN111),$G111/$B$91)),IF(Oper!AO$10=Inputs!$L$16,$G111-SUM($O111:AN111),0))</f>
        <v>-4.4550016748330785</v>
      </c>
      <c r="AP111" s="221">
        <f>IF(Oper!AP$10&gt;=$C111,IF(ROUND(SUM($O111:AO111),4)=ROUND($G111,4),0,IF(Oper!AP$10=Inputs!$L$16,$G111-SUM($O111:AO111),$G111/$B$91)),IF(Oper!AP$10=Inputs!$L$16,$G111-SUM($O111:AO111),0))</f>
        <v>-4.4550016748330785</v>
      </c>
      <c r="AQ111" s="221">
        <f>IF(Oper!AQ$10&gt;=$C111,IF(ROUND(SUM($O111:AP111),4)=ROUND($G111,4),0,IF(Oper!AQ$10=Inputs!$L$16,$G111-SUM($O111:AP111),$G111/$B$91)),IF(Oper!AQ$10=Inputs!$L$16,$G111-SUM($O111:AP111),0))</f>
        <v>-4.4550016748330785</v>
      </c>
      <c r="AR111" s="221">
        <f>IF(Oper!AR$10&gt;=$C111,IF(ROUND(SUM($O111:AQ111),4)=ROUND($G111,4),0,IF(Oper!AR$10=Inputs!$L$16,$G111-SUM($O111:AQ111),$G111/$B$91)),IF(Oper!AR$10=Inputs!$L$16,$G111-SUM($O111:AQ111),0))</f>
        <v>-4.4550016748330785</v>
      </c>
      <c r="AS111" s="221">
        <f>IF(Oper!AS$10&gt;=$C111,IF(ROUND(SUM($O111:AR111),4)=ROUND($G111,4),0,IF(Oper!AS$10=Inputs!$L$16,$G111-SUM($O111:AR111),$G111/$B$91)),IF(Oper!AS$10=Inputs!$L$16,$G111-SUM($O111:AR111),0))</f>
        <v>-4.4550016748330785</v>
      </c>
      <c r="AT111" s="221">
        <f>IF(Oper!AT$10&gt;=$C111,IF(ROUND(SUM($O111:AS111),4)=ROUND($G111,4),0,IF(Oper!AT$10=Inputs!$L$16,$G111-SUM($O111:AS111),$G111/$B$91)),IF(Oper!AT$10=Inputs!$L$16,$G111-SUM($O111:AS111),0))</f>
        <v>-4.4550016748330785</v>
      </c>
      <c r="AU111" s="221">
        <f>IF(Oper!AU$10&gt;=$C111,IF(ROUND(SUM($O111:AT111),4)=ROUND($G111,4),0,IF(Oper!AU$10=Inputs!$L$16,$G111-SUM($O111:AT111),$G111/$B$91)),IF(Oper!AU$10=Inputs!$L$16,$G111-SUM($O111:AT111),0))</f>
        <v>-4.4550016748330785</v>
      </c>
      <c r="AV111" s="221">
        <f>IF(Oper!AV$10&gt;=$C111,IF(ROUND(SUM($O111:AU111),4)=ROUND($G111,4),0,IF(Oper!AV$10=Inputs!$L$16,$G111-SUM($O111:AU111),$G111/$B$91)),IF(Oper!AV$10=Inputs!$L$16,$G111-SUM($O111:AU111),0))</f>
        <v>-4.4550016748330785</v>
      </c>
      <c r="AW111" s="221">
        <f>IF(Oper!AW$10&gt;=$C111,IF(ROUND(SUM($O111:AV111),4)=ROUND($G111,4),0,IF(Oper!AW$10=Inputs!$L$16,$G111-SUM($O111:AV111),$G111/$B$91)),IF(Oper!AW$10=Inputs!$L$16,$G111-SUM($O111:AV111),0))</f>
        <v>-4.4550016748330785</v>
      </c>
      <c r="AX111" s="221">
        <f>IF(Oper!AX$10&gt;=$C111,IF(ROUND(SUM($O111:AW111),4)=ROUND($G111,4),0,IF(Oper!AX$10=Inputs!$L$16,$G111-SUM($O111:AW111),$G111/$B$91)),IF(Oper!AX$10=Inputs!$L$16,$G111-SUM($O111:AW111),0))</f>
        <v>-4.4550016748330785</v>
      </c>
      <c r="AY111" s="221">
        <f>IF(Oper!AY$10&gt;=$C111,IF(ROUND(SUM($O111:AX111),4)=ROUND($G111,4),0,IF(Oper!AY$10=Inputs!$L$16,$G111-SUM($O111:AX111),$G111/$B$91)),IF(Oper!AY$10=Inputs!$L$16,$G111-SUM($O111:AX111),0))</f>
        <v>-4.4550016748330785</v>
      </c>
      <c r="AZ111" s="221">
        <f>IF(Oper!AZ$10&gt;=$C111,IF(ROUND(SUM($O111:AY111),4)=ROUND($G111,4),0,IF(Oper!AZ$10=Inputs!$L$16,$G111-SUM($O111:AY111),$G111/$B$91)),IF(Oper!AZ$10=Inputs!$L$16,$G111-SUM($O111:AY111),0))</f>
        <v>-4.4550016748330785</v>
      </c>
      <c r="BA111" s="221">
        <f>IF(Oper!BA$10&gt;=$C111,IF(ROUND(SUM($O111:AZ111),4)=ROUND($G111,4),0,IF(Oper!BA$10=Inputs!$L$16,$G111-SUM($O111:AZ111),$G111/$B$91)),IF(Oper!BA$10=Inputs!$L$16,$G111-SUM($O111:AZ111),0))</f>
        <v>-4.4550016748330785</v>
      </c>
      <c r="BB111" s="221">
        <f>IF(Oper!BB$10&gt;=$C111,IF(ROUND(SUM($O111:BA111),4)=ROUND($G111,4),0,IF(Oper!BB$10=Inputs!$L$16,$G111-SUM($O111:BA111),$G111/$B$91)),IF(Oper!BB$10=Inputs!$L$16,$G111-SUM($O111:BA111),0))</f>
        <v>0</v>
      </c>
      <c r="BC111" s="221">
        <f>IF(Oper!BC$10&gt;=$C111,IF(ROUND(SUM($O111:BB111),4)=ROUND($G111,4),0,IF(Oper!BC$10=Inputs!$L$16,$G111-SUM($O111:BB111),$G111/$B$91)),IF(Oper!BC$10=Inputs!$L$16,$G111-SUM($O111:BB111),0))</f>
        <v>0</v>
      </c>
      <c r="BD111" s="221">
        <f>IF(Oper!BD$10&gt;=$C111,IF(ROUND(SUM($O111:BC111),4)=ROUND($G111,4),0,IF(Oper!BD$10=Inputs!$L$16,$G111-SUM($O111:BC111),$G111/$B$91)),IF(Oper!BD$10=Inputs!$L$16,$G111-SUM($O111:BC111),0))</f>
        <v>0</v>
      </c>
      <c r="BE111" s="221">
        <f>IF(Oper!BE$10&gt;=$C111,IF(ROUND(SUM($O111:BD111),4)=ROUND($G111,4),0,IF(Oper!BE$10=Inputs!$L$16,$G111-SUM($O111:BD111),$G111/$B$91)),IF(Oper!BE$10=Inputs!$L$16,$G111-SUM($O111:BD111),0))</f>
        <v>0</v>
      </c>
      <c r="BF111" s="221">
        <f>IF(Oper!BF$10&gt;=$C111,IF(ROUND(SUM($O111:BE111),4)=ROUND($G111,4),0,IF(Oper!BF$10=Inputs!$L$16,$G111-SUM($O111:BE111),$G111/$B$91)),IF(Oper!BF$10=Inputs!$L$16,$G111-SUM($O111:BE111),0))</f>
        <v>0</v>
      </c>
      <c r="BG111" s="221">
        <f>IF(Oper!BG$10&gt;=$C111,IF(ROUND(SUM($O111:BF111),4)=ROUND($G111,4),0,IF(Oper!BG$10=Inputs!$L$16,$G111-SUM($O111:BF111),$G111/$B$91)),IF(Oper!BG$10=Inputs!$L$16,$G111-SUM($O111:BF111),0))</f>
        <v>0</v>
      </c>
      <c r="BH111" s="221">
        <f>IF(Oper!BH$10&gt;=$C111,IF(ROUND(SUM($O111:BG111),4)=ROUND($G111,4),0,IF(Oper!BH$10=Inputs!$L$16,$G111-SUM($O111:BG111),$G111/$B$91)),IF(Oper!BH$10=Inputs!$L$16,$G111-SUM($O111:BG111),0))</f>
        <v>0</v>
      </c>
      <c r="BI111" s="221">
        <f>IF(Oper!BI$10&gt;=$C111,IF(ROUND(SUM($O111:BH111),4)=ROUND($G111,4),0,IF(Oper!BI$10=Inputs!$L$16,$G111-SUM($O111:BH111),$G111/$B$91)),IF(Oper!BI$10=Inputs!$L$16,$G111-SUM($O111:BH111),0))</f>
        <v>0</v>
      </c>
      <c r="BJ111" s="221">
        <f>IF(Oper!BJ$10&gt;=$C111,IF(ROUND(SUM($O111:BI111),4)=ROUND($G111,4),0,IF(Oper!BJ$10=Inputs!$L$16,$G111-SUM($O111:BI111),$G111/$B$91)),IF(Oper!BJ$10=Inputs!$L$16,$G111-SUM($O111:BI111),0))</f>
        <v>0</v>
      </c>
      <c r="BK111" s="221">
        <f>IF(Oper!BK$10&gt;=$C111,IF(ROUND(SUM($O111:BJ111),4)=ROUND($G111,4),0,IF(Oper!BK$10=Inputs!$L$16,$G111-SUM($O111:BJ111),$G111/$B$91)),IF(Oper!BK$10=Inputs!$L$16,$G111-SUM($O111:BJ111),0))</f>
        <v>0</v>
      </c>
      <c r="BL111" s="221">
        <f>IF(Oper!BL$10&gt;=$C111,IF(ROUND(SUM($O111:BK111),4)=ROUND($G111,4),0,IF(Oper!BL$10=Inputs!$L$16,$G111-SUM($O111:BK111),$G111/$B$91)),IF(Oper!BL$10=Inputs!$L$16,$G111-SUM($O111:BK111),0))</f>
        <v>0</v>
      </c>
      <c r="BM111" s="221">
        <f>IF(Oper!BM$10&gt;=$C111,IF(ROUND(SUM($O111:BL111),4)=ROUND($G111,4),0,IF(Oper!BM$10=Inputs!$L$16,$G111-SUM($O111:BL111),$G111/$B$91)),IF(Oper!BM$10=Inputs!$L$16,$G111-SUM($O111:BL111),0))</f>
        <v>0</v>
      </c>
      <c r="BN111" s="221">
        <f>IF(Oper!BN$10&gt;=$C111,IF(ROUND(SUM($O111:BM111),4)=ROUND($G111,4),0,IF(Oper!BN$10=Inputs!$L$16,$G111-SUM($O111:BM111),$G111/$B$91)),IF(Oper!BN$10=Inputs!$L$16,$G111-SUM($O111:BM111),0))</f>
        <v>0</v>
      </c>
      <c r="BO111" s="221">
        <f>IF(Oper!BO$10&gt;=$C111,IF(ROUND(SUM($O111:BN111),4)=ROUND($G111,4),0,IF(Oper!BO$10=Inputs!$L$16,$G111-SUM($O111:BN111),$G111/$B$91)),IF(Oper!BO$10=Inputs!$L$16,$G111-SUM($O111:BN111),0))</f>
        <v>0</v>
      </c>
      <c r="BP111" s="221">
        <f>IF(Oper!BP$10&gt;=$C111,IF(ROUND(SUM($O111:BO111),4)=ROUND($G111,4),0,IF(Oper!BP$10=Inputs!$L$16,$G111-SUM($O111:BO111),$G111/$B$91)),IF(Oper!BP$10=Inputs!$L$16,$G111-SUM($O111:BO111),0))</f>
        <v>0</v>
      </c>
      <c r="BQ111" s="221">
        <f>IF(Oper!BQ$10&gt;=$C111,IF(ROUND(SUM($O111:BP111),4)=ROUND($G111,4),0,IF(Oper!BQ$10=Inputs!$L$16,$G111-SUM($O111:BP111),$G111/$B$91)),IF(Oper!BQ$10=Inputs!$L$16,$G111-SUM($O111:BP111),0))</f>
        <v>0</v>
      </c>
      <c r="BR111" s="221">
        <f>IF(Oper!BR$10&gt;=$C111,IF(ROUND(SUM($O111:BQ111),4)=ROUND($G111,4),0,IF(Oper!BR$10=Inputs!$L$16,$G111-SUM($O111:BQ111),$G111/$B$91)),IF(Oper!BR$10=Inputs!$L$16,$G111-SUM($O111:BQ111),0))</f>
        <v>0</v>
      </c>
      <c r="BS111" s="221">
        <f>IF(Oper!BS$10&gt;=$C111,IF(ROUND(SUM($O111:BR111),4)=ROUND($G111,4),0,IF(Oper!BS$10=Inputs!$L$16,$G111-SUM($O111:BR111),$G111/$B$91)),IF(Oper!BS$10=Inputs!$L$16,$G111-SUM($O111:BR111),0))</f>
        <v>0</v>
      </c>
      <c r="BT111" s="221">
        <f>IF(Oper!BT$10&gt;=$C111,IF(ROUND(SUM($O111:BS111),4)=ROUND($G111,4),0,IF(Oper!BT$10=Inputs!$L$16,$G111-SUM($O111:BS111),$G111/$B$91)),IF(Oper!BT$10=Inputs!$L$16,$G111-SUM($O111:BS111),0))</f>
        <v>0</v>
      </c>
      <c r="BU111" s="221">
        <f>IF(Oper!BU$10&gt;=$C111,IF(ROUND(SUM($O111:BT111),4)=ROUND($G111,4),0,IF(Oper!BU$10=Inputs!$L$16,$G111-SUM($O111:BT111),$G111/$B$91)),IF(Oper!BU$10=Inputs!$L$16,$G111-SUM($O111:BT111),0))</f>
        <v>0</v>
      </c>
      <c r="BV111" s="221">
        <f>IF(Oper!BV$10&gt;=$C111,IF(ROUND(SUM($O111:BU111),4)=ROUND($G111,4),0,IF(Oper!BV$10=Inputs!$L$16,$G111-SUM($O111:BU111),$G111/$B$91)),IF(Oper!BV$10=Inputs!$L$16,$G111-SUM($O111:BU111),0))</f>
        <v>0</v>
      </c>
      <c r="BW111" s="221">
        <f>IF(Oper!BW$10&gt;=$C111,IF(ROUND(SUM($O111:BV111),4)=ROUND($G111,4),0,IF(Oper!BW$10=Inputs!$L$16,$G111-SUM($O111:BV111),$G111/$B$91)),IF(Oper!BW$10=Inputs!$L$16,$G111-SUM($O111:BV111),0))</f>
        <v>0</v>
      </c>
      <c r="BX111" s="221">
        <f>IF(Oper!BX$10&gt;=$C111,IF(ROUND(SUM($O111:BW111),4)=ROUND($G111,4),0,IF(Oper!BX$10=Inputs!$L$16,$G111-SUM($O111:BW111),$G111/$B$91)),IF(Oper!BX$10=Inputs!$L$16,$G111-SUM($O111:BW111),0))</f>
        <v>0</v>
      </c>
      <c r="BY111" s="221">
        <f>IF(Oper!BY$10&gt;=$C111,IF(ROUND(SUM($O111:BX111),4)=ROUND($G111,4),0,IF(Oper!BY$10=Inputs!$L$16,$G111-SUM($O111:BX111),$G111/$B$91)),IF(Oper!BY$10=Inputs!$L$16,$G111-SUM($O111:BX111),0))</f>
        <v>0</v>
      </c>
      <c r="BZ111" s="221">
        <f>IF(Oper!BZ$10&gt;=$C111,IF(ROUND(SUM($O111:BY111),4)=ROUND($G111,4),0,IF(Oper!BZ$10=Inputs!$L$16,$G111-SUM($O111:BY111),$G111/$B$91)),IF(Oper!BZ$10=Inputs!$L$16,$G111-SUM($O111:BY111),0))</f>
        <v>0</v>
      </c>
      <c r="CA111" s="221">
        <f>IF(Oper!CA$10&gt;=$C111,IF(ROUND(SUM($O111:BZ111),4)=ROUND($G111,4),0,IF(Oper!CA$10=Inputs!$L$16,$G111-SUM($O111:BZ111),$G111/$B$91)),IF(Oper!CA$10=Inputs!$L$16,$G111-SUM($O111:BZ111),0))</f>
        <v>0</v>
      </c>
      <c r="CB111" s="221">
        <f>IF(Oper!CB$10&gt;=$C111,IF(ROUND(SUM($O111:CA111),4)=ROUND($G111,4),0,IF(Oper!CB$10=Inputs!$L$16,$G111-SUM($O111:CA111),$G111/$B$91)),IF(Oper!CB$10=Inputs!$L$16,$G111-SUM($O111:CA111),0))</f>
        <v>0</v>
      </c>
      <c r="CC111" s="221">
        <f>IF(Oper!CC$10&gt;=$C111,IF(ROUND(SUM($O111:CB111),4)=ROUND($G111,4),0,IF(Oper!CC$10=Inputs!$L$16,$G111-SUM($O111:CB111),$G111/$B$91)),IF(Oper!CC$10=Inputs!$L$16,$G111-SUM($O111:CB111),0))</f>
        <v>0</v>
      </c>
      <c r="CD111" s="221">
        <f>IF(Oper!CD$10&gt;=$C111,IF(ROUND(SUM($O111:CC111),4)=ROUND($G111,4),0,IF(Oper!CD$10=Inputs!$L$16,$G111-SUM($O111:CC111),$G111/$B$91)),IF(Oper!CD$10=Inputs!$L$16,$G111-SUM($O111:CC111),0))</f>
        <v>0</v>
      </c>
      <c r="CE111" s="221">
        <f>IF(Oper!CE$10&gt;=$C111,IF(ROUND(SUM($O111:CD111),4)=ROUND($G111,4),0,IF(Oper!CE$10=Inputs!$L$16,$G111-SUM($O111:CD111),$G111/$B$91)),IF(Oper!CE$10=Inputs!$L$16,$G111-SUM($O111:CD111),0))</f>
        <v>0</v>
      </c>
      <c r="CF111" s="221">
        <f>IF(Oper!CF$10&gt;=$C111,IF(ROUND(SUM($O111:CE111),4)=ROUND($G111,4),0,IF(Oper!CF$10=Inputs!$L$16,$G111-SUM($O111:CE111),$G111/$B$91)),IF(Oper!CF$10=Inputs!$L$16,$G111-SUM($O111:CE111),0))</f>
        <v>0</v>
      </c>
      <c r="CG111" s="221">
        <f>IF(Oper!CG$10&gt;=$C111,IF(ROUND(SUM($O111:CF111),4)=ROUND($G111,4),0,IF(Oper!CG$10=Inputs!$L$16,$G111-SUM($O111:CF111),$G111/$B$91)),IF(Oper!CG$10=Inputs!$L$16,$G111-SUM($O111:CF111),0))</f>
        <v>0</v>
      </c>
      <c r="CH111" s="221">
        <f>IF(Oper!CH$10&gt;=$C111,IF(ROUND(SUM($O111:CG111),4)=ROUND($G111,4),0,IF(Oper!CH$10=Inputs!$L$16,$G111-SUM($O111:CG111),$G111/$B$91)),IF(Oper!CH$10=Inputs!$L$16,$G111-SUM($O111:CG111),0))</f>
        <v>0</v>
      </c>
      <c r="CI111" s="221">
        <f>IF(Oper!CI$10&gt;=$C111,IF(ROUND(SUM($O111:CH111),4)=ROUND($G111,4),0,IF(Oper!CI$10=Inputs!$L$16,$G111-SUM($O111:CH111),$G111/$B$91)),IF(Oper!CI$10=Inputs!$L$16,$G111-SUM($O111:CH111),0))</f>
        <v>0</v>
      </c>
      <c r="CJ111" s="221">
        <f>IF(Oper!CJ$10&gt;=$C111,IF(ROUND(SUM($O111:CI111),4)=ROUND($G111,4),0,IF(Oper!CJ$10=Inputs!$L$16,$G111-SUM($O111:CI111),$G111/$B$91)),IF(Oper!CJ$10=Inputs!$L$16,$G111-SUM($O111:CI111),0))</f>
        <v>0</v>
      </c>
      <c r="CK111" s="221">
        <f>IF(Oper!CK$10&gt;=$C111,IF(ROUND(SUM($O111:CJ111),4)=ROUND($G111,4),0,IF(Oper!CK$10=Inputs!$L$16,$G111-SUM($O111:CJ111),$G111/$B$91)),IF(Oper!CK$10=Inputs!$L$16,$G111-SUM($O111:CJ111),0))</f>
        <v>0</v>
      </c>
      <c r="CL111" s="221">
        <f>IF(Oper!CL$10&gt;=$C111,IF(ROUND(SUM($O111:CK111),4)=ROUND($G111,4),0,IF(Oper!CL$10=Inputs!$L$16,$G111-SUM($O111:CK111),$G111/$B$91)),IF(Oper!CL$10=Inputs!$L$16,$G111-SUM($O111:CK111),0))</f>
        <v>0</v>
      </c>
      <c r="CM111" s="221">
        <f>IF(Oper!CM$10&gt;=$C111,IF(ROUND(SUM($O111:CL111),4)=ROUND($G111,4),0,IF(Oper!CM$10=Inputs!$L$16,$G111-SUM($O111:CL111),$G111/$B$91)),IF(Oper!CM$10=Inputs!$L$16,$G111-SUM($O111:CL111),0))</f>
        <v>0</v>
      </c>
      <c r="CN111" s="221">
        <f>IF(Oper!CN$10&gt;=$C111,IF(ROUND(SUM($O111:CM111),4)=ROUND($G111,4),0,IF(Oper!CN$10=Inputs!$L$16,$G111-SUM($O111:CM111),$G111/$B$91)),IF(Oper!CN$10=Inputs!$L$16,$G111-SUM($O111:CM111),0))</f>
        <v>0</v>
      </c>
      <c r="CO111" s="221">
        <f>IF(Oper!CO$10&gt;=$C111,IF(ROUND(SUM($O111:CN111),4)=ROUND($G111,4),0,IF(Oper!CO$10=Inputs!$L$16,$G111-SUM($O111:CN111),$G111/$B$91)),IF(Oper!CO$10=Inputs!$L$16,$G111-SUM($O111:CN111),0))</f>
        <v>0</v>
      </c>
      <c r="CP111" s="221">
        <f>IF(Oper!CP$10&gt;=$C111,IF(ROUND(SUM($O111:CO111),4)=ROUND($G111,4),0,IF(Oper!CP$10=Inputs!$L$16,$G111-SUM($O111:CO111),$G111/$B$91)),IF(Oper!CP$10=Inputs!$L$16,$G111-SUM($O111:CO111),0))</f>
        <v>0</v>
      </c>
      <c r="CQ111" s="221">
        <f>IF(Oper!CQ$10&gt;=$C111,IF(ROUND(SUM($O111:CP111),4)=ROUND($G111,4),0,IF(Oper!CQ$10=Inputs!$L$16,$G111-SUM($O111:CP111),$G111/$B$91)),IF(Oper!CQ$10=Inputs!$L$16,$G111-SUM($O111:CP111),0))</f>
        <v>0</v>
      </c>
      <c r="CR111" s="221">
        <f>IF(Oper!CR$10&gt;=$C111,IF(ROUND(SUM($O111:CQ111),4)=ROUND($G111,4),0,IF(Oper!CR$10=Inputs!$L$16,$G111-SUM($O111:CQ111),$G111/$B$91)),IF(Oper!CR$10=Inputs!$L$16,$G111-SUM($O111:CQ111),0))</f>
        <v>0</v>
      </c>
      <c r="CS111" s="221"/>
    </row>
    <row r="112" spans="1:97" outlineLevel="1">
      <c r="A112" s="47"/>
      <c r="B112" s="47"/>
      <c r="C112" s="116">
        <v>50405</v>
      </c>
      <c r="D112" s="47"/>
      <c r="E112" s="47"/>
      <c r="F112" s="47"/>
      <c r="G112" s="666">
        <f t="shared" si="217"/>
        <v>-92.514857908578875</v>
      </c>
      <c r="H112" s="47"/>
      <c r="I112" s="47"/>
      <c r="J112" s="47"/>
      <c r="K112" s="310" t="s">
        <v>200</v>
      </c>
      <c r="L112" s="133"/>
      <c r="M112" s="125">
        <f t="shared" si="216"/>
        <v>-92.514857908578861</v>
      </c>
      <c r="N112" s="125"/>
      <c r="O112" s="47"/>
      <c r="P112" s="221">
        <f>IF(Oper!P$10&gt;=$C112,IF(ROUND(SUM($O112:O112),4)=ROUND($G112,4),0,IF(Oper!P$10=Inputs!$L$16,$G112-SUM($O112:O112),$G112/$B$91)),IF(Oper!P$10=Inputs!$L$16,$G112-SUM($O112:O112),0))</f>
        <v>0</v>
      </c>
      <c r="Q112" s="221">
        <f>IF(Oper!Q$10&gt;=$C112,IF(ROUND(SUM($O112:P112),4)=ROUND($G112,4),0,IF(Oper!Q$10=Inputs!$L$16,$G112-SUM($O112:P112),$G112/$B$91)),IF(Oper!Q$10=Inputs!$L$16,$G112-SUM($O112:P112),0))</f>
        <v>0</v>
      </c>
      <c r="R112" s="221">
        <f>IF(Oper!R$10&gt;=$C112,IF(ROUND(SUM($O112:Q112),4)=ROUND($G112,4),0,IF(Oper!R$10=Inputs!$L$16,$G112-SUM($O112:Q112),$G112/$B$91)),IF(Oper!R$10=Inputs!$L$16,$G112-SUM($O112:Q112),0))</f>
        <v>0</v>
      </c>
      <c r="S112" s="221">
        <f>IF(Oper!S$10&gt;=$C112,IF(ROUND(SUM($O112:R112),4)=ROUND($G112,4),0,IF(Oper!S$10=Inputs!$L$16,$G112-SUM($O112:R112),$G112/$B$91)),IF(Oper!S$10=Inputs!$L$16,$G112-SUM($O112:R112),0))</f>
        <v>0</v>
      </c>
      <c r="T112" s="221">
        <f>IF(Oper!T$10&gt;=$C112,IF(ROUND(SUM($O112:S112),4)=ROUND($G112,4),0,IF(Oper!T$10=Inputs!$L$16,$G112-SUM($O112:S112),$G112/$B$91)),IF(Oper!T$10=Inputs!$L$16,$G112-SUM($O112:S112),0))</f>
        <v>0</v>
      </c>
      <c r="U112" s="221">
        <f>IF(Oper!U$10&gt;=$C112,IF(ROUND(SUM($O112:T112),4)=ROUND($G112,4),0,IF(Oper!U$10=Inputs!$L$16,$G112-SUM($O112:T112),$G112/$B$91)),IF(Oper!U$10=Inputs!$L$16,$G112-SUM($O112:T112),0))</f>
        <v>0</v>
      </c>
      <c r="V112" s="221">
        <f>IF(Oper!V$10&gt;=$C112,IF(ROUND(SUM($O112:U112),4)=ROUND($G112,4),0,IF(Oper!V$10=Inputs!$L$16,$G112-SUM($O112:U112),$G112/$B$91)),IF(Oper!V$10=Inputs!$L$16,$G112-SUM($O112:U112),0))</f>
        <v>0</v>
      </c>
      <c r="W112" s="221">
        <f>IF(Oper!W$10&gt;=$C112,IF(ROUND(SUM($O112:V112),4)=ROUND($G112,4),0,IF(Oper!W$10=Inputs!$L$16,$G112-SUM($O112:V112),$G112/$B$91)),IF(Oper!W$10=Inputs!$L$16,$G112-SUM($O112:V112),0))</f>
        <v>0</v>
      </c>
      <c r="X112" s="221">
        <f>IF(Oper!X$10&gt;=$C112,IF(ROUND(SUM($O112:W112),4)=ROUND($G112,4),0,IF(Oper!X$10=Inputs!$L$16,$G112-SUM($O112:W112),$G112/$B$91)),IF(Oper!X$10=Inputs!$L$16,$G112-SUM($O112:W112),0))</f>
        <v>0</v>
      </c>
      <c r="Y112" s="221">
        <f>IF(Oper!Y$10&gt;=$C112,IF(ROUND(SUM($O112:X112),4)=ROUND($G112,4),0,IF(Oper!Y$10=Inputs!$L$16,$G112-SUM($O112:X112),$G112/$B$91)),IF(Oper!Y$10=Inputs!$L$16,$G112-SUM($O112:X112),0))</f>
        <v>0</v>
      </c>
      <c r="Z112" s="221">
        <f>IF(Oper!Z$10&gt;=$C112,IF(ROUND(SUM($O112:Y112),4)=ROUND($G112,4),0,IF(Oper!Z$10=Inputs!$L$16,$G112-SUM($O112:Y112),$G112/$B$91)),IF(Oper!Z$10=Inputs!$L$16,$G112-SUM($O112:Y112),0))</f>
        <v>0</v>
      </c>
      <c r="AA112" s="221">
        <f>IF(Oper!AA$10&gt;=$C112,IF(ROUND(SUM($O112:Z112),4)=ROUND($G112,4),0,IF(Oper!AA$10=Inputs!$L$16,$G112-SUM($O112:Z112),$G112/$B$91)),IF(Oper!AA$10=Inputs!$L$16,$G112-SUM($O112:Z112),0))</f>
        <v>0</v>
      </c>
      <c r="AB112" s="221">
        <f>IF(Oper!AB$10&gt;=$C112,IF(ROUND(SUM($O112:AA112),4)=ROUND($G112,4),0,IF(Oper!AB$10=Inputs!$L$16,$G112-SUM($O112:AA112),$G112/$B$91)),IF(Oper!AB$10=Inputs!$L$16,$G112-SUM($O112:AA112),0))</f>
        <v>0</v>
      </c>
      <c r="AC112" s="221">
        <f>IF(Oper!AC$10&gt;=$C112,IF(ROUND(SUM($O112:AB112),4)=ROUND($G112,4),0,IF(Oper!AC$10=Inputs!$L$16,$G112-SUM($O112:AB112),$G112/$B$91)),IF(Oper!AC$10=Inputs!$L$16,$G112-SUM($O112:AB112),0))</f>
        <v>0</v>
      </c>
      <c r="AD112" s="221">
        <f>IF(Oper!AD$10&gt;=$C112,IF(ROUND(SUM($O112:AC112),4)=ROUND($G112,4),0,IF(Oper!AD$10=Inputs!$L$16,$G112-SUM($O112:AC112),$G112/$B$91)),IF(Oper!AD$10=Inputs!$L$16,$G112-SUM($O112:AC112),0))</f>
        <v>0</v>
      </c>
      <c r="AE112" s="221">
        <f>IF(Oper!AE$10&gt;=$C112,IF(ROUND(SUM($O112:AD112),4)=ROUND($G112,4),0,IF(Oper!AE$10=Inputs!$L$16,$G112-SUM($O112:AD112),$G112/$B$91)),IF(Oper!AE$10=Inputs!$L$16,$G112-SUM($O112:AD112),0))</f>
        <v>0</v>
      </c>
      <c r="AF112" s="221">
        <f>IF(Oper!AF$10&gt;=$C112,IF(ROUND(SUM($O112:AE112),4)=ROUND($G112,4),0,IF(Oper!AF$10=Inputs!$L$16,$G112-SUM($O112:AE112),$G112/$B$91)),IF(Oper!AF$10=Inputs!$L$16,$G112-SUM($O112:AE112),0))</f>
        <v>0</v>
      </c>
      <c r="AG112" s="221">
        <f>IF(Oper!AG$10&gt;=$C112,IF(ROUND(SUM($O112:AF112),4)=ROUND($G112,4),0,IF(Oper!AG$10=Inputs!$L$16,$G112-SUM($O112:AF112),$G112/$B$91)),IF(Oper!AG$10=Inputs!$L$16,$G112-SUM($O112:AF112),0))</f>
        <v>0</v>
      </c>
      <c r="AH112" s="221">
        <f>IF(Oper!AH$10&gt;=$C112,IF(ROUND(SUM($O112:AG112),4)=ROUND($G112,4),0,IF(Oper!AH$10=Inputs!$L$16,$G112-SUM($O112:AG112),$G112/$B$91)),IF(Oper!AH$10=Inputs!$L$16,$G112-SUM($O112:AG112),0))</f>
        <v>0</v>
      </c>
      <c r="AI112" s="221">
        <f>IF(Oper!AI$10&gt;=$C112,IF(ROUND(SUM($O112:AH112),4)=ROUND($G112,4),0,IF(Oper!AI$10=Inputs!$L$16,$G112-SUM($O112:AH112),$G112/$B$91)),IF(Oper!AI$10=Inputs!$L$16,$G112-SUM($O112:AH112),0))</f>
        <v>-4.6257428954289441</v>
      </c>
      <c r="AJ112" s="221">
        <f>IF(Oper!AJ$10&gt;=$C112,IF(ROUND(SUM($O112:AI112),4)=ROUND($G112,4),0,IF(Oper!AJ$10=Inputs!$L$16,$G112-SUM($O112:AI112),$G112/$B$91)),IF(Oper!AJ$10=Inputs!$L$16,$G112-SUM($O112:AI112),0))</f>
        <v>-4.6257428954289441</v>
      </c>
      <c r="AK112" s="221">
        <f>IF(Oper!AK$10&gt;=$C112,IF(ROUND(SUM($O112:AJ112),4)=ROUND($G112,4),0,IF(Oper!AK$10=Inputs!$L$16,$G112-SUM($O112:AJ112),$G112/$B$91)),IF(Oper!AK$10=Inputs!$L$16,$G112-SUM($O112:AJ112),0))</f>
        <v>-4.6257428954289441</v>
      </c>
      <c r="AL112" s="221">
        <f>IF(Oper!AL$10&gt;=$C112,IF(ROUND(SUM($O112:AK112),4)=ROUND($G112,4),0,IF(Oper!AL$10=Inputs!$L$16,$G112-SUM($O112:AK112),$G112/$B$91)),IF(Oper!AL$10=Inputs!$L$16,$G112-SUM($O112:AK112),0))</f>
        <v>-4.6257428954289441</v>
      </c>
      <c r="AM112" s="221">
        <f>IF(Oper!AM$10&gt;=$C112,IF(ROUND(SUM($O112:AL112),4)=ROUND($G112,4),0,IF(Oper!AM$10=Inputs!$L$16,$G112-SUM($O112:AL112),$G112/$B$91)),IF(Oper!AM$10=Inputs!$L$16,$G112-SUM($O112:AL112),0))</f>
        <v>-4.6257428954289441</v>
      </c>
      <c r="AN112" s="221">
        <f>IF(Oper!AN$10&gt;=$C112,IF(ROUND(SUM($O112:AM112),4)=ROUND($G112,4),0,IF(Oper!AN$10=Inputs!$L$16,$G112-SUM($O112:AM112),$G112/$B$91)),IF(Oper!AN$10=Inputs!$L$16,$G112-SUM($O112:AM112),0))</f>
        <v>-4.6257428954289441</v>
      </c>
      <c r="AO112" s="221">
        <f>IF(Oper!AO$10&gt;=$C112,IF(ROUND(SUM($O112:AN112),4)=ROUND($G112,4),0,IF(Oper!AO$10=Inputs!$L$16,$G112-SUM($O112:AN112),$G112/$B$91)),IF(Oper!AO$10=Inputs!$L$16,$G112-SUM($O112:AN112),0))</f>
        <v>-4.6257428954289441</v>
      </c>
      <c r="AP112" s="221">
        <f>IF(Oper!AP$10&gt;=$C112,IF(ROUND(SUM($O112:AO112),4)=ROUND($G112,4),0,IF(Oper!AP$10=Inputs!$L$16,$G112-SUM($O112:AO112),$G112/$B$91)),IF(Oper!AP$10=Inputs!$L$16,$G112-SUM($O112:AO112),0))</f>
        <v>-4.6257428954289441</v>
      </c>
      <c r="AQ112" s="221">
        <f>IF(Oper!AQ$10&gt;=$C112,IF(ROUND(SUM($O112:AP112),4)=ROUND($G112,4),0,IF(Oper!AQ$10=Inputs!$L$16,$G112-SUM($O112:AP112),$G112/$B$91)),IF(Oper!AQ$10=Inputs!$L$16,$G112-SUM($O112:AP112),0))</f>
        <v>-4.6257428954289441</v>
      </c>
      <c r="AR112" s="221">
        <f>IF(Oper!AR$10&gt;=$C112,IF(ROUND(SUM($O112:AQ112),4)=ROUND($G112,4),0,IF(Oper!AR$10=Inputs!$L$16,$G112-SUM($O112:AQ112),$G112/$B$91)),IF(Oper!AR$10=Inputs!$L$16,$G112-SUM($O112:AQ112),0))</f>
        <v>-4.6257428954289441</v>
      </c>
      <c r="AS112" s="221">
        <f>IF(Oper!AS$10&gt;=$C112,IF(ROUND(SUM($O112:AR112),4)=ROUND($G112,4),0,IF(Oper!AS$10=Inputs!$L$16,$G112-SUM($O112:AR112),$G112/$B$91)),IF(Oper!AS$10=Inputs!$L$16,$G112-SUM($O112:AR112),0))</f>
        <v>-4.6257428954289441</v>
      </c>
      <c r="AT112" s="221">
        <f>IF(Oper!AT$10&gt;=$C112,IF(ROUND(SUM($O112:AS112),4)=ROUND($G112,4),0,IF(Oper!AT$10=Inputs!$L$16,$G112-SUM($O112:AS112),$G112/$B$91)),IF(Oper!AT$10=Inputs!$L$16,$G112-SUM($O112:AS112),0))</f>
        <v>-4.6257428954289441</v>
      </c>
      <c r="AU112" s="221">
        <f>IF(Oper!AU$10&gt;=$C112,IF(ROUND(SUM($O112:AT112),4)=ROUND($G112,4),0,IF(Oper!AU$10=Inputs!$L$16,$G112-SUM($O112:AT112),$G112/$B$91)),IF(Oper!AU$10=Inputs!$L$16,$G112-SUM($O112:AT112),0))</f>
        <v>-4.6257428954289441</v>
      </c>
      <c r="AV112" s="221">
        <f>IF(Oper!AV$10&gt;=$C112,IF(ROUND(SUM($O112:AU112),4)=ROUND($G112,4),0,IF(Oper!AV$10=Inputs!$L$16,$G112-SUM($O112:AU112),$G112/$B$91)),IF(Oper!AV$10=Inputs!$L$16,$G112-SUM($O112:AU112),0))</f>
        <v>-4.6257428954289441</v>
      </c>
      <c r="AW112" s="221">
        <f>IF(Oper!AW$10&gt;=$C112,IF(ROUND(SUM($O112:AV112),4)=ROUND($G112,4),0,IF(Oper!AW$10=Inputs!$L$16,$G112-SUM($O112:AV112),$G112/$B$91)),IF(Oper!AW$10=Inputs!$L$16,$G112-SUM($O112:AV112),0))</f>
        <v>-4.6257428954289441</v>
      </c>
      <c r="AX112" s="221">
        <f>IF(Oper!AX$10&gt;=$C112,IF(ROUND(SUM($O112:AW112),4)=ROUND($G112,4),0,IF(Oper!AX$10=Inputs!$L$16,$G112-SUM($O112:AW112),$G112/$B$91)),IF(Oper!AX$10=Inputs!$L$16,$G112-SUM($O112:AW112),0))</f>
        <v>-4.6257428954289441</v>
      </c>
      <c r="AY112" s="221">
        <f>IF(Oper!AY$10&gt;=$C112,IF(ROUND(SUM($O112:AX112),4)=ROUND($G112,4),0,IF(Oper!AY$10=Inputs!$L$16,$G112-SUM($O112:AX112),$G112/$B$91)),IF(Oper!AY$10=Inputs!$L$16,$G112-SUM($O112:AX112),0))</f>
        <v>-4.6257428954289441</v>
      </c>
      <c r="AZ112" s="221">
        <f>IF(Oper!AZ$10&gt;=$C112,IF(ROUND(SUM($O112:AY112),4)=ROUND($G112,4),0,IF(Oper!AZ$10=Inputs!$L$16,$G112-SUM($O112:AY112),$G112/$B$91)),IF(Oper!AZ$10=Inputs!$L$16,$G112-SUM($O112:AY112),0))</f>
        <v>-4.6257428954289441</v>
      </c>
      <c r="BA112" s="221">
        <f>IF(Oper!BA$10&gt;=$C112,IF(ROUND(SUM($O112:AZ112),4)=ROUND($G112,4),0,IF(Oper!BA$10=Inputs!$L$16,$G112-SUM($O112:AZ112),$G112/$B$91)),IF(Oper!BA$10=Inputs!$L$16,$G112-SUM($O112:AZ112),0))</f>
        <v>-4.6257428954289441</v>
      </c>
      <c r="BB112" s="221">
        <f>IF(Oper!BB$10&gt;=$C112,IF(ROUND(SUM($O112:BA112),4)=ROUND($G112,4),0,IF(Oper!BB$10=Inputs!$L$16,$G112-SUM($O112:BA112),$G112/$B$91)),IF(Oper!BB$10=Inputs!$L$16,$G112-SUM($O112:BA112),0))</f>
        <v>-4.6257428954289441</v>
      </c>
      <c r="BC112" s="221">
        <f>IF(Oper!BC$10&gt;=$C112,IF(ROUND(SUM($O112:BB112),4)=ROUND($G112,4),0,IF(Oper!BC$10=Inputs!$L$16,$G112-SUM($O112:BB112),$G112/$B$91)),IF(Oper!BC$10=Inputs!$L$16,$G112-SUM($O112:BB112),0))</f>
        <v>0</v>
      </c>
      <c r="BD112" s="221">
        <f>IF(Oper!BD$10&gt;=$C112,IF(ROUND(SUM($O112:BC112),4)=ROUND($G112,4),0,IF(Oper!BD$10=Inputs!$L$16,$G112-SUM($O112:BC112),$G112/$B$91)),IF(Oper!BD$10=Inputs!$L$16,$G112-SUM($O112:BC112),0))</f>
        <v>0</v>
      </c>
      <c r="BE112" s="221">
        <f>IF(Oper!BE$10&gt;=$C112,IF(ROUND(SUM($O112:BD112),4)=ROUND($G112,4),0,IF(Oper!BE$10=Inputs!$L$16,$G112-SUM($O112:BD112),$G112/$B$91)),IF(Oper!BE$10=Inputs!$L$16,$G112-SUM($O112:BD112),0))</f>
        <v>0</v>
      </c>
      <c r="BF112" s="221">
        <f>IF(Oper!BF$10&gt;=$C112,IF(ROUND(SUM($O112:BE112),4)=ROUND($G112,4),0,IF(Oper!BF$10=Inputs!$L$16,$G112-SUM($O112:BE112),$G112/$B$91)),IF(Oper!BF$10=Inputs!$L$16,$G112-SUM($O112:BE112),0))</f>
        <v>0</v>
      </c>
      <c r="BG112" s="221">
        <f>IF(Oper!BG$10&gt;=$C112,IF(ROUND(SUM($O112:BF112),4)=ROUND($G112,4),0,IF(Oper!BG$10=Inputs!$L$16,$G112-SUM($O112:BF112),$G112/$B$91)),IF(Oper!BG$10=Inputs!$L$16,$G112-SUM($O112:BF112),0))</f>
        <v>0</v>
      </c>
      <c r="BH112" s="221">
        <f>IF(Oper!BH$10&gt;=$C112,IF(ROUND(SUM($O112:BG112),4)=ROUND($G112,4),0,IF(Oper!BH$10=Inputs!$L$16,$G112-SUM($O112:BG112),$G112/$B$91)),IF(Oper!BH$10=Inputs!$L$16,$G112-SUM($O112:BG112),0))</f>
        <v>0</v>
      </c>
      <c r="BI112" s="221">
        <f>IF(Oper!BI$10&gt;=$C112,IF(ROUND(SUM($O112:BH112),4)=ROUND($G112,4),0,IF(Oper!BI$10=Inputs!$L$16,$G112-SUM($O112:BH112),$G112/$B$91)),IF(Oper!BI$10=Inputs!$L$16,$G112-SUM($O112:BH112),0))</f>
        <v>0</v>
      </c>
      <c r="BJ112" s="221">
        <f>IF(Oper!BJ$10&gt;=$C112,IF(ROUND(SUM($O112:BI112),4)=ROUND($G112,4),0,IF(Oper!BJ$10=Inputs!$L$16,$G112-SUM($O112:BI112),$G112/$B$91)),IF(Oper!BJ$10=Inputs!$L$16,$G112-SUM($O112:BI112),0))</f>
        <v>0</v>
      </c>
      <c r="BK112" s="221">
        <f>IF(Oper!BK$10&gt;=$C112,IF(ROUND(SUM($O112:BJ112),4)=ROUND($G112,4),0,IF(Oper!BK$10=Inputs!$L$16,$G112-SUM($O112:BJ112),$G112/$B$91)),IF(Oper!BK$10=Inputs!$L$16,$G112-SUM($O112:BJ112),0))</f>
        <v>0</v>
      </c>
      <c r="BL112" s="221">
        <f>IF(Oper!BL$10&gt;=$C112,IF(ROUND(SUM($O112:BK112),4)=ROUND($G112,4),0,IF(Oper!BL$10=Inputs!$L$16,$G112-SUM($O112:BK112),$G112/$B$91)),IF(Oper!BL$10=Inputs!$L$16,$G112-SUM($O112:BK112),0))</f>
        <v>0</v>
      </c>
      <c r="BM112" s="221">
        <f>IF(Oper!BM$10&gt;=$C112,IF(ROUND(SUM($O112:BL112),4)=ROUND($G112,4),0,IF(Oper!BM$10=Inputs!$L$16,$G112-SUM($O112:BL112),$G112/$B$91)),IF(Oper!BM$10=Inputs!$L$16,$G112-SUM($O112:BL112),0))</f>
        <v>0</v>
      </c>
      <c r="BN112" s="221">
        <f>IF(Oper!BN$10&gt;=$C112,IF(ROUND(SUM($O112:BM112),4)=ROUND($G112,4),0,IF(Oper!BN$10=Inputs!$L$16,$G112-SUM($O112:BM112),$G112/$B$91)),IF(Oper!BN$10=Inputs!$L$16,$G112-SUM($O112:BM112),0))</f>
        <v>0</v>
      </c>
      <c r="BO112" s="221">
        <f>IF(Oper!BO$10&gt;=$C112,IF(ROUND(SUM($O112:BN112),4)=ROUND($G112,4),0,IF(Oper!BO$10=Inputs!$L$16,$G112-SUM($O112:BN112),$G112/$B$91)),IF(Oper!BO$10=Inputs!$L$16,$G112-SUM($O112:BN112),0))</f>
        <v>0</v>
      </c>
      <c r="BP112" s="221">
        <f>IF(Oper!BP$10&gt;=$C112,IF(ROUND(SUM($O112:BO112),4)=ROUND($G112,4),0,IF(Oper!BP$10=Inputs!$L$16,$G112-SUM($O112:BO112),$G112/$B$91)),IF(Oper!BP$10=Inputs!$L$16,$G112-SUM($O112:BO112),0))</f>
        <v>0</v>
      </c>
      <c r="BQ112" s="221">
        <f>IF(Oper!BQ$10&gt;=$C112,IF(ROUND(SUM($O112:BP112),4)=ROUND($G112,4),0,IF(Oper!BQ$10=Inputs!$L$16,$G112-SUM($O112:BP112),$G112/$B$91)),IF(Oper!BQ$10=Inputs!$L$16,$G112-SUM($O112:BP112),0))</f>
        <v>0</v>
      </c>
      <c r="BR112" s="221">
        <f>IF(Oper!BR$10&gt;=$C112,IF(ROUND(SUM($O112:BQ112),4)=ROUND($G112,4),0,IF(Oper!BR$10=Inputs!$L$16,$G112-SUM($O112:BQ112),$G112/$B$91)),IF(Oper!BR$10=Inputs!$L$16,$G112-SUM($O112:BQ112),0))</f>
        <v>0</v>
      </c>
      <c r="BS112" s="221">
        <f>IF(Oper!BS$10&gt;=$C112,IF(ROUND(SUM($O112:BR112),4)=ROUND($G112,4),0,IF(Oper!BS$10=Inputs!$L$16,$G112-SUM($O112:BR112),$G112/$B$91)),IF(Oper!BS$10=Inputs!$L$16,$G112-SUM($O112:BR112),0))</f>
        <v>0</v>
      </c>
      <c r="BT112" s="221">
        <f>IF(Oper!BT$10&gt;=$C112,IF(ROUND(SUM($O112:BS112),4)=ROUND($G112,4),0,IF(Oper!BT$10=Inputs!$L$16,$G112-SUM($O112:BS112),$G112/$B$91)),IF(Oper!BT$10=Inputs!$L$16,$G112-SUM($O112:BS112),0))</f>
        <v>0</v>
      </c>
      <c r="BU112" s="221">
        <f>IF(Oper!BU$10&gt;=$C112,IF(ROUND(SUM($O112:BT112),4)=ROUND($G112,4),0,IF(Oper!BU$10=Inputs!$L$16,$G112-SUM($O112:BT112),$G112/$B$91)),IF(Oper!BU$10=Inputs!$L$16,$G112-SUM($O112:BT112),0))</f>
        <v>0</v>
      </c>
      <c r="BV112" s="221">
        <f>IF(Oper!BV$10&gt;=$C112,IF(ROUND(SUM($O112:BU112),4)=ROUND($G112,4),0,IF(Oper!BV$10=Inputs!$L$16,$G112-SUM($O112:BU112),$G112/$B$91)),IF(Oper!BV$10=Inputs!$L$16,$G112-SUM($O112:BU112),0))</f>
        <v>0</v>
      </c>
      <c r="BW112" s="221">
        <f>IF(Oper!BW$10&gt;=$C112,IF(ROUND(SUM($O112:BV112),4)=ROUND($G112,4),0,IF(Oper!BW$10=Inputs!$L$16,$G112-SUM($O112:BV112),$G112/$B$91)),IF(Oper!BW$10=Inputs!$L$16,$G112-SUM($O112:BV112),0))</f>
        <v>0</v>
      </c>
      <c r="BX112" s="221">
        <f>IF(Oper!BX$10&gt;=$C112,IF(ROUND(SUM($O112:BW112),4)=ROUND($G112,4),0,IF(Oper!BX$10=Inputs!$L$16,$G112-SUM($O112:BW112),$G112/$B$91)),IF(Oper!BX$10=Inputs!$L$16,$G112-SUM($O112:BW112),0))</f>
        <v>0</v>
      </c>
      <c r="BY112" s="221">
        <f>IF(Oper!BY$10&gt;=$C112,IF(ROUND(SUM($O112:BX112),4)=ROUND($G112,4),0,IF(Oper!BY$10=Inputs!$L$16,$G112-SUM($O112:BX112),$G112/$B$91)),IF(Oper!BY$10=Inputs!$L$16,$G112-SUM($O112:BX112),0))</f>
        <v>0</v>
      </c>
      <c r="BZ112" s="221">
        <f>IF(Oper!BZ$10&gt;=$C112,IF(ROUND(SUM($O112:BY112),4)=ROUND($G112,4),0,IF(Oper!BZ$10=Inputs!$L$16,$G112-SUM($O112:BY112),$G112/$B$91)),IF(Oper!BZ$10=Inputs!$L$16,$G112-SUM($O112:BY112),0))</f>
        <v>0</v>
      </c>
      <c r="CA112" s="221">
        <f>IF(Oper!CA$10&gt;=$C112,IF(ROUND(SUM($O112:BZ112),4)=ROUND($G112,4),0,IF(Oper!CA$10=Inputs!$L$16,$G112-SUM($O112:BZ112),$G112/$B$91)),IF(Oper!CA$10=Inputs!$L$16,$G112-SUM($O112:BZ112),0))</f>
        <v>0</v>
      </c>
      <c r="CB112" s="221">
        <f>IF(Oper!CB$10&gt;=$C112,IF(ROUND(SUM($O112:CA112),4)=ROUND($G112,4),0,IF(Oper!CB$10=Inputs!$L$16,$G112-SUM($O112:CA112),$G112/$B$91)),IF(Oper!CB$10=Inputs!$L$16,$G112-SUM($O112:CA112),0))</f>
        <v>0</v>
      </c>
      <c r="CC112" s="221">
        <f>IF(Oper!CC$10&gt;=$C112,IF(ROUND(SUM($O112:CB112),4)=ROUND($G112,4),0,IF(Oper!CC$10=Inputs!$L$16,$G112-SUM($O112:CB112),$G112/$B$91)),IF(Oper!CC$10=Inputs!$L$16,$G112-SUM($O112:CB112),0))</f>
        <v>0</v>
      </c>
      <c r="CD112" s="221">
        <f>IF(Oper!CD$10&gt;=$C112,IF(ROUND(SUM($O112:CC112),4)=ROUND($G112,4),0,IF(Oper!CD$10=Inputs!$L$16,$G112-SUM($O112:CC112),$G112/$B$91)),IF(Oper!CD$10=Inputs!$L$16,$G112-SUM($O112:CC112),0))</f>
        <v>0</v>
      </c>
      <c r="CE112" s="221">
        <f>IF(Oper!CE$10&gt;=$C112,IF(ROUND(SUM($O112:CD112),4)=ROUND($G112,4),0,IF(Oper!CE$10=Inputs!$L$16,$G112-SUM($O112:CD112),$G112/$B$91)),IF(Oper!CE$10=Inputs!$L$16,$G112-SUM($O112:CD112),0))</f>
        <v>0</v>
      </c>
      <c r="CF112" s="221">
        <f>IF(Oper!CF$10&gt;=$C112,IF(ROUND(SUM($O112:CE112),4)=ROUND($G112,4),0,IF(Oper!CF$10=Inputs!$L$16,$G112-SUM($O112:CE112),$G112/$B$91)),IF(Oper!CF$10=Inputs!$L$16,$G112-SUM($O112:CE112),0))</f>
        <v>0</v>
      </c>
      <c r="CG112" s="221">
        <f>IF(Oper!CG$10&gt;=$C112,IF(ROUND(SUM($O112:CF112),4)=ROUND($G112,4),0,IF(Oper!CG$10=Inputs!$L$16,$G112-SUM($O112:CF112),$G112/$B$91)),IF(Oper!CG$10=Inputs!$L$16,$G112-SUM($O112:CF112),0))</f>
        <v>0</v>
      </c>
      <c r="CH112" s="221">
        <f>IF(Oper!CH$10&gt;=$C112,IF(ROUND(SUM($O112:CG112),4)=ROUND($G112,4),0,IF(Oper!CH$10=Inputs!$L$16,$G112-SUM($O112:CG112),$G112/$B$91)),IF(Oper!CH$10=Inputs!$L$16,$G112-SUM($O112:CG112),0))</f>
        <v>0</v>
      </c>
      <c r="CI112" s="221">
        <f>IF(Oper!CI$10&gt;=$C112,IF(ROUND(SUM($O112:CH112),4)=ROUND($G112,4),0,IF(Oper!CI$10=Inputs!$L$16,$G112-SUM($O112:CH112),$G112/$B$91)),IF(Oper!CI$10=Inputs!$L$16,$G112-SUM($O112:CH112),0))</f>
        <v>0</v>
      </c>
      <c r="CJ112" s="221">
        <f>IF(Oper!CJ$10&gt;=$C112,IF(ROUND(SUM($O112:CI112),4)=ROUND($G112,4),0,IF(Oper!CJ$10=Inputs!$L$16,$G112-SUM($O112:CI112),$G112/$B$91)),IF(Oper!CJ$10=Inputs!$L$16,$G112-SUM($O112:CI112),0))</f>
        <v>0</v>
      </c>
      <c r="CK112" s="221">
        <f>IF(Oper!CK$10&gt;=$C112,IF(ROUND(SUM($O112:CJ112),4)=ROUND($G112,4),0,IF(Oper!CK$10=Inputs!$L$16,$G112-SUM($O112:CJ112),$G112/$B$91)),IF(Oper!CK$10=Inputs!$L$16,$G112-SUM($O112:CJ112),0))</f>
        <v>0</v>
      </c>
      <c r="CL112" s="221">
        <f>IF(Oper!CL$10&gt;=$C112,IF(ROUND(SUM($O112:CK112),4)=ROUND($G112,4),0,IF(Oper!CL$10=Inputs!$L$16,$G112-SUM($O112:CK112),$G112/$B$91)),IF(Oper!CL$10=Inputs!$L$16,$G112-SUM($O112:CK112),0))</f>
        <v>0</v>
      </c>
      <c r="CM112" s="221">
        <f>IF(Oper!CM$10&gt;=$C112,IF(ROUND(SUM($O112:CL112),4)=ROUND($G112,4),0,IF(Oper!CM$10=Inputs!$L$16,$G112-SUM($O112:CL112),$G112/$B$91)),IF(Oper!CM$10=Inputs!$L$16,$G112-SUM($O112:CL112),0))</f>
        <v>0</v>
      </c>
      <c r="CN112" s="221">
        <f>IF(Oper!CN$10&gt;=$C112,IF(ROUND(SUM($O112:CM112),4)=ROUND($G112,4),0,IF(Oper!CN$10=Inputs!$L$16,$G112-SUM($O112:CM112),$G112/$B$91)),IF(Oper!CN$10=Inputs!$L$16,$G112-SUM($O112:CM112),0))</f>
        <v>0</v>
      </c>
      <c r="CO112" s="221">
        <f>IF(Oper!CO$10&gt;=$C112,IF(ROUND(SUM($O112:CN112),4)=ROUND($G112,4),0,IF(Oper!CO$10=Inputs!$L$16,$G112-SUM($O112:CN112),$G112/$B$91)),IF(Oper!CO$10=Inputs!$L$16,$G112-SUM($O112:CN112),0))</f>
        <v>0</v>
      </c>
      <c r="CP112" s="221">
        <f>IF(Oper!CP$10&gt;=$C112,IF(ROUND(SUM($O112:CO112),4)=ROUND($G112,4),0,IF(Oper!CP$10=Inputs!$L$16,$G112-SUM($O112:CO112),$G112/$B$91)),IF(Oper!CP$10=Inputs!$L$16,$G112-SUM($O112:CO112),0))</f>
        <v>0</v>
      </c>
      <c r="CQ112" s="221">
        <f>IF(Oper!CQ$10&gt;=$C112,IF(ROUND(SUM($O112:CP112),4)=ROUND($G112,4),0,IF(Oper!CQ$10=Inputs!$L$16,$G112-SUM($O112:CP112),$G112/$B$91)),IF(Oper!CQ$10=Inputs!$L$16,$G112-SUM($O112:CP112),0))</f>
        <v>0</v>
      </c>
      <c r="CR112" s="221">
        <f>IF(Oper!CR$10&gt;=$C112,IF(ROUND(SUM($O112:CQ112),4)=ROUND($G112,4),0,IF(Oper!CR$10=Inputs!$L$16,$G112-SUM($O112:CQ112),$G112/$B$91)),IF(Oper!CR$10=Inputs!$L$16,$G112-SUM($O112:CQ112),0))</f>
        <v>0</v>
      </c>
      <c r="CS112" s="221"/>
    </row>
    <row r="113" spans="1:97" outlineLevel="1">
      <c r="A113" s="47"/>
      <c r="B113" s="47"/>
      <c r="C113" s="116">
        <v>50770</v>
      </c>
      <c r="D113" s="47"/>
      <c r="E113" s="47"/>
      <c r="F113" s="47"/>
      <c r="G113" s="666">
        <f t="shared" si="217"/>
        <v>-96.060557981330405</v>
      </c>
      <c r="H113" s="47"/>
      <c r="I113" s="47"/>
      <c r="J113" s="47"/>
      <c r="K113" s="310" t="s">
        <v>200</v>
      </c>
      <c r="L113" s="133"/>
      <c r="M113" s="125">
        <f t="shared" si="216"/>
        <v>-96.060557981330405</v>
      </c>
      <c r="N113" s="125"/>
      <c r="O113" s="47"/>
      <c r="P113" s="221">
        <f>IF(Oper!P$10&gt;=$C113,IF(ROUND(SUM($O113:O113),4)=ROUND($G113,4),0,IF(Oper!P$10=Inputs!$L$16,$G113-SUM($O113:O113),$G113/$B$91)),IF(Oper!P$10=Inputs!$L$16,$G113-SUM($O113:O113),0))</f>
        <v>0</v>
      </c>
      <c r="Q113" s="221">
        <f>IF(Oper!Q$10&gt;=$C113,IF(ROUND(SUM($O113:P113),4)=ROUND($G113,4),0,IF(Oper!Q$10=Inputs!$L$16,$G113-SUM($O113:P113),$G113/$B$91)),IF(Oper!Q$10=Inputs!$L$16,$G113-SUM($O113:P113),0))</f>
        <v>0</v>
      </c>
      <c r="R113" s="221">
        <f>IF(Oper!R$10&gt;=$C113,IF(ROUND(SUM($O113:Q113),4)=ROUND($G113,4),0,IF(Oper!R$10=Inputs!$L$16,$G113-SUM($O113:Q113),$G113/$B$91)),IF(Oper!R$10=Inputs!$L$16,$G113-SUM($O113:Q113),0))</f>
        <v>0</v>
      </c>
      <c r="S113" s="221">
        <f>IF(Oper!S$10&gt;=$C113,IF(ROUND(SUM($O113:R113),4)=ROUND($G113,4),0,IF(Oper!S$10=Inputs!$L$16,$G113-SUM($O113:R113),$G113/$B$91)),IF(Oper!S$10=Inputs!$L$16,$G113-SUM($O113:R113),0))</f>
        <v>0</v>
      </c>
      <c r="T113" s="221">
        <f>IF(Oper!T$10&gt;=$C113,IF(ROUND(SUM($O113:S113),4)=ROUND($G113,4),0,IF(Oper!T$10=Inputs!$L$16,$G113-SUM($O113:S113),$G113/$B$91)),IF(Oper!T$10=Inputs!$L$16,$G113-SUM($O113:S113),0))</f>
        <v>0</v>
      </c>
      <c r="U113" s="221">
        <f>IF(Oper!U$10&gt;=$C113,IF(ROUND(SUM($O113:T113),4)=ROUND($G113,4),0,IF(Oper!U$10=Inputs!$L$16,$G113-SUM($O113:T113),$G113/$B$91)),IF(Oper!U$10=Inputs!$L$16,$G113-SUM($O113:T113),0))</f>
        <v>0</v>
      </c>
      <c r="V113" s="221">
        <f>IF(Oper!V$10&gt;=$C113,IF(ROUND(SUM($O113:U113),4)=ROUND($G113,4),0,IF(Oper!V$10=Inputs!$L$16,$G113-SUM($O113:U113),$G113/$B$91)),IF(Oper!V$10=Inputs!$L$16,$G113-SUM($O113:U113),0))</f>
        <v>0</v>
      </c>
      <c r="W113" s="221">
        <f>IF(Oper!W$10&gt;=$C113,IF(ROUND(SUM($O113:V113),4)=ROUND($G113,4),0,IF(Oper!W$10=Inputs!$L$16,$G113-SUM($O113:V113),$G113/$B$91)),IF(Oper!W$10=Inputs!$L$16,$G113-SUM($O113:V113),0))</f>
        <v>0</v>
      </c>
      <c r="X113" s="221">
        <f>IF(Oper!X$10&gt;=$C113,IF(ROUND(SUM($O113:W113),4)=ROUND($G113,4),0,IF(Oper!X$10=Inputs!$L$16,$G113-SUM($O113:W113),$G113/$B$91)),IF(Oper!X$10=Inputs!$L$16,$G113-SUM($O113:W113),0))</f>
        <v>0</v>
      </c>
      <c r="Y113" s="221">
        <f>IF(Oper!Y$10&gt;=$C113,IF(ROUND(SUM($O113:X113),4)=ROUND($G113,4),0,IF(Oper!Y$10=Inputs!$L$16,$G113-SUM($O113:X113),$G113/$B$91)),IF(Oper!Y$10=Inputs!$L$16,$G113-SUM($O113:X113),0))</f>
        <v>0</v>
      </c>
      <c r="Z113" s="221">
        <f>IF(Oper!Z$10&gt;=$C113,IF(ROUND(SUM($O113:Y113),4)=ROUND($G113,4),0,IF(Oper!Z$10=Inputs!$L$16,$G113-SUM($O113:Y113),$G113/$B$91)),IF(Oper!Z$10=Inputs!$L$16,$G113-SUM($O113:Y113),0))</f>
        <v>0</v>
      </c>
      <c r="AA113" s="221">
        <f>IF(Oper!AA$10&gt;=$C113,IF(ROUND(SUM($O113:Z113),4)=ROUND($G113,4),0,IF(Oper!AA$10=Inputs!$L$16,$G113-SUM($O113:Z113),$G113/$B$91)),IF(Oper!AA$10=Inputs!$L$16,$G113-SUM($O113:Z113),0))</f>
        <v>0</v>
      </c>
      <c r="AB113" s="221">
        <f>IF(Oper!AB$10&gt;=$C113,IF(ROUND(SUM($O113:AA113),4)=ROUND($G113,4),0,IF(Oper!AB$10=Inputs!$L$16,$G113-SUM($O113:AA113),$G113/$B$91)),IF(Oper!AB$10=Inputs!$L$16,$G113-SUM($O113:AA113),0))</f>
        <v>0</v>
      </c>
      <c r="AC113" s="221">
        <f>IF(Oper!AC$10&gt;=$C113,IF(ROUND(SUM($O113:AB113),4)=ROUND($G113,4),0,IF(Oper!AC$10=Inputs!$L$16,$G113-SUM($O113:AB113),$G113/$B$91)),IF(Oper!AC$10=Inputs!$L$16,$G113-SUM($O113:AB113),0))</f>
        <v>0</v>
      </c>
      <c r="AD113" s="221">
        <f>IF(Oper!AD$10&gt;=$C113,IF(ROUND(SUM($O113:AC113),4)=ROUND($G113,4),0,IF(Oper!AD$10=Inputs!$L$16,$G113-SUM($O113:AC113),$G113/$B$91)),IF(Oper!AD$10=Inputs!$L$16,$G113-SUM($O113:AC113),0))</f>
        <v>0</v>
      </c>
      <c r="AE113" s="221">
        <f>IF(Oper!AE$10&gt;=$C113,IF(ROUND(SUM($O113:AD113),4)=ROUND($G113,4),0,IF(Oper!AE$10=Inputs!$L$16,$G113-SUM($O113:AD113),$G113/$B$91)),IF(Oper!AE$10=Inputs!$L$16,$G113-SUM($O113:AD113),0))</f>
        <v>0</v>
      </c>
      <c r="AF113" s="221">
        <f>IF(Oper!AF$10&gt;=$C113,IF(ROUND(SUM($O113:AE113),4)=ROUND($G113,4),0,IF(Oper!AF$10=Inputs!$L$16,$G113-SUM($O113:AE113),$G113/$B$91)),IF(Oper!AF$10=Inputs!$L$16,$G113-SUM($O113:AE113),0))</f>
        <v>0</v>
      </c>
      <c r="AG113" s="221">
        <f>IF(Oper!AG$10&gt;=$C113,IF(ROUND(SUM($O113:AF113),4)=ROUND($G113,4),0,IF(Oper!AG$10=Inputs!$L$16,$G113-SUM($O113:AF113),$G113/$B$91)),IF(Oper!AG$10=Inputs!$L$16,$G113-SUM($O113:AF113),0))</f>
        <v>0</v>
      </c>
      <c r="AH113" s="221">
        <f>IF(Oper!AH$10&gt;=$C113,IF(ROUND(SUM($O113:AG113),4)=ROUND($G113,4),0,IF(Oper!AH$10=Inputs!$L$16,$G113-SUM($O113:AG113),$G113/$B$91)),IF(Oper!AH$10=Inputs!$L$16,$G113-SUM($O113:AG113),0))</f>
        <v>0</v>
      </c>
      <c r="AI113" s="221">
        <f>IF(Oper!AI$10&gt;=$C113,IF(ROUND(SUM($O113:AH113),4)=ROUND($G113,4),0,IF(Oper!AI$10=Inputs!$L$16,$G113-SUM($O113:AH113),$G113/$B$91)),IF(Oper!AI$10=Inputs!$L$16,$G113-SUM($O113:AH113),0))</f>
        <v>0</v>
      </c>
      <c r="AJ113" s="221">
        <f>IF(Oper!AJ$10&gt;=$C113,IF(ROUND(SUM($O113:AI113),4)=ROUND($G113,4),0,IF(Oper!AJ$10=Inputs!$L$16,$G113-SUM($O113:AI113),$G113/$B$91)),IF(Oper!AJ$10=Inputs!$L$16,$G113-SUM($O113:AI113),0))</f>
        <v>-4.8030278990665201</v>
      </c>
      <c r="AK113" s="221">
        <f>IF(Oper!AK$10&gt;=$C113,IF(ROUND(SUM($O113:AJ113),4)=ROUND($G113,4),0,IF(Oper!AK$10=Inputs!$L$16,$G113-SUM($O113:AJ113),$G113/$B$91)),IF(Oper!AK$10=Inputs!$L$16,$G113-SUM($O113:AJ113),0))</f>
        <v>-4.8030278990665201</v>
      </c>
      <c r="AL113" s="221">
        <f>IF(Oper!AL$10&gt;=$C113,IF(ROUND(SUM($O113:AK113),4)=ROUND($G113,4),0,IF(Oper!AL$10=Inputs!$L$16,$G113-SUM($O113:AK113),$G113/$B$91)),IF(Oper!AL$10=Inputs!$L$16,$G113-SUM($O113:AK113),0))</f>
        <v>-4.8030278990665201</v>
      </c>
      <c r="AM113" s="221">
        <f>IF(Oper!AM$10&gt;=$C113,IF(ROUND(SUM($O113:AL113),4)=ROUND($G113,4),0,IF(Oper!AM$10=Inputs!$L$16,$G113-SUM($O113:AL113),$G113/$B$91)),IF(Oper!AM$10=Inputs!$L$16,$G113-SUM($O113:AL113),0))</f>
        <v>-4.8030278990665201</v>
      </c>
      <c r="AN113" s="221">
        <f>IF(Oper!AN$10&gt;=$C113,IF(ROUND(SUM($O113:AM113),4)=ROUND($G113,4),0,IF(Oper!AN$10=Inputs!$L$16,$G113-SUM($O113:AM113),$G113/$B$91)),IF(Oper!AN$10=Inputs!$L$16,$G113-SUM($O113:AM113),0))</f>
        <v>-4.8030278990665201</v>
      </c>
      <c r="AO113" s="221">
        <f>IF(Oper!AO$10&gt;=$C113,IF(ROUND(SUM($O113:AN113),4)=ROUND($G113,4),0,IF(Oper!AO$10=Inputs!$L$16,$G113-SUM($O113:AN113),$G113/$B$91)),IF(Oper!AO$10=Inputs!$L$16,$G113-SUM($O113:AN113),0))</f>
        <v>-4.8030278990665201</v>
      </c>
      <c r="AP113" s="221">
        <f>IF(Oper!AP$10&gt;=$C113,IF(ROUND(SUM($O113:AO113),4)=ROUND($G113,4),0,IF(Oper!AP$10=Inputs!$L$16,$G113-SUM($O113:AO113),$G113/$B$91)),IF(Oper!AP$10=Inputs!$L$16,$G113-SUM($O113:AO113),0))</f>
        <v>-4.8030278990665201</v>
      </c>
      <c r="AQ113" s="221">
        <f>IF(Oper!AQ$10&gt;=$C113,IF(ROUND(SUM($O113:AP113),4)=ROUND($G113,4),0,IF(Oper!AQ$10=Inputs!$L$16,$G113-SUM($O113:AP113),$G113/$B$91)),IF(Oper!AQ$10=Inputs!$L$16,$G113-SUM($O113:AP113),0))</f>
        <v>-4.8030278990665201</v>
      </c>
      <c r="AR113" s="221">
        <f>IF(Oper!AR$10&gt;=$C113,IF(ROUND(SUM($O113:AQ113),4)=ROUND($G113,4),0,IF(Oper!AR$10=Inputs!$L$16,$G113-SUM($O113:AQ113),$G113/$B$91)),IF(Oper!AR$10=Inputs!$L$16,$G113-SUM($O113:AQ113),0))</f>
        <v>-4.8030278990665201</v>
      </c>
      <c r="AS113" s="221">
        <f>IF(Oper!AS$10&gt;=$C113,IF(ROUND(SUM($O113:AR113),4)=ROUND($G113,4),0,IF(Oper!AS$10=Inputs!$L$16,$G113-SUM($O113:AR113),$G113/$B$91)),IF(Oper!AS$10=Inputs!$L$16,$G113-SUM($O113:AR113),0))</f>
        <v>-4.8030278990665201</v>
      </c>
      <c r="AT113" s="221">
        <f>IF(Oper!AT$10&gt;=$C113,IF(ROUND(SUM($O113:AS113),4)=ROUND($G113,4),0,IF(Oper!AT$10=Inputs!$L$16,$G113-SUM($O113:AS113),$G113/$B$91)),IF(Oper!AT$10=Inputs!$L$16,$G113-SUM($O113:AS113),0))</f>
        <v>-4.8030278990665201</v>
      </c>
      <c r="AU113" s="221">
        <f>IF(Oper!AU$10&gt;=$C113,IF(ROUND(SUM($O113:AT113),4)=ROUND($G113,4),0,IF(Oper!AU$10=Inputs!$L$16,$G113-SUM($O113:AT113),$G113/$B$91)),IF(Oper!AU$10=Inputs!$L$16,$G113-SUM($O113:AT113),0))</f>
        <v>-4.8030278990665201</v>
      </c>
      <c r="AV113" s="221">
        <f>IF(Oper!AV$10&gt;=$C113,IF(ROUND(SUM($O113:AU113),4)=ROUND($G113,4),0,IF(Oper!AV$10=Inputs!$L$16,$G113-SUM($O113:AU113),$G113/$B$91)),IF(Oper!AV$10=Inputs!$L$16,$G113-SUM($O113:AU113),0))</f>
        <v>-4.8030278990665201</v>
      </c>
      <c r="AW113" s="221">
        <f>IF(Oper!AW$10&gt;=$C113,IF(ROUND(SUM($O113:AV113),4)=ROUND($G113,4),0,IF(Oper!AW$10=Inputs!$L$16,$G113-SUM($O113:AV113),$G113/$B$91)),IF(Oper!AW$10=Inputs!$L$16,$G113-SUM($O113:AV113),0))</f>
        <v>-4.8030278990665201</v>
      </c>
      <c r="AX113" s="221">
        <f>IF(Oper!AX$10&gt;=$C113,IF(ROUND(SUM($O113:AW113),4)=ROUND($G113,4),0,IF(Oper!AX$10=Inputs!$L$16,$G113-SUM($O113:AW113),$G113/$B$91)),IF(Oper!AX$10=Inputs!$L$16,$G113-SUM($O113:AW113),0))</f>
        <v>-4.8030278990665201</v>
      </c>
      <c r="AY113" s="221">
        <f>IF(Oper!AY$10&gt;=$C113,IF(ROUND(SUM($O113:AX113),4)=ROUND($G113,4),0,IF(Oper!AY$10=Inputs!$L$16,$G113-SUM($O113:AX113),$G113/$B$91)),IF(Oper!AY$10=Inputs!$L$16,$G113-SUM($O113:AX113),0))</f>
        <v>-4.8030278990665201</v>
      </c>
      <c r="AZ113" s="221">
        <f>IF(Oper!AZ$10&gt;=$C113,IF(ROUND(SUM($O113:AY113),4)=ROUND($G113,4),0,IF(Oper!AZ$10=Inputs!$L$16,$G113-SUM($O113:AY113),$G113/$B$91)),IF(Oper!AZ$10=Inputs!$L$16,$G113-SUM($O113:AY113),0))</f>
        <v>-4.8030278990665201</v>
      </c>
      <c r="BA113" s="221">
        <f>IF(Oper!BA$10&gt;=$C113,IF(ROUND(SUM($O113:AZ113),4)=ROUND($G113,4),0,IF(Oper!BA$10=Inputs!$L$16,$G113-SUM($O113:AZ113),$G113/$B$91)),IF(Oper!BA$10=Inputs!$L$16,$G113-SUM($O113:AZ113),0))</f>
        <v>-4.8030278990665201</v>
      </c>
      <c r="BB113" s="221">
        <f>IF(Oper!BB$10&gt;=$C113,IF(ROUND(SUM($O113:BA113),4)=ROUND($G113,4),0,IF(Oper!BB$10=Inputs!$L$16,$G113-SUM($O113:BA113),$G113/$B$91)),IF(Oper!BB$10=Inputs!$L$16,$G113-SUM($O113:BA113),0))</f>
        <v>-4.8030278990665201</v>
      </c>
      <c r="BC113" s="221">
        <f>IF(Oper!BC$10&gt;=$C113,IF(ROUND(SUM($O113:BB113),4)=ROUND($G113,4),0,IF(Oper!BC$10=Inputs!$L$16,$G113-SUM($O113:BB113),$G113/$B$91)),IF(Oper!BC$10=Inputs!$L$16,$G113-SUM($O113:BB113),0))</f>
        <v>-4.8030278990665201</v>
      </c>
      <c r="BD113" s="221">
        <f>IF(Oper!BD$10&gt;=$C113,IF(ROUND(SUM($O113:BC113),4)=ROUND($G113,4),0,IF(Oper!BD$10=Inputs!$L$16,$G113-SUM($O113:BC113),$G113/$B$91)),IF(Oper!BD$10=Inputs!$L$16,$G113-SUM($O113:BC113),0))</f>
        <v>0</v>
      </c>
      <c r="BE113" s="221">
        <f>IF(Oper!BE$10&gt;=$C113,IF(ROUND(SUM($O113:BD113),4)=ROUND($G113,4),0,IF(Oper!BE$10=Inputs!$L$16,$G113-SUM($O113:BD113),$G113/$B$91)),IF(Oper!BE$10=Inputs!$L$16,$G113-SUM($O113:BD113),0))</f>
        <v>0</v>
      </c>
      <c r="BF113" s="221">
        <f>IF(Oper!BF$10&gt;=$C113,IF(ROUND(SUM($O113:BE113),4)=ROUND($G113,4),0,IF(Oper!BF$10=Inputs!$L$16,$G113-SUM($O113:BE113),$G113/$B$91)),IF(Oper!BF$10=Inputs!$L$16,$G113-SUM($O113:BE113),0))</f>
        <v>0</v>
      </c>
      <c r="BG113" s="221">
        <f>IF(Oper!BG$10&gt;=$C113,IF(ROUND(SUM($O113:BF113),4)=ROUND($G113,4),0,IF(Oper!BG$10=Inputs!$L$16,$G113-SUM($O113:BF113),$G113/$B$91)),IF(Oper!BG$10=Inputs!$L$16,$G113-SUM($O113:BF113),0))</f>
        <v>0</v>
      </c>
      <c r="BH113" s="221">
        <f>IF(Oper!BH$10&gt;=$C113,IF(ROUND(SUM($O113:BG113),4)=ROUND($G113,4),0,IF(Oper!BH$10=Inputs!$L$16,$G113-SUM($O113:BG113),$G113/$B$91)),IF(Oper!BH$10=Inputs!$L$16,$G113-SUM($O113:BG113),0))</f>
        <v>0</v>
      </c>
      <c r="BI113" s="221">
        <f>IF(Oper!BI$10&gt;=$C113,IF(ROUND(SUM($O113:BH113),4)=ROUND($G113,4),0,IF(Oper!BI$10=Inputs!$L$16,$G113-SUM($O113:BH113),$G113/$B$91)),IF(Oper!BI$10=Inputs!$L$16,$G113-SUM($O113:BH113),0))</f>
        <v>0</v>
      </c>
      <c r="BJ113" s="221">
        <f>IF(Oper!BJ$10&gt;=$C113,IF(ROUND(SUM($O113:BI113),4)=ROUND($G113,4),0,IF(Oper!BJ$10=Inputs!$L$16,$G113-SUM($O113:BI113),$G113/$B$91)),IF(Oper!BJ$10=Inputs!$L$16,$G113-SUM($O113:BI113),0))</f>
        <v>0</v>
      </c>
      <c r="BK113" s="221">
        <f>IF(Oper!BK$10&gt;=$C113,IF(ROUND(SUM($O113:BJ113),4)=ROUND($G113,4),0,IF(Oper!BK$10=Inputs!$L$16,$G113-SUM($O113:BJ113),$G113/$B$91)),IF(Oper!BK$10=Inputs!$L$16,$G113-SUM($O113:BJ113),0))</f>
        <v>0</v>
      </c>
      <c r="BL113" s="221">
        <f>IF(Oper!BL$10&gt;=$C113,IF(ROUND(SUM($O113:BK113),4)=ROUND($G113,4),0,IF(Oper!BL$10=Inputs!$L$16,$G113-SUM($O113:BK113),$G113/$B$91)),IF(Oper!BL$10=Inputs!$L$16,$G113-SUM($O113:BK113),0))</f>
        <v>0</v>
      </c>
      <c r="BM113" s="221">
        <f>IF(Oper!BM$10&gt;=$C113,IF(ROUND(SUM($O113:BL113),4)=ROUND($G113,4),0,IF(Oper!BM$10=Inputs!$L$16,$G113-SUM($O113:BL113),$G113/$B$91)),IF(Oper!BM$10=Inputs!$L$16,$G113-SUM($O113:BL113),0))</f>
        <v>0</v>
      </c>
      <c r="BN113" s="221">
        <f>IF(Oper!BN$10&gt;=$C113,IF(ROUND(SUM($O113:BM113),4)=ROUND($G113,4),0,IF(Oper!BN$10=Inputs!$L$16,$G113-SUM($O113:BM113),$G113/$B$91)),IF(Oper!BN$10=Inputs!$L$16,$G113-SUM($O113:BM113),0))</f>
        <v>0</v>
      </c>
      <c r="BO113" s="221">
        <f>IF(Oper!BO$10&gt;=$C113,IF(ROUND(SUM($O113:BN113),4)=ROUND($G113,4),0,IF(Oper!BO$10=Inputs!$L$16,$G113-SUM($O113:BN113),$G113/$B$91)),IF(Oper!BO$10=Inputs!$L$16,$G113-SUM($O113:BN113),0))</f>
        <v>0</v>
      </c>
      <c r="BP113" s="221">
        <f>IF(Oper!BP$10&gt;=$C113,IF(ROUND(SUM($O113:BO113),4)=ROUND($G113,4),0,IF(Oper!BP$10=Inputs!$L$16,$G113-SUM($O113:BO113),$G113/$B$91)),IF(Oper!BP$10=Inputs!$L$16,$G113-SUM($O113:BO113),0))</f>
        <v>0</v>
      </c>
      <c r="BQ113" s="221">
        <f>IF(Oper!BQ$10&gt;=$C113,IF(ROUND(SUM($O113:BP113),4)=ROUND($G113,4),0,IF(Oper!BQ$10=Inputs!$L$16,$G113-SUM($O113:BP113),$G113/$B$91)),IF(Oper!BQ$10=Inputs!$L$16,$G113-SUM($O113:BP113),0))</f>
        <v>0</v>
      </c>
      <c r="BR113" s="221">
        <f>IF(Oper!BR$10&gt;=$C113,IF(ROUND(SUM($O113:BQ113),4)=ROUND($G113,4),0,IF(Oper!BR$10=Inputs!$L$16,$G113-SUM($O113:BQ113),$G113/$B$91)),IF(Oper!BR$10=Inputs!$L$16,$G113-SUM($O113:BQ113),0))</f>
        <v>0</v>
      </c>
      <c r="BS113" s="221">
        <f>IF(Oper!BS$10&gt;=$C113,IF(ROUND(SUM($O113:BR113),4)=ROUND($G113,4),0,IF(Oper!BS$10=Inputs!$L$16,$G113-SUM($O113:BR113),$G113/$B$91)),IF(Oper!BS$10=Inputs!$L$16,$G113-SUM($O113:BR113),0))</f>
        <v>0</v>
      </c>
      <c r="BT113" s="221">
        <f>IF(Oper!BT$10&gt;=$C113,IF(ROUND(SUM($O113:BS113),4)=ROUND($G113,4),0,IF(Oper!BT$10=Inputs!$L$16,$G113-SUM($O113:BS113),$G113/$B$91)),IF(Oper!BT$10=Inputs!$L$16,$G113-SUM($O113:BS113),0))</f>
        <v>0</v>
      </c>
      <c r="BU113" s="221">
        <f>IF(Oper!BU$10&gt;=$C113,IF(ROUND(SUM($O113:BT113),4)=ROUND($G113,4),0,IF(Oper!BU$10=Inputs!$L$16,$G113-SUM($O113:BT113),$G113/$B$91)),IF(Oper!BU$10=Inputs!$L$16,$G113-SUM($O113:BT113),0))</f>
        <v>0</v>
      </c>
      <c r="BV113" s="221">
        <f>IF(Oper!BV$10&gt;=$C113,IF(ROUND(SUM($O113:BU113),4)=ROUND($G113,4),0,IF(Oper!BV$10=Inputs!$L$16,$G113-SUM($O113:BU113),$G113/$B$91)),IF(Oper!BV$10=Inputs!$L$16,$G113-SUM($O113:BU113),0))</f>
        <v>0</v>
      </c>
      <c r="BW113" s="221">
        <f>IF(Oper!BW$10&gt;=$C113,IF(ROUND(SUM($O113:BV113),4)=ROUND($G113,4),0,IF(Oper!BW$10=Inputs!$L$16,$G113-SUM($O113:BV113),$G113/$B$91)),IF(Oper!BW$10=Inputs!$L$16,$G113-SUM($O113:BV113),0))</f>
        <v>0</v>
      </c>
      <c r="BX113" s="221">
        <f>IF(Oper!BX$10&gt;=$C113,IF(ROUND(SUM($O113:BW113),4)=ROUND($G113,4),0,IF(Oper!BX$10=Inputs!$L$16,$G113-SUM($O113:BW113),$G113/$B$91)),IF(Oper!BX$10=Inputs!$L$16,$G113-SUM($O113:BW113),0))</f>
        <v>0</v>
      </c>
      <c r="BY113" s="221">
        <f>IF(Oper!BY$10&gt;=$C113,IF(ROUND(SUM($O113:BX113),4)=ROUND($G113,4),0,IF(Oper!BY$10=Inputs!$L$16,$G113-SUM($O113:BX113),$G113/$B$91)),IF(Oper!BY$10=Inputs!$L$16,$G113-SUM($O113:BX113),0))</f>
        <v>0</v>
      </c>
      <c r="BZ113" s="221">
        <f>IF(Oper!BZ$10&gt;=$C113,IF(ROUND(SUM($O113:BY113),4)=ROUND($G113,4),0,IF(Oper!BZ$10=Inputs!$L$16,$G113-SUM($O113:BY113),$G113/$B$91)),IF(Oper!BZ$10=Inputs!$L$16,$G113-SUM($O113:BY113),0))</f>
        <v>0</v>
      </c>
      <c r="CA113" s="221">
        <f>IF(Oper!CA$10&gt;=$C113,IF(ROUND(SUM($O113:BZ113),4)=ROUND($G113,4),0,IF(Oper!CA$10=Inputs!$L$16,$G113-SUM($O113:BZ113),$G113/$B$91)),IF(Oper!CA$10=Inputs!$L$16,$G113-SUM($O113:BZ113),0))</f>
        <v>0</v>
      </c>
      <c r="CB113" s="221">
        <f>IF(Oper!CB$10&gt;=$C113,IF(ROUND(SUM($O113:CA113),4)=ROUND($G113,4),0,IF(Oper!CB$10=Inputs!$L$16,$G113-SUM($O113:CA113),$G113/$B$91)),IF(Oper!CB$10=Inputs!$L$16,$G113-SUM($O113:CA113),0))</f>
        <v>0</v>
      </c>
      <c r="CC113" s="221">
        <f>IF(Oper!CC$10&gt;=$C113,IF(ROUND(SUM($O113:CB113),4)=ROUND($G113,4),0,IF(Oper!CC$10=Inputs!$L$16,$G113-SUM($O113:CB113),$G113/$B$91)),IF(Oper!CC$10=Inputs!$L$16,$G113-SUM($O113:CB113),0))</f>
        <v>0</v>
      </c>
      <c r="CD113" s="221">
        <f>IF(Oper!CD$10&gt;=$C113,IF(ROUND(SUM($O113:CC113),4)=ROUND($G113,4),0,IF(Oper!CD$10=Inputs!$L$16,$G113-SUM($O113:CC113),$G113/$B$91)),IF(Oper!CD$10=Inputs!$L$16,$G113-SUM($O113:CC113),0))</f>
        <v>0</v>
      </c>
      <c r="CE113" s="221">
        <f>IF(Oper!CE$10&gt;=$C113,IF(ROUND(SUM($O113:CD113),4)=ROUND($G113,4),0,IF(Oper!CE$10=Inputs!$L$16,$G113-SUM($O113:CD113),$G113/$B$91)),IF(Oper!CE$10=Inputs!$L$16,$G113-SUM($O113:CD113),0))</f>
        <v>0</v>
      </c>
      <c r="CF113" s="221">
        <f>IF(Oper!CF$10&gt;=$C113,IF(ROUND(SUM($O113:CE113),4)=ROUND($G113,4),0,IF(Oper!CF$10=Inputs!$L$16,$G113-SUM($O113:CE113),$G113/$B$91)),IF(Oper!CF$10=Inputs!$L$16,$G113-SUM($O113:CE113),0))</f>
        <v>0</v>
      </c>
      <c r="CG113" s="221">
        <f>IF(Oper!CG$10&gt;=$C113,IF(ROUND(SUM($O113:CF113),4)=ROUND($G113,4),0,IF(Oper!CG$10=Inputs!$L$16,$G113-SUM($O113:CF113),$G113/$B$91)),IF(Oper!CG$10=Inputs!$L$16,$G113-SUM($O113:CF113),0))</f>
        <v>0</v>
      </c>
      <c r="CH113" s="221">
        <f>IF(Oper!CH$10&gt;=$C113,IF(ROUND(SUM($O113:CG113),4)=ROUND($G113,4),0,IF(Oper!CH$10=Inputs!$L$16,$G113-SUM($O113:CG113),$G113/$B$91)),IF(Oper!CH$10=Inputs!$L$16,$G113-SUM($O113:CG113),0))</f>
        <v>0</v>
      </c>
      <c r="CI113" s="221">
        <f>IF(Oper!CI$10&gt;=$C113,IF(ROUND(SUM($O113:CH113),4)=ROUND($G113,4),0,IF(Oper!CI$10=Inputs!$L$16,$G113-SUM($O113:CH113),$G113/$B$91)),IF(Oper!CI$10=Inputs!$L$16,$G113-SUM($O113:CH113),0))</f>
        <v>0</v>
      </c>
      <c r="CJ113" s="221">
        <f>IF(Oper!CJ$10&gt;=$C113,IF(ROUND(SUM($O113:CI113),4)=ROUND($G113,4),0,IF(Oper!CJ$10=Inputs!$L$16,$G113-SUM($O113:CI113),$G113/$B$91)),IF(Oper!CJ$10=Inputs!$L$16,$G113-SUM($O113:CI113),0))</f>
        <v>0</v>
      </c>
      <c r="CK113" s="221">
        <f>IF(Oper!CK$10&gt;=$C113,IF(ROUND(SUM($O113:CJ113),4)=ROUND($G113,4),0,IF(Oper!CK$10=Inputs!$L$16,$G113-SUM($O113:CJ113),$G113/$B$91)),IF(Oper!CK$10=Inputs!$L$16,$G113-SUM($O113:CJ113),0))</f>
        <v>0</v>
      </c>
      <c r="CL113" s="221">
        <f>IF(Oper!CL$10&gt;=$C113,IF(ROUND(SUM($O113:CK113),4)=ROUND($G113,4),0,IF(Oper!CL$10=Inputs!$L$16,$G113-SUM($O113:CK113),$G113/$B$91)),IF(Oper!CL$10=Inputs!$L$16,$G113-SUM($O113:CK113),0))</f>
        <v>0</v>
      </c>
      <c r="CM113" s="221">
        <f>IF(Oper!CM$10&gt;=$C113,IF(ROUND(SUM($O113:CL113),4)=ROUND($G113,4),0,IF(Oper!CM$10=Inputs!$L$16,$G113-SUM($O113:CL113),$G113/$B$91)),IF(Oper!CM$10=Inputs!$L$16,$G113-SUM($O113:CL113),0))</f>
        <v>0</v>
      </c>
      <c r="CN113" s="221">
        <f>IF(Oper!CN$10&gt;=$C113,IF(ROUND(SUM($O113:CM113),4)=ROUND($G113,4),0,IF(Oper!CN$10=Inputs!$L$16,$G113-SUM($O113:CM113),$G113/$B$91)),IF(Oper!CN$10=Inputs!$L$16,$G113-SUM($O113:CM113),0))</f>
        <v>0</v>
      </c>
      <c r="CO113" s="221">
        <f>IF(Oper!CO$10&gt;=$C113,IF(ROUND(SUM($O113:CN113),4)=ROUND($G113,4),0,IF(Oper!CO$10=Inputs!$L$16,$G113-SUM($O113:CN113),$G113/$B$91)),IF(Oper!CO$10=Inputs!$L$16,$G113-SUM($O113:CN113),0))</f>
        <v>0</v>
      </c>
      <c r="CP113" s="221">
        <f>IF(Oper!CP$10&gt;=$C113,IF(ROUND(SUM($O113:CO113),4)=ROUND($G113,4),0,IF(Oper!CP$10=Inputs!$L$16,$G113-SUM($O113:CO113),$G113/$B$91)),IF(Oper!CP$10=Inputs!$L$16,$G113-SUM($O113:CO113),0))</f>
        <v>0</v>
      </c>
      <c r="CQ113" s="221">
        <f>IF(Oper!CQ$10&gt;=$C113,IF(ROUND(SUM($O113:CP113),4)=ROUND($G113,4),0,IF(Oper!CQ$10=Inputs!$L$16,$G113-SUM($O113:CP113),$G113/$B$91)),IF(Oper!CQ$10=Inputs!$L$16,$G113-SUM($O113:CP113),0))</f>
        <v>0</v>
      </c>
      <c r="CR113" s="221">
        <f>IF(Oper!CR$10&gt;=$C113,IF(ROUND(SUM($O113:CQ113),4)=ROUND($G113,4),0,IF(Oper!CR$10=Inputs!$L$16,$G113-SUM($O113:CQ113),$G113/$B$91)),IF(Oper!CR$10=Inputs!$L$16,$G113-SUM($O113:CQ113),0))</f>
        <v>0</v>
      </c>
      <c r="CS113" s="221"/>
    </row>
    <row r="114" spans="1:97" outlineLevel="1">
      <c r="A114" s="47"/>
      <c r="B114" s="47"/>
      <c r="C114" s="116">
        <v>51135</v>
      </c>
      <c r="D114" s="47"/>
      <c r="E114" s="47"/>
      <c r="F114" s="47"/>
      <c r="G114" s="666">
        <f t="shared" si="217"/>
        <v>-99.742149621016324</v>
      </c>
      <c r="H114" s="47"/>
      <c r="I114" s="47"/>
      <c r="J114" s="47"/>
      <c r="K114" s="310" t="s">
        <v>200</v>
      </c>
      <c r="L114" s="133"/>
      <c r="M114" s="125">
        <f t="shared" si="216"/>
        <v>-99.742149621016296</v>
      </c>
      <c r="N114" s="125"/>
      <c r="O114" s="47"/>
      <c r="P114" s="221">
        <f>IF(Oper!P$10&gt;=$C114,IF(ROUND(SUM($O114:O114),4)=ROUND($G114,4),0,IF(Oper!P$10=Inputs!$L$16,$G114-SUM($O114:O114),$G114/$B$91)),IF(Oper!P$10=Inputs!$L$16,$G114-SUM($O114:O114),0))</f>
        <v>0</v>
      </c>
      <c r="Q114" s="221">
        <f>IF(Oper!Q$10&gt;=$C114,IF(ROUND(SUM($O114:P114),4)=ROUND($G114,4),0,IF(Oper!Q$10=Inputs!$L$16,$G114-SUM($O114:P114),$G114/$B$91)),IF(Oper!Q$10=Inputs!$L$16,$G114-SUM($O114:P114),0))</f>
        <v>0</v>
      </c>
      <c r="R114" s="221">
        <f>IF(Oper!R$10&gt;=$C114,IF(ROUND(SUM($O114:Q114),4)=ROUND($G114,4),0,IF(Oper!R$10=Inputs!$L$16,$G114-SUM($O114:Q114),$G114/$B$91)),IF(Oper!R$10=Inputs!$L$16,$G114-SUM($O114:Q114),0))</f>
        <v>0</v>
      </c>
      <c r="S114" s="221">
        <f>IF(Oper!S$10&gt;=$C114,IF(ROUND(SUM($O114:R114),4)=ROUND($G114,4),0,IF(Oper!S$10=Inputs!$L$16,$G114-SUM($O114:R114),$G114/$B$91)),IF(Oper!S$10=Inputs!$L$16,$G114-SUM($O114:R114),0))</f>
        <v>0</v>
      </c>
      <c r="T114" s="221">
        <f>IF(Oper!T$10&gt;=$C114,IF(ROUND(SUM($O114:S114),4)=ROUND($G114,4),0,IF(Oper!T$10=Inputs!$L$16,$G114-SUM($O114:S114),$G114/$B$91)),IF(Oper!T$10=Inputs!$L$16,$G114-SUM($O114:S114),0))</f>
        <v>0</v>
      </c>
      <c r="U114" s="221">
        <f>IF(Oper!U$10&gt;=$C114,IF(ROUND(SUM($O114:T114),4)=ROUND($G114,4),0,IF(Oper!U$10=Inputs!$L$16,$G114-SUM($O114:T114),$G114/$B$91)),IF(Oper!U$10=Inputs!$L$16,$G114-SUM($O114:T114),0))</f>
        <v>0</v>
      </c>
      <c r="V114" s="221">
        <f>IF(Oper!V$10&gt;=$C114,IF(ROUND(SUM($O114:U114),4)=ROUND($G114,4),0,IF(Oper!V$10=Inputs!$L$16,$G114-SUM($O114:U114),$G114/$B$91)),IF(Oper!V$10=Inputs!$L$16,$G114-SUM($O114:U114),0))</f>
        <v>0</v>
      </c>
      <c r="W114" s="221">
        <f>IF(Oper!W$10&gt;=$C114,IF(ROUND(SUM($O114:V114),4)=ROUND($G114,4),0,IF(Oper!W$10=Inputs!$L$16,$G114-SUM($O114:V114),$G114/$B$91)),IF(Oper!W$10=Inputs!$L$16,$G114-SUM($O114:V114),0))</f>
        <v>0</v>
      </c>
      <c r="X114" s="221">
        <f>IF(Oper!X$10&gt;=$C114,IF(ROUND(SUM($O114:W114),4)=ROUND($G114,4),0,IF(Oper!X$10=Inputs!$L$16,$G114-SUM($O114:W114),$G114/$B$91)),IF(Oper!X$10=Inputs!$L$16,$G114-SUM($O114:W114),0))</f>
        <v>0</v>
      </c>
      <c r="Y114" s="221">
        <f>IF(Oper!Y$10&gt;=$C114,IF(ROUND(SUM($O114:X114),4)=ROUND($G114,4),0,IF(Oper!Y$10=Inputs!$L$16,$G114-SUM($O114:X114),$G114/$B$91)),IF(Oper!Y$10=Inputs!$L$16,$G114-SUM($O114:X114),0))</f>
        <v>0</v>
      </c>
      <c r="Z114" s="221">
        <f>IF(Oper!Z$10&gt;=$C114,IF(ROUND(SUM($O114:Y114),4)=ROUND($G114,4),0,IF(Oper!Z$10=Inputs!$L$16,$G114-SUM($O114:Y114),$G114/$B$91)),IF(Oper!Z$10=Inputs!$L$16,$G114-SUM($O114:Y114),0))</f>
        <v>0</v>
      </c>
      <c r="AA114" s="221">
        <f>IF(Oper!AA$10&gt;=$C114,IF(ROUND(SUM($O114:Z114),4)=ROUND($G114,4),0,IF(Oper!AA$10=Inputs!$L$16,$G114-SUM($O114:Z114),$G114/$B$91)),IF(Oper!AA$10=Inputs!$L$16,$G114-SUM($O114:Z114),0))</f>
        <v>0</v>
      </c>
      <c r="AB114" s="221">
        <f>IF(Oper!AB$10&gt;=$C114,IF(ROUND(SUM($O114:AA114),4)=ROUND($G114,4),0,IF(Oper!AB$10=Inputs!$L$16,$G114-SUM($O114:AA114),$G114/$B$91)),IF(Oper!AB$10=Inputs!$L$16,$G114-SUM($O114:AA114),0))</f>
        <v>0</v>
      </c>
      <c r="AC114" s="221">
        <f>IF(Oper!AC$10&gt;=$C114,IF(ROUND(SUM($O114:AB114),4)=ROUND($G114,4),0,IF(Oper!AC$10=Inputs!$L$16,$G114-SUM($O114:AB114),$G114/$B$91)),IF(Oper!AC$10=Inputs!$L$16,$G114-SUM($O114:AB114),0))</f>
        <v>0</v>
      </c>
      <c r="AD114" s="221">
        <f>IF(Oper!AD$10&gt;=$C114,IF(ROUND(SUM($O114:AC114),4)=ROUND($G114,4),0,IF(Oper!AD$10=Inputs!$L$16,$G114-SUM($O114:AC114),$G114/$B$91)),IF(Oper!AD$10=Inputs!$L$16,$G114-SUM($O114:AC114),0))</f>
        <v>0</v>
      </c>
      <c r="AE114" s="221">
        <f>IF(Oper!AE$10&gt;=$C114,IF(ROUND(SUM($O114:AD114),4)=ROUND($G114,4),0,IF(Oper!AE$10=Inputs!$L$16,$G114-SUM($O114:AD114),$G114/$B$91)),IF(Oper!AE$10=Inputs!$L$16,$G114-SUM($O114:AD114),0))</f>
        <v>0</v>
      </c>
      <c r="AF114" s="221">
        <f>IF(Oper!AF$10&gt;=$C114,IF(ROUND(SUM($O114:AE114),4)=ROUND($G114,4),0,IF(Oper!AF$10=Inputs!$L$16,$G114-SUM($O114:AE114),$G114/$B$91)),IF(Oper!AF$10=Inputs!$L$16,$G114-SUM($O114:AE114),0))</f>
        <v>0</v>
      </c>
      <c r="AG114" s="221">
        <f>IF(Oper!AG$10&gt;=$C114,IF(ROUND(SUM($O114:AF114),4)=ROUND($G114,4),0,IF(Oper!AG$10=Inputs!$L$16,$G114-SUM($O114:AF114),$G114/$B$91)),IF(Oper!AG$10=Inputs!$L$16,$G114-SUM($O114:AF114),0))</f>
        <v>0</v>
      </c>
      <c r="AH114" s="221">
        <f>IF(Oper!AH$10&gt;=$C114,IF(ROUND(SUM($O114:AG114),4)=ROUND($G114,4),0,IF(Oper!AH$10=Inputs!$L$16,$G114-SUM($O114:AG114),$G114/$B$91)),IF(Oper!AH$10=Inputs!$L$16,$G114-SUM($O114:AG114),0))</f>
        <v>0</v>
      </c>
      <c r="AI114" s="221">
        <f>IF(Oper!AI$10&gt;=$C114,IF(ROUND(SUM($O114:AH114),4)=ROUND($G114,4),0,IF(Oper!AI$10=Inputs!$L$16,$G114-SUM($O114:AH114),$G114/$B$91)),IF(Oper!AI$10=Inputs!$L$16,$G114-SUM($O114:AH114),0))</f>
        <v>0</v>
      </c>
      <c r="AJ114" s="221">
        <f>IF(Oper!AJ$10&gt;=$C114,IF(ROUND(SUM($O114:AI114),4)=ROUND($G114,4),0,IF(Oper!AJ$10=Inputs!$L$16,$G114-SUM($O114:AI114),$G114/$B$91)),IF(Oper!AJ$10=Inputs!$L$16,$G114-SUM($O114:AI114),0))</f>
        <v>0</v>
      </c>
      <c r="AK114" s="221">
        <f>IF(Oper!AK$10&gt;=$C114,IF(ROUND(SUM($O114:AJ114),4)=ROUND($G114,4),0,IF(Oper!AK$10=Inputs!$L$16,$G114-SUM($O114:AJ114),$G114/$B$91)),IF(Oper!AK$10=Inputs!$L$16,$G114-SUM($O114:AJ114),0))</f>
        <v>-4.987107481050816</v>
      </c>
      <c r="AL114" s="221">
        <f>IF(Oper!AL$10&gt;=$C114,IF(ROUND(SUM($O114:AK114),4)=ROUND($G114,4),0,IF(Oper!AL$10=Inputs!$L$16,$G114-SUM($O114:AK114),$G114/$B$91)),IF(Oper!AL$10=Inputs!$L$16,$G114-SUM($O114:AK114),0))</f>
        <v>-4.987107481050816</v>
      </c>
      <c r="AM114" s="221">
        <f>IF(Oper!AM$10&gt;=$C114,IF(ROUND(SUM($O114:AL114),4)=ROUND($G114,4),0,IF(Oper!AM$10=Inputs!$L$16,$G114-SUM($O114:AL114),$G114/$B$91)),IF(Oper!AM$10=Inputs!$L$16,$G114-SUM($O114:AL114),0))</f>
        <v>-4.987107481050816</v>
      </c>
      <c r="AN114" s="221">
        <f>IF(Oper!AN$10&gt;=$C114,IF(ROUND(SUM($O114:AM114),4)=ROUND($G114,4),0,IF(Oper!AN$10=Inputs!$L$16,$G114-SUM($O114:AM114),$G114/$B$91)),IF(Oper!AN$10=Inputs!$L$16,$G114-SUM($O114:AM114),0))</f>
        <v>-4.987107481050816</v>
      </c>
      <c r="AO114" s="221">
        <f>IF(Oper!AO$10&gt;=$C114,IF(ROUND(SUM($O114:AN114),4)=ROUND($G114,4),0,IF(Oper!AO$10=Inputs!$L$16,$G114-SUM($O114:AN114),$G114/$B$91)),IF(Oper!AO$10=Inputs!$L$16,$G114-SUM($O114:AN114),0))</f>
        <v>-4.987107481050816</v>
      </c>
      <c r="AP114" s="221">
        <f>IF(Oper!AP$10&gt;=$C114,IF(ROUND(SUM($O114:AO114),4)=ROUND($G114,4),0,IF(Oper!AP$10=Inputs!$L$16,$G114-SUM($O114:AO114),$G114/$B$91)),IF(Oper!AP$10=Inputs!$L$16,$G114-SUM($O114:AO114),0))</f>
        <v>-4.987107481050816</v>
      </c>
      <c r="AQ114" s="221">
        <f>IF(Oper!AQ$10&gt;=$C114,IF(ROUND(SUM($O114:AP114),4)=ROUND($G114,4),0,IF(Oper!AQ$10=Inputs!$L$16,$G114-SUM($O114:AP114),$G114/$B$91)),IF(Oper!AQ$10=Inputs!$L$16,$G114-SUM($O114:AP114),0))</f>
        <v>-4.987107481050816</v>
      </c>
      <c r="AR114" s="221">
        <f>IF(Oper!AR$10&gt;=$C114,IF(ROUND(SUM($O114:AQ114),4)=ROUND($G114,4),0,IF(Oper!AR$10=Inputs!$L$16,$G114-SUM($O114:AQ114),$G114/$B$91)),IF(Oper!AR$10=Inputs!$L$16,$G114-SUM($O114:AQ114),0))</f>
        <v>-4.987107481050816</v>
      </c>
      <c r="AS114" s="221">
        <f>IF(Oper!AS$10&gt;=$C114,IF(ROUND(SUM($O114:AR114),4)=ROUND($G114,4),0,IF(Oper!AS$10=Inputs!$L$16,$G114-SUM($O114:AR114),$G114/$B$91)),IF(Oper!AS$10=Inputs!$L$16,$G114-SUM($O114:AR114),0))</f>
        <v>-4.987107481050816</v>
      </c>
      <c r="AT114" s="221">
        <f>IF(Oper!AT$10&gt;=$C114,IF(ROUND(SUM($O114:AS114),4)=ROUND($G114,4),0,IF(Oper!AT$10=Inputs!$L$16,$G114-SUM($O114:AS114),$G114/$B$91)),IF(Oper!AT$10=Inputs!$L$16,$G114-SUM($O114:AS114),0))</f>
        <v>-4.987107481050816</v>
      </c>
      <c r="AU114" s="221">
        <f>IF(Oper!AU$10&gt;=$C114,IF(ROUND(SUM($O114:AT114),4)=ROUND($G114,4),0,IF(Oper!AU$10=Inputs!$L$16,$G114-SUM($O114:AT114),$G114/$B$91)),IF(Oper!AU$10=Inputs!$L$16,$G114-SUM($O114:AT114),0))</f>
        <v>-4.987107481050816</v>
      </c>
      <c r="AV114" s="221">
        <f>IF(Oper!AV$10&gt;=$C114,IF(ROUND(SUM($O114:AU114),4)=ROUND($G114,4),0,IF(Oper!AV$10=Inputs!$L$16,$G114-SUM($O114:AU114),$G114/$B$91)),IF(Oper!AV$10=Inputs!$L$16,$G114-SUM($O114:AU114),0))</f>
        <v>-4.987107481050816</v>
      </c>
      <c r="AW114" s="221">
        <f>IF(Oper!AW$10&gt;=$C114,IF(ROUND(SUM($O114:AV114),4)=ROUND($G114,4),0,IF(Oper!AW$10=Inputs!$L$16,$G114-SUM($O114:AV114),$G114/$B$91)),IF(Oper!AW$10=Inputs!$L$16,$G114-SUM($O114:AV114),0))</f>
        <v>-4.987107481050816</v>
      </c>
      <c r="AX114" s="221">
        <f>IF(Oper!AX$10&gt;=$C114,IF(ROUND(SUM($O114:AW114),4)=ROUND($G114,4),0,IF(Oper!AX$10=Inputs!$L$16,$G114-SUM($O114:AW114),$G114/$B$91)),IF(Oper!AX$10=Inputs!$L$16,$G114-SUM($O114:AW114),0))</f>
        <v>-4.987107481050816</v>
      </c>
      <c r="AY114" s="221">
        <f>IF(Oper!AY$10&gt;=$C114,IF(ROUND(SUM($O114:AX114),4)=ROUND($G114,4),0,IF(Oper!AY$10=Inputs!$L$16,$G114-SUM($O114:AX114),$G114/$B$91)),IF(Oper!AY$10=Inputs!$L$16,$G114-SUM($O114:AX114),0))</f>
        <v>-4.987107481050816</v>
      </c>
      <c r="AZ114" s="221">
        <f>IF(Oper!AZ$10&gt;=$C114,IF(ROUND(SUM($O114:AY114),4)=ROUND($G114,4),0,IF(Oper!AZ$10=Inputs!$L$16,$G114-SUM($O114:AY114),$G114/$B$91)),IF(Oper!AZ$10=Inputs!$L$16,$G114-SUM($O114:AY114),0))</f>
        <v>-4.987107481050816</v>
      </c>
      <c r="BA114" s="221">
        <f>IF(Oper!BA$10&gt;=$C114,IF(ROUND(SUM($O114:AZ114),4)=ROUND($G114,4),0,IF(Oper!BA$10=Inputs!$L$16,$G114-SUM($O114:AZ114),$G114/$B$91)),IF(Oper!BA$10=Inputs!$L$16,$G114-SUM($O114:AZ114),0))</f>
        <v>-4.987107481050816</v>
      </c>
      <c r="BB114" s="221">
        <f>IF(Oper!BB$10&gt;=$C114,IF(ROUND(SUM($O114:BA114),4)=ROUND($G114,4),0,IF(Oper!BB$10=Inputs!$L$16,$G114-SUM($O114:BA114),$G114/$B$91)),IF(Oper!BB$10=Inputs!$L$16,$G114-SUM($O114:BA114),0))</f>
        <v>-4.987107481050816</v>
      </c>
      <c r="BC114" s="221">
        <f>IF(Oper!BC$10&gt;=$C114,IF(ROUND(SUM($O114:BB114),4)=ROUND($G114,4),0,IF(Oper!BC$10=Inputs!$L$16,$G114-SUM($O114:BB114),$G114/$B$91)),IF(Oper!BC$10=Inputs!$L$16,$G114-SUM($O114:BB114),0))</f>
        <v>-4.987107481050816</v>
      </c>
      <c r="BD114" s="221">
        <f>IF(Oper!BD$10&gt;=$C114,IF(ROUND(SUM($O114:BC114),4)=ROUND($G114,4),0,IF(Oper!BD$10=Inputs!$L$16,$G114-SUM($O114:BC114),$G114/$B$91)),IF(Oper!BD$10=Inputs!$L$16,$G114-SUM($O114:BC114),0))</f>
        <v>-4.987107481050816</v>
      </c>
      <c r="BE114" s="221">
        <f>IF(Oper!BE$10&gt;=$C114,IF(ROUND(SUM($O114:BD114),4)=ROUND($G114,4),0,IF(Oper!BE$10=Inputs!$L$16,$G114-SUM($O114:BD114),$G114/$B$91)),IF(Oper!BE$10=Inputs!$L$16,$G114-SUM($O114:BD114),0))</f>
        <v>0</v>
      </c>
      <c r="BF114" s="221">
        <f>IF(Oper!BF$10&gt;=$C114,IF(ROUND(SUM($O114:BE114),4)=ROUND($G114,4),0,IF(Oper!BF$10=Inputs!$L$16,$G114-SUM($O114:BE114),$G114/$B$91)),IF(Oper!BF$10=Inputs!$L$16,$G114-SUM($O114:BE114),0))</f>
        <v>0</v>
      </c>
      <c r="BG114" s="221">
        <f>IF(Oper!BG$10&gt;=$C114,IF(ROUND(SUM($O114:BF114),4)=ROUND($G114,4),0,IF(Oper!BG$10=Inputs!$L$16,$G114-SUM($O114:BF114),$G114/$B$91)),IF(Oper!BG$10=Inputs!$L$16,$G114-SUM($O114:BF114),0))</f>
        <v>0</v>
      </c>
      <c r="BH114" s="221">
        <f>IF(Oper!BH$10&gt;=$C114,IF(ROUND(SUM($O114:BG114),4)=ROUND($G114,4),0,IF(Oper!BH$10=Inputs!$L$16,$G114-SUM($O114:BG114),$G114/$B$91)),IF(Oper!BH$10=Inputs!$L$16,$G114-SUM($O114:BG114),0))</f>
        <v>0</v>
      </c>
      <c r="BI114" s="221">
        <f>IF(Oper!BI$10&gt;=$C114,IF(ROUND(SUM($O114:BH114),4)=ROUND($G114,4),0,IF(Oper!BI$10=Inputs!$L$16,$G114-SUM($O114:BH114),$G114/$B$91)),IF(Oper!BI$10=Inputs!$L$16,$G114-SUM($O114:BH114),0))</f>
        <v>0</v>
      </c>
      <c r="BJ114" s="221">
        <f>IF(Oper!BJ$10&gt;=$C114,IF(ROUND(SUM($O114:BI114),4)=ROUND($G114,4),0,IF(Oper!BJ$10=Inputs!$L$16,$G114-SUM($O114:BI114),$G114/$B$91)),IF(Oper!BJ$10=Inputs!$L$16,$G114-SUM($O114:BI114),0))</f>
        <v>0</v>
      </c>
      <c r="BK114" s="221">
        <f>IF(Oper!BK$10&gt;=$C114,IF(ROUND(SUM($O114:BJ114),4)=ROUND($G114,4),0,IF(Oper!BK$10=Inputs!$L$16,$G114-SUM($O114:BJ114),$G114/$B$91)),IF(Oper!BK$10=Inputs!$L$16,$G114-SUM($O114:BJ114),0))</f>
        <v>0</v>
      </c>
      <c r="BL114" s="221">
        <f>IF(Oper!BL$10&gt;=$C114,IF(ROUND(SUM($O114:BK114),4)=ROUND($G114,4),0,IF(Oper!BL$10=Inputs!$L$16,$G114-SUM($O114:BK114),$G114/$B$91)),IF(Oper!BL$10=Inputs!$L$16,$G114-SUM($O114:BK114),0))</f>
        <v>0</v>
      </c>
      <c r="BM114" s="221">
        <f>IF(Oper!BM$10&gt;=$C114,IF(ROUND(SUM($O114:BL114),4)=ROUND($G114,4),0,IF(Oper!BM$10=Inputs!$L$16,$G114-SUM($O114:BL114),$G114/$B$91)),IF(Oper!BM$10=Inputs!$L$16,$G114-SUM($O114:BL114),0))</f>
        <v>0</v>
      </c>
      <c r="BN114" s="221">
        <f>IF(Oper!BN$10&gt;=$C114,IF(ROUND(SUM($O114:BM114),4)=ROUND($G114,4),0,IF(Oper!BN$10=Inputs!$L$16,$G114-SUM($O114:BM114),$G114/$B$91)),IF(Oper!BN$10=Inputs!$L$16,$G114-SUM($O114:BM114),0))</f>
        <v>0</v>
      </c>
      <c r="BO114" s="221">
        <f>IF(Oper!BO$10&gt;=$C114,IF(ROUND(SUM($O114:BN114),4)=ROUND($G114,4),0,IF(Oper!BO$10=Inputs!$L$16,$G114-SUM($O114:BN114),$G114/$B$91)),IF(Oper!BO$10=Inputs!$L$16,$G114-SUM($O114:BN114),0))</f>
        <v>0</v>
      </c>
      <c r="BP114" s="221">
        <f>IF(Oper!BP$10&gt;=$C114,IF(ROUND(SUM($O114:BO114),4)=ROUND($G114,4),0,IF(Oper!BP$10=Inputs!$L$16,$G114-SUM($O114:BO114),$G114/$B$91)),IF(Oper!BP$10=Inputs!$L$16,$G114-SUM($O114:BO114),0))</f>
        <v>0</v>
      </c>
      <c r="BQ114" s="221">
        <f>IF(Oper!BQ$10&gt;=$C114,IF(ROUND(SUM($O114:BP114),4)=ROUND($G114,4),0,IF(Oper!BQ$10=Inputs!$L$16,$G114-SUM($O114:BP114),$G114/$B$91)),IF(Oper!BQ$10=Inputs!$L$16,$G114-SUM($O114:BP114),0))</f>
        <v>0</v>
      </c>
      <c r="BR114" s="221">
        <f>IF(Oper!BR$10&gt;=$C114,IF(ROUND(SUM($O114:BQ114),4)=ROUND($G114,4),0,IF(Oper!BR$10=Inputs!$L$16,$G114-SUM($O114:BQ114),$G114/$B$91)),IF(Oper!BR$10=Inputs!$L$16,$G114-SUM($O114:BQ114),0))</f>
        <v>0</v>
      </c>
      <c r="BS114" s="221">
        <f>IF(Oper!BS$10&gt;=$C114,IF(ROUND(SUM($O114:BR114),4)=ROUND($G114,4),0,IF(Oper!BS$10=Inputs!$L$16,$G114-SUM($O114:BR114),$G114/$B$91)),IF(Oper!BS$10=Inputs!$L$16,$G114-SUM($O114:BR114),0))</f>
        <v>0</v>
      </c>
      <c r="BT114" s="221">
        <f>IF(Oper!BT$10&gt;=$C114,IF(ROUND(SUM($O114:BS114),4)=ROUND($G114,4),0,IF(Oper!BT$10=Inputs!$L$16,$G114-SUM($O114:BS114),$G114/$B$91)),IF(Oper!BT$10=Inputs!$L$16,$G114-SUM($O114:BS114),0))</f>
        <v>0</v>
      </c>
      <c r="BU114" s="221">
        <f>IF(Oper!BU$10&gt;=$C114,IF(ROUND(SUM($O114:BT114),4)=ROUND($G114,4),0,IF(Oper!BU$10=Inputs!$L$16,$G114-SUM($O114:BT114),$G114/$B$91)),IF(Oper!BU$10=Inputs!$L$16,$G114-SUM($O114:BT114),0))</f>
        <v>0</v>
      </c>
      <c r="BV114" s="221">
        <f>IF(Oper!BV$10&gt;=$C114,IF(ROUND(SUM($O114:BU114),4)=ROUND($G114,4),0,IF(Oper!BV$10=Inputs!$L$16,$G114-SUM($O114:BU114),$G114/$B$91)),IF(Oper!BV$10=Inputs!$L$16,$G114-SUM($O114:BU114),0))</f>
        <v>0</v>
      </c>
      <c r="BW114" s="221">
        <f>IF(Oper!BW$10&gt;=$C114,IF(ROUND(SUM($O114:BV114),4)=ROUND($G114,4),0,IF(Oper!BW$10=Inputs!$L$16,$G114-SUM($O114:BV114),$G114/$B$91)),IF(Oper!BW$10=Inputs!$L$16,$G114-SUM($O114:BV114),0))</f>
        <v>0</v>
      </c>
      <c r="BX114" s="221">
        <f>IF(Oper!BX$10&gt;=$C114,IF(ROUND(SUM($O114:BW114),4)=ROUND($G114,4),0,IF(Oper!BX$10=Inputs!$L$16,$G114-SUM($O114:BW114),$G114/$B$91)),IF(Oper!BX$10=Inputs!$L$16,$G114-SUM($O114:BW114),0))</f>
        <v>0</v>
      </c>
      <c r="BY114" s="221">
        <f>IF(Oper!BY$10&gt;=$C114,IF(ROUND(SUM($O114:BX114),4)=ROUND($G114,4),0,IF(Oper!BY$10=Inputs!$L$16,$G114-SUM($O114:BX114),$G114/$B$91)),IF(Oper!BY$10=Inputs!$L$16,$G114-SUM($O114:BX114),0))</f>
        <v>0</v>
      </c>
      <c r="BZ114" s="221">
        <f>IF(Oper!BZ$10&gt;=$C114,IF(ROUND(SUM($O114:BY114),4)=ROUND($G114,4),0,IF(Oper!BZ$10=Inputs!$L$16,$G114-SUM($O114:BY114),$G114/$B$91)),IF(Oper!BZ$10=Inputs!$L$16,$G114-SUM($O114:BY114),0))</f>
        <v>0</v>
      </c>
      <c r="CA114" s="221">
        <f>IF(Oper!CA$10&gt;=$C114,IF(ROUND(SUM($O114:BZ114),4)=ROUND($G114,4),0,IF(Oper!CA$10=Inputs!$L$16,$G114-SUM($O114:BZ114),$G114/$B$91)),IF(Oper!CA$10=Inputs!$L$16,$G114-SUM($O114:BZ114),0))</f>
        <v>0</v>
      </c>
      <c r="CB114" s="221">
        <f>IF(Oper!CB$10&gt;=$C114,IF(ROUND(SUM($O114:CA114),4)=ROUND($G114,4),0,IF(Oper!CB$10=Inputs!$L$16,$G114-SUM($O114:CA114),$G114/$B$91)),IF(Oper!CB$10=Inputs!$L$16,$G114-SUM($O114:CA114),0))</f>
        <v>0</v>
      </c>
      <c r="CC114" s="221">
        <f>IF(Oper!CC$10&gt;=$C114,IF(ROUND(SUM($O114:CB114),4)=ROUND($G114,4),0,IF(Oper!CC$10=Inputs!$L$16,$G114-SUM($O114:CB114),$G114/$B$91)),IF(Oper!CC$10=Inputs!$L$16,$G114-SUM($O114:CB114),0))</f>
        <v>0</v>
      </c>
      <c r="CD114" s="221">
        <f>IF(Oper!CD$10&gt;=$C114,IF(ROUND(SUM($O114:CC114),4)=ROUND($G114,4),0,IF(Oper!CD$10=Inputs!$L$16,$G114-SUM($O114:CC114),$G114/$B$91)),IF(Oper!CD$10=Inputs!$L$16,$G114-SUM($O114:CC114),0))</f>
        <v>0</v>
      </c>
      <c r="CE114" s="221">
        <f>IF(Oper!CE$10&gt;=$C114,IF(ROUND(SUM($O114:CD114),4)=ROUND($G114,4),0,IF(Oper!CE$10=Inputs!$L$16,$G114-SUM($O114:CD114),$G114/$B$91)),IF(Oper!CE$10=Inputs!$L$16,$G114-SUM($O114:CD114),0))</f>
        <v>0</v>
      </c>
      <c r="CF114" s="221">
        <f>IF(Oper!CF$10&gt;=$C114,IF(ROUND(SUM($O114:CE114),4)=ROUND($G114,4),0,IF(Oper!CF$10=Inputs!$L$16,$G114-SUM($O114:CE114),$G114/$B$91)),IF(Oper!CF$10=Inputs!$L$16,$G114-SUM($O114:CE114),0))</f>
        <v>0</v>
      </c>
      <c r="CG114" s="221">
        <f>IF(Oper!CG$10&gt;=$C114,IF(ROUND(SUM($O114:CF114),4)=ROUND($G114,4),0,IF(Oper!CG$10=Inputs!$L$16,$G114-SUM($O114:CF114),$G114/$B$91)),IF(Oper!CG$10=Inputs!$L$16,$G114-SUM($O114:CF114),0))</f>
        <v>0</v>
      </c>
      <c r="CH114" s="221">
        <f>IF(Oper!CH$10&gt;=$C114,IF(ROUND(SUM($O114:CG114),4)=ROUND($G114,4),0,IF(Oper!CH$10=Inputs!$L$16,$G114-SUM($O114:CG114),$G114/$B$91)),IF(Oper!CH$10=Inputs!$L$16,$G114-SUM($O114:CG114),0))</f>
        <v>0</v>
      </c>
      <c r="CI114" s="221">
        <f>IF(Oper!CI$10&gt;=$C114,IF(ROUND(SUM($O114:CH114),4)=ROUND($G114,4),0,IF(Oper!CI$10=Inputs!$L$16,$G114-SUM($O114:CH114),$G114/$B$91)),IF(Oper!CI$10=Inputs!$L$16,$G114-SUM($O114:CH114),0))</f>
        <v>0</v>
      </c>
      <c r="CJ114" s="221">
        <f>IF(Oper!CJ$10&gt;=$C114,IF(ROUND(SUM($O114:CI114),4)=ROUND($G114,4),0,IF(Oper!CJ$10=Inputs!$L$16,$G114-SUM($O114:CI114),$G114/$B$91)),IF(Oper!CJ$10=Inputs!$L$16,$G114-SUM($O114:CI114),0))</f>
        <v>0</v>
      </c>
      <c r="CK114" s="221">
        <f>IF(Oper!CK$10&gt;=$C114,IF(ROUND(SUM($O114:CJ114),4)=ROUND($G114,4),0,IF(Oper!CK$10=Inputs!$L$16,$G114-SUM($O114:CJ114),$G114/$B$91)),IF(Oper!CK$10=Inputs!$L$16,$G114-SUM($O114:CJ114),0))</f>
        <v>0</v>
      </c>
      <c r="CL114" s="221">
        <f>IF(Oper!CL$10&gt;=$C114,IF(ROUND(SUM($O114:CK114),4)=ROUND($G114,4),0,IF(Oper!CL$10=Inputs!$L$16,$G114-SUM($O114:CK114),$G114/$B$91)),IF(Oper!CL$10=Inputs!$L$16,$G114-SUM($O114:CK114),0))</f>
        <v>0</v>
      </c>
      <c r="CM114" s="221">
        <f>IF(Oper!CM$10&gt;=$C114,IF(ROUND(SUM($O114:CL114),4)=ROUND($G114,4),0,IF(Oper!CM$10=Inputs!$L$16,$G114-SUM($O114:CL114),$G114/$B$91)),IF(Oper!CM$10=Inputs!$L$16,$G114-SUM($O114:CL114),0))</f>
        <v>0</v>
      </c>
      <c r="CN114" s="221">
        <f>IF(Oper!CN$10&gt;=$C114,IF(ROUND(SUM($O114:CM114),4)=ROUND($G114,4),0,IF(Oper!CN$10=Inputs!$L$16,$G114-SUM($O114:CM114),$G114/$B$91)),IF(Oper!CN$10=Inputs!$L$16,$G114-SUM($O114:CM114),0))</f>
        <v>0</v>
      </c>
      <c r="CO114" s="221">
        <f>IF(Oper!CO$10&gt;=$C114,IF(ROUND(SUM($O114:CN114),4)=ROUND($G114,4),0,IF(Oper!CO$10=Inputs!$L$16,$G114-SUM($O114:CN114),$G114/$B$91)),IF(Oper!CO$10=Inputs!$L$16,$G114-SUM($O114:CN114),0))</f>
        <v>0</v>
      </c>
      <c r="CP114" s="221">
        <f>IF(Oper!CP$10&gt;=$C114,IF(ROUND(SUM($O114:CO114),4)=ROUND($G114,4),0,IF(Oper!CP$10=Inputs!$L$16,$G114-SUM($O114:CO114),$G114/$B$91)),IF(Oper!CP$10=Inputs!$L$16,$G114-SUM($O114:CO114),0))</f>
        <v>0</v>
      </c>
      <c r="CQ114" s="221">
        <f>IF(Oper!CQ$10&gt;=$C114,IF(ROUND(SUM($O114:CP114),4)=ROUND($G114,4),0,IF(Oper!CQ$10=Inputs!$L$16,$G114-SUM($O114:CP114),$G114/$B$91)),IF(Oper!CQ$10=Inputs!$L$16,$G114-SUM($O114:CP114),0))</f>
        <v>0</v>
      </c>
      <c r="CR114" s="221">
        <f>IF(Oper!CR$10&gt;=$C114,IF(ROUND(SUM($O114:CQ114),4)=ROUND($G114,4),0,IF(Oper!CR$10=Inputs!$L$16,$G114-SUM($O114:CQ114),$G114/$B$91)),IF(Oper!CR$10=Inputs!$L$16,$G114-SUM($O114:CQ114),0))</f>
        <v>0</v>
      </c>
      <c r="CS114" s="221"/>
    </row>
    <row r="115" spans="1:97" outlineLevel="1">
      <c r="A115" s="47"/>
      <c r="B115" s="47"/>
      <c r="C115" s="116">
        <v>51501</v>
      </c>
      <c r="D115" s="47"/>
      <c r="E115" s="47"/>
      <c r="F115" s="47"/>
      <c r="G115" s="666">
        <f t="shared" si="217"/>
        <v>-103.56484097203268</v>
      </c>
      <c r="H115" s="47"/>
      <c r="I115" s="47"/>
      <c r="J115" s="47"/>
      <c r="K115" s="310" t="s">
        <v>200</v>
      </c>
      <c r="L115" s="133"/>
      <c r="M115" s="125">
        <f t="shared" si="216"/>
        <v>-103.56484097203266</v>
      </c>
      <c r="N115" s="125"/>
      <c r="O115" s="47"/>
      <c r="P115" s="221">
        <f>IF(Oper!P$10&gt;=$C115,IF(ROUND(SUM($O115:O115),4)=ROUND($G115,4),0,IF(Oper!P$10=Inputs!$L$16,$G115-SUM($O115:O115),$G115/$B$91)),IF(Oper!P$10=Inputs!$L$16,$G115-SUM($O115:O115),0))</f>
        <v>0</v>
      </c>
      <c r="Q115" s="221">
        <f>IF(Oper!Q$10&gt;=$C115,IF(ROUND(SUM($O115:P115),4)=ROUND($G115,4),0,IF(Oper!Q$10=Inputs!$L$16,$G115-SUM($O115:P115),$G115/$B$91)),IF(Oper!Q$10=Inputs!$L$16,$G115-SUM($O115:P115),0))</f>
        <v>0</v>
      </c>
      <c r="R115" s="221">
        <f>IF(Oper!R$10&gt;=$C115,IF(ROUND(SUM($O115:Q115),4)=ROUND($G115,4),0,IF(Oper!R$10=Inputs!$L$16,$G115-SUM($O115:Q115),$G115/$B$91)),IF(Oper!R$10=Inputs!$L$16,$G115-SUM($O115:Q115),0))</f>
        <v>0</v>
      </c>
      <c r="S115" s="221">
        <f>IF(Oper!S$10&gt;=$C115,IF(ROUND(SUM($O115:R115),4)=ROUND($G115,4),0,IF(Oper!S$10=Inputs!$L$16,$G115-SUM($O115:R115),$G115/$B$91)),IF(Oper!S$10=Inputs!$L$16,$G115-SUM($O115:R115),0))</f>
        <v>0</v>
      </c>
      <c r="T115" s="221">
        <f>IF(Oper!T$10&gt;=$C115,IF(ROUND(SUM($O115:S115),4)=ROUND($G115,4),0,IF(Oper!T$10=Inputs!$L$16,$G115-SUM($O115:S115),$G115/$B$91)),IF(Oper!T$10=Inputs!$L$16,$G115-SUM($O115:S115),0))</f>
        <v>0</v>
      </c>
      <c r="U115" s="221">
        <f>IF(Oper!U$10&gt;=$C115,IF(ROUND(SUM($O115:T115),4)=ROUND($G115,4),0,IF(Oper!U$10=Inputs!$L$16,$G115-SUM($O115:T115),$G115/$B$91)),IF(Oper!U$10=Inputs!$L$16,$G115-SUM($O115:T115),0))</f>
        <v>0</v>
      </c>
      <c r="V115" s="221">
        <f>IF(Oper!V$10&gt;=$C115,IF(ROUND(SUM($O115:U115),4)=ROUND($G115,4),0,IF(Oper!V$10=Inputs!$L$16,$G115-SUM($O115:U115),$G115/$B$91)),IF(Oper!V$10=Inputs!$L$16,$G115-SUM($O115:U115),0))</f>
        <v>0</v>
      </c>
      <c r="W115" s="221">
        <f>IF(Oper!W$10&gt;=$C115,IF(ROUND(SUM($O115:V115),4)=ROUND($G115,4),0,IF(Oper!W$10=Inputs!$L$16,$G115-SUM($O115:V115),$G115/$B$91)),IF(Oper!W$10=Inputs!$L$16,$G115-SUM($O115:V115),0))</f>
        <v>0</v>
      </c>
      <c r="X115" s="221">
        <f>IF(Oper!X$10&gt;=$C115,IF(ROUND(SUM($O115:W115),4)=ROUND($G115,4),0,IF(Oper!X$10=Inputs!$L$16,$G115-SUM($O115:W115),$G115/$B$91)),IF(Oper!X$10=Inputs!$L$16,$G115-SUM($O115:W115),0))</f>
        <v>0</v>
      </c>
      <c r="Y115" s="221">
        <f>IF(Oper!Y$10&gt;=$C115,IF(ROUND(SUM($O115:X115),4)=ROUND($G115,4),0,IF(Oper!Y$10=Inputs!$L$16,$G115-SUM($O115:X115),$G115/$B$91)),IF(Oper!Y$10=Inputs!$L$16,$G115-SUM($O115:X115),0))</f>
        <v>0</v>
      </c>
      <c r="Z115" s="221">
        <f>IF(Oper!Z$10&gt;=$C115,IF(ROUND(SUM($O115:Y115),4)=ROUND($G115,4),0,IF(Oper!Z$10=Inputs!$L$16,$G115-SUM($O115:Y115),$G115/$B$91)),IF(Oper!Z$10=Inputs!$L$16,$G115-SUM($O115:Y115),0))</f>
        <v>0</v>
      </c>
      <c r="AA115" s="221">
        <f>IF(Oper!AA$10&gt;=$C115,IF(ROUND(SUM($O115:Z115),4)=ROUND($G115,4),0,IF(Oper!AA$10=Inputs!$L$16,$G115-SUM($O115:Z115),$G115/$B$91)),IF(Oper!AA$10=Inputs!$L$16,$G115-SUM($O115:Z115),0))</f>
        <v>0</v>
      </c>
      <c r="AB115" s="221">
        <f>IF(Oper!AB$10&gt;=$C115,IF(ROUND(SUM($O115:AA115),4)=ROUND($G115,4),0,IF(Oper!AB$10=Inputs!$L$16,$G115-SUM($O115:AA115),$G115/$B$91)),IF(Oper!AB$10=Inputs!$L$16,$G115-SUM($O115:AA115),0))</f>
        <v>0</v>
      </c>
      <c r="AC115" s="221">
        <f>IF(Oper!AC$10&gt;=$C115,IF(ROUND(SUM($O115:AB115),4)=ROUND($G115,4),0,IF(Oper!AC$10=Inputs!$L$16,$G115-SUM($O115:AB115),$G115/$B$91)),IF(Oper!AC$10=Inputs!$L$16,$G115-SUM($O115:AB115),0))</f>
        <v>0</v>
      </c>
      <c r="AD115" s="221">
        <f>IF(Oper!AD$10&gt;=$C115,IF(ROUND(SUM($O115:AC115),4)=ROUND($G115,4),0,IF(Oper!AD$10=Inputs!$L$16,$G115-SUM($O115:AC115),$G115/$B$91)),IF(Oper!AD$10=Inputs!$L$16,$G115-SUM($O115:AC115),0))</f>
        <v>0</v>
      </c>
      <c r="AE115" s="221">
        <f>IF(Oper!AE$10&gt;=$C115,IF(ROUND(SUM($O115:AD115),4)=ROUND($G115,4),0,IF(Oper!AE$10=Inputs!$L$16,$G115-SUM($O115:AD115),$G115/$B$91)),IF(Oper!AE$10=Inputs!$L$16,$G115-SUM($O115:AD115),0))</f>
        <v>0</v>
      </c>
      <c r="AF115" s="221">
        <f>IF(Oper!AF$10&gt;=$C115,IF(ROUND(SUM($O115:AE115),4)=ROUND($G115,4),0,IF(Oper!AF$10=Inputs!$L$16,$G115-SUM($O115:AE115),$G115/$B$91)),IF(Oper!AF$10=Inputs!$L$16,$G115-SUM($O115:AE115),0))</f>
        <v>0</v>
      </c>
      <c r="AG115" s="221">
        <f>IF(Oper!AG$10&gt;=$C115,IF(ROUND(SUM($O115:AF115),4)=ROUND($G115,4),0,IF(Oper!AG$10=Inputs!$L$16,$G115-SUM($O115:AF115),$G115/$B$91)),IF(Oper!AG$10=Inputs!$L$16,$G115-SUM($O115:AF115),0))</f>
        <v>0</v>
      </c>
      <c r="AH115" s="221">
        <f>IF(Oper!AH$10&gt;=$C115,IF(ROUND(SUM($O115:AG115),4)=ROUND($G115,4),0,IF(Oper!AH$10=Inputs!$L$16,$G115-SUM($O115:AG115),$G115/$B$91)),IF(Oper!AH$10=Inputs!$L$16,$G115-SUM($O115:AG115),0))</f>
        <v>0</v>
      </c>
      <c r="AI115" s="221">
        <f>IF(Oper!AI$10&gt;=$C115,IF(ROUND(SUM($O115:AH115),4)=ROUND($G115,4),0,IF(Oper!AI$10=Inputs!$L$16,$G115-SUM($O115:AH115),$G115/$B$91)),IF(Oper!AI$10=Inputs!$L$16,$G115-SUM($O115:AH115),0))</f>
        <v>0</v>
      </c>
      <c r="AJ115" s="221">
        <f>IF(Oper!AJ$10&gt;=$C115,IF(ROUND(SUM($O115:AI115),4)=ROUND($G115,4),0,IF(Oper!AJ$10=Inputs!$L$16,$G115-SUM($O115:AI115),$G115/$B$91)),IF(Oper!AJ$10=Inputs!$L$16,$G115-SUM($O115:AI115),0))</f>
        <v>0</v>
      </c>
      <c r="AK115" s="221">
        <f>IF(Oper!AK$10&gt;=$C115,IF(ROUND(SUM($O115:AJ115),4)=ROUND($G115,4),0,IF(Oper!AK$10=Inputs!$L$16,$G115-SUM($O115:AJ115),$G115/$B$91)),IF(Oper!AK$10=Inputs!$L$16,$G115-SUM($O115:AJ115),0))</f>
        <v>0</v>
      </c>
      <c r="AL115" s="221">
        <f>IF(Oper!AL$10&gt;=$C115,IF(ROUND(SUM($O115:AK115),4)=ROUND($G115,4),0,IF(Oper!AL$10=Inputs!$L$16,$G115-SUM($O115:AK115),$G115/$B$91)),IF(Oper!AL$10=Inputs!$L$16,$G115-SUM($O115:AK115),0))</f>
        <v>-5.1782420486016338</v>
      </c>
      <c r="AM115" s="221">
        <f>IF(Oper!AM$10&gt;=$C115,IF(ROUND(SUM($O115:AL115),4)=ROUND($G115,4),0,IF(Oper!AM$10=Inputs!$L$16,$G115-SUM($O115:AL115),$G115/$B$91)),IF(Oper!AM$10=Inputs!$L$16,$G115-SUM($O115:AL115),0))</f>
        <v>-5.1782420486016338</v>
      </c>
      <c r="AN115" s="221">
        <f>IF(Oper!AN$10&gt;=$C115,IF(ROUND(SUM($O115:AM115),4)=ROUND($G115,4),0,IF(Oper!AN$10=Inputs!$L$16,$G115-SUM($O115:AM115),$G115/$B$91)),IF(Oper!AN$10=Inputs!$L$16,$G115-SUM($O115:AM115),0))</f>
        <v>-5.1782420486016338</v>
      </c>
      <c r="AO115" s="221">
        <f>IF(Oper!AO$10&gt;=$C115,IF(ROUND(SUM($O115:AN115),4)=ROUND($G115,4),0,IF(Oper!AO$10=Inputs!$L$16,$G115-SUM($O115:AN115),$G115/$B$91)),IF(Oper!AO$10=Inputs!$L$16,$G115-SUM($O115:AN115),0))</f>
        <v>-5.1782420486016338</v>
      </c>
      <c r="AP115" s="221">
        <f>IF(Oper!AP$10&gt;=$C115,IF(ROUND(SUM($O115:AO115),4)=ROUND($G115,4),0,IF(Oper!AP$10=Inputs!$L$16,$G115-SUM($O115:AO115),$G115/$B$91)),IF(Oper!AP$10=Inputs!$L$16,$G115-SUM($O115:AO115),0))</f>
        <v>-5.1782420486016338</v>
      </c>
      <c r="AQ115" s="221">
        <f>IF(Oper!AQ$10&gt;=$C115,IF(ROUND(SUM($O115:AP115),4)=ROUND($G115,4),0,IF(Oper!AQ$10=Inputs!$L$16,$G115-SUM($O115:AP115),$G115/$B$91)),IF(Oper!AQ$10=Inputs!$L$16,$G115-SUM($O115:AP115),0))</f>
        <v>-5.1782420486016338</v>
      </c>
      <c r="AR115" s="221">
        <f>IF(Oper!AR$10&gt;=$C115,IF(ROUND(SUM($O115:AQ115),4)=ROUND($G115,4),0,IF(Oper!AR$10=Inputs!$L$16,$G115-SUM($O115:AQ115),$G115/$B$91)),IF(Oper!AR$10=Inputs!$L$16,$G115-SUM($O115:AQ115),0))</f>
        <v>-5.1782420486016338</v>
      </c>
      <c r="AS115" s="221">
        <f>IF(Oper!AS$10&gt;=$C115,IF(ROUND(SUM($O115:AR115),4)=ROUND($G115,4),0,IF(Oper!AS$10=Inputs!$L$16,$G115-SUM($O115:AR115),$G115/$B$91)),IF(Oper!AS$10=Inputs!$L$16,$G115-SUM($O115:AR115),0))</f>
        <v>-5.1782420486016338</v>
      </c>
      <c r="AT115" s="221">
        <f>IF(Oper!AT$10&gt;=$C115,IF(ROUND(SUM($O115:AS115),4)=ROUND($G115,4),0,IF(Oper!AT$10=Inputs!$L$16,$G115-SUM($O115:AS115),$G115/$B$91)),IF(Oper!AT$10=Inputs!$L$16,$G115-SUM($O115:AS115),0))</f>
        <v>-5.1782420486016338</v>
      </c>
      <c r="AU115" s="221">
        <f>IF(Oper!AU$10&gt;=$C115,IF(ROUND(SUM($O115:AT115),4)=ROUND($G115,4),0,IF(Oper!AU$10=Inputs!$L$16,$G115-SUM($O115:AT115),$G115/$B$91)),IF(Oper!AU$10=Inputs!$L$16,$G115-SUM($O115:AT115),0))</f>
        <v>-5.1782420486016338</v>
      </c>
      <c r="AV115" s="221">
        <f>IF(Oper!AV$10&gt;=$C115,IF(ROUND(SUM($O115:AU115),4)=ROUND($G115,4),0,IF(Oper!AV$10=Inputs!$L$16,$G115-SUM($O115:AU115),$G115/$B$91)),IF(Oper!AV$10=Inputs!$L$16,$G115-SUM($O115:AU115),0))</f>
        <v>-5.1782420486016338</v>
      </c>
      <c r="AW115" s="221">
        <f>IF(Oper!AW$10&gt;=$C115,IF(ROUND(SUM($O115:AV115),4)=ROUND($G115,4),0,IF(Oper!AW$10=Inputs!$L$16,$G115-SUM($O115:AV115),$G115/$B$91)),IF(Oper!AW$10=Inputs!$L$16,$G115-SUM($O115:AV115),0))</f>
        <v>-5.1782420486016338</v>
      </c>
      <c r="AX115" s="221">
        <f>IF(Oper!AX$10&gt;=$C115,IF(ROUND(SUM($O115:AW115),4)=ROUND($G115,4),0,IF(Oper!AX$10=Inputs!$L$16,$G115-SUM($O115:AW115),$G115/$B$91)),IF(Oper!AX$10=Inputs!$L$16,$G115-SUM($O115:AW115),0))</f>
        <v>-5.1782420486016338</v>
      </c>
      <c r="AY115" s="221">
        <f>IF(Oper!AY$10&gt;=$C115,IF(ROUND(SUM($O115:AX115),4)=ROUND($G115,4),0,IF(Oper!AY$10=Inputs!$L$16,$G115-SUM($O115:AX115),$G115/$B$91)),IF(Oper!AY$10=Inputs!$L$16,$G115-SUM($O115:AX115),0))</f>
        <v>-5.1782420486016338</v>
      </c>
      <c r="AZ115" s="221">
        <f>IF(Oper!AZ$10&gt;=$C115,IF(ROUND(SUM($O115:AY115),4)=ROUND($G115,4),0,IF(Oper!AZ$10=Inputs!$L$16,$G115-SUM($O115:AY115),$G115/$B$91)),IF(Oper!AZ$10=Inputs!$L$16,$G115-SUM($O115:AY115),0))</f>
        <v>-5.1782420486016338</v>
      </c>
      <c r="BA115" s="221">
        <f>IF(Oper!BA$10&gt;=$C115,IF(ROUND(SUM($O115:AZ115),4)=ROUND($G115,4),0,IF(Oper!BA$10=Inputs!$L$16,$G115-SUM($O115:AZ115),$G115/$B$91)),IF(Oper!BA$10=Inputs!$L$16,$G115-SUM($O115:AZ115),0))</f>
        <v>-5.1782420486016338</v>
      </c>
      <c r="BB115" s="221">
        <f>IF(Oper!BB$10&gt;=$C115,IF(ROUND(SUM($O115:BA115),4)=ROUND($G115,4),0,IF(Oper!BB$10=Inputs!$L$16,$G115-SUM($O115:BA115),$G115/$B$91)),IF(Oper!BB$10=Inputs!$L$16,$G115-SUM($O115:BA115),0))</f>
        <v>-5.1782420486016338</v>
      </c>
      <c r="BC115" s="221">
        <f>IF(Oper!BC$10&gt;=$C115,IF(ROUND(SUM($O115:BB115),4)=ROUND($G115,4),0,IF(Oper!BC$10=Inputs!$L$16,$G115-SUM($O115:BB115),$G115/$B$91)),IF(Oper!BC$10=Inputs!$L$16,$G115-SUM($O115:BB115),0))</f>
        <v>-5.1782420486016338</v>
      </c>
      <c r="BD115" s="221">
        <f>IF(Oper!BD$10&gt;=$C115,IF(ROUND(SUM($O115:BC115),4)=ROUND($G115,4),0,IF(Oper!BD$10=Inputs!$L$16,$G115-SUM($O115:BC115),$G115/$B$91)),IF(Oper!BD$10=Inputs!$L$16,$G115-SUM($O115:BC115),0))</f>
        <v>-5.1782420486016338</v>
      </c>
      <c r="BE115" s="221">
        <f>IF(Oper!BE$10&gt;=$C115,IF(ROUND(SUM($O115:BD115),4)=ROUND($G115,4),0,IF(Oper!BE$10=Inputs!$L$16,$G115-SUM($O115:BD115),$G115/$B$91)),IF(Oper!BE$10=Inputs!$L$16,$G115-SUM($O115:BD115),0))</f>
        <v>-5.1782420486016338</v>
      </c>
      <c r="BF115" s="221">
        <f>IF(Oper!BF$10&gt;=$C115,IF(ROUND(SUM($O115:BE115),4)=ROUND($G115,4),0,IF(Oper!BF$10=Inputs!$L$16,$G115-SUM($O115:BE115),$G115/$B$91)),IF(Oper!BF$10=Inputs!$L$16,$G115-SUM($O115:BE115),0))</f>
        <v>0</v>
      </c>
      <c r="BG115" s="221">
        <f>IF(Oper!BG$10&gt;=$C115,IF(ROUND(SUM($O115:BF115),4)=ROUND($G115,4),0,IF(Oper!BG$10=Inputs!$L$16,$G115-SUM($O115:BF115),$G115/$B$91)),IF(Oper!BG$10=Inputs!$L$16,$G115-SUM($O115:BF115),0))</f>
        <v>0</v>
      </c>
      <c r="BH115" s="221">
        <f>IF(Oper!BH$10&gt;=$C115,IF(ROUND(SUM($O115:BG115),4)=ROUND($G115,4),0,IF(Oper!BH$10=Inputs!$L$16,$G115-SUM($O115:BG115),$G115/$B$91)),IF(Oper!BH$10=Inputs!$L$16,$G115-SUM($O115:BG115),0))</f>
        <v>0</v>
      </c>
      <c r="BI115" s="221">
        <f>IF(Oper!BI$10&gt;=$C115,IF(ROUND(SUM($O115:BH115),4)=ROUND($G115,4),0,IF(Oper!BI$10=Inputs!$L$16,$G115-SUM($O115:BH115),$G115/$B$91)),IF(Oper!BI$10=Inputs!$L$16,$G115-SUM($O115:BH115),0))</f>
        <v>0</v>
      </c>
      <c r="BJ115" s="221">
        <f>IF(Oper!BJ$10&gt;=$C115,IF(ROUND(SUM($O115:BI115),4)=ROUND($G115,4),0,IF(Oper!BJ$10=Inputs!$L$16,$G115-SUM($O115:BI115),$G115/$B$91)),IF(Oper!BJ$10=Inputs!$L$16,$G115-SUM($O115:BI115),0))</f>
        <v>0</v>
      </c>
      <c r="BK115" s="221">
        <f>IF(Oper!BK$10&gt;=$C115,IF(ROUND(SUM($O115:BJ115),4)=ROUND($G115,4),0,IF(Oper!BK$10=Inputs!$L$16,$G115-SUM($O115:BJ115),$G115/$B$91)),IF(Oper!BK$10=Inputs!$L$16,$G115-SUM($O115:BJ115),0))</f>
        <v>0</v>
      </c>
      <c r="BL115" s="221">
        <f>IF(Oper!BL$10&gt;=$C115,IF(ROUND(SUM($O115:BK115),4)=ROUND($G115,4),0,IF(Oper!BL$10=Inputs!$L$16,$G115-SUM($O115:BK115),$G115/$B$91)),IF(Oper!BL$10=Inputs!$L$16,$G115-SUM($O115:BK115),0))</f>
        <v>0</v>
      </c>
      <c r="BM115" s="221">
        <f>IF(Oper!BM$10&gt;=$C115,IF(ROUND(SUM($O115:BL115),4)=ROUND($G115,4),0,IF(Oper!BM$10=Inputs!$L$16,$G115-SUM($O115:BL115),$G115/$B$91)),IF(Oper!BM$10=Inputs!$L$16,$G115-SUM($O115:BL115),0))</f>
        <v>0</v>
      </c>
      <c r="BN115" s="221">
        <f>IF(Oper!BN$10&gt;=$C115,IF(ROUND(SUM($O115:BM115),4)=ROUND($G115,4),0,IF(Oper!BN$10=Inputs!$L$16,$G115-SUM($O115:BM115),$G115/$B$91)),IF(Oper!BN$10=Inputs!$L$16,$G115-SUM($O115:BM115),0))</f>
        <v>0</v>
      </c>
      <c r="BO115" s="221">
        <f>IF(Oper!BO$10&gt;=$C115,IF(ROUND(SUM($O115:BN115),4)=ROUND($G115,4),0,IF(Oper!BO$10=Inputs!$L$16,$G115-SUM($O115:BN115),$G115/$B$91)),IF(Oper!BO$10=Inputs!$L$16,$G115-SUM($O115:BN115),0))</f>
        <v>0</v>
      </c>
      <c r="BP115" s="221">
        <f>IF(Oper!BP$10&gt;=$C115,IF(ROUND(SUM($O115:BO115),4)=ROUND($G115,4),0,IF(Oper!BP$10=Inputs!$L$16,$G115-SUM($O115:BO115),$G115/$B$91)),IF(Oper!BP$10=Inputs!$L$16,$G115-SUM($O115:BO115),0))</f>
        <v>0</v>
      </c>
      <c r="BQ115" s="221">
        <f>IF(Oper!BQ$10&gt;=$C115,IF(ROUND(SUM($O115:BP115),4)=ROUND($G115,4),0,IF(Oper!BQ$10=Inputs!$L$16,$G115-SUM($O115:BP115),$G115/$B$91)),IF(Oper!BQ$10=Inputs!$L$16,$G115-SUM($O115:BP115),0))</f>
        <v>0</v>
      </c>
      <c r="BR115" s="221">
        <f>IF(Oper!BR$10&gt;=$C115,IF(ROUND(SUM($O115:BQ115),4)=ROUND($G115,4),0,IF(Oper!BR$10=Inputs!$L$16,$G115-SUM($O115:BQ115),$G115/$B$91)),IF(Oper!BR$10=Inputs!$L$16,$G115-SUM($O115:BQ115),0))</f>
        <v>0</v>
      </c>
      <c r="BS115" s="221">
        <f>IF(Oper!BS$10&gt;=$C115,IF(ROUND(SUM($O115:BR115),4)=ROUND($G115,4),0,IF(Oper!BS$10=Inputs!$L$16,$G115-SUM($O115:BR115),$G115/$B$91)),IF(Oper!BS$10=Inputs!$L$16,$G115-SUM($O115:BR115),0))</f>
        <v>0</v>
      </c>
      <c r="BT115" s="221">
        <f>IF(Oper!BT$10&gt;=$C115,IF(ROUND(SUM($O115:BS115),4)=ROUND($G115,4),0,IF(Oper!BT$10=Inputs!$L$16,$G115-SUM($O115:BS115),$G115/$B$91)),IF(Oper!BT$10=Inputs!$L$16,$G115-SUM($O115:BS115),0))</f>
        <v>0</v>
      </c>
      <c r="BU115" s="221">
        <f>IF(Oper!BU$10&gt;=$C115,IF(ROUND(SUM($O115:BT115),4)=ROUND($G115,4),0,IF(Oper!BU$10=Inputs!$L$16,$G115-SUM($O115:BT115),$G115/$B$91)),IF(Oper!BU$10=Inputs!$L$16,$G115-SUM($O115:BT115),0))</f>
        <v>0</v>
      </c>
      <c r="BV115" s="221">
        <f>IF(Oper!BV$10&gt;=$C115,IF(ROUND(SUM($O115:BU115),4)=ROUND($G115,4),0,IF(Oper!BV$10=Inputs!$L$16,$G115-SUM($O115:BU115),$G115/$B$91)),IF(Oper!BV$10=Inputs!$L$16,$G115-SUM($O115:BU115),0))</f>
        <v>0</v>
      </c>
      <c r="BW115" s="221">
        <f>IF(Oper!BW$10&gt;=$C115,IF(ROUND(SUM($O115:BV115),4)=ROUND($G115,4),0,IF(Oper!BW$10=Inputs!$L$16,$G115-SUM($O115:BV115),$G115/$B$91)),IF(Oper!BW$10=Inputs!$L$16,$G115-SUM($O115:BV115),0))</f>
        <v>0</v>
      </c>
      <c r="BX115" s="221">
        <f>IF(Oper!BX$10&gt;=$C115,IF(ROUND(SUM($O115:BW115),4)=ROUND($G115,4),0,IF(Oper!BX$10=Inputs!$L$16,$G115-SUM($O115:BW115),$G115/$B$91)),IF(Oper!BX$10=Inputs!$L$16,$G115-SUM($O115:BW115),0))</f>
        <v>0</v>
      </c>
      <c r="BY115" s="221">
        <f>IF(Oper!BY$10&gt;=$C115,IF(ROUND(SUM($O115:BX115),4)=ROUND($G115,4),0,IF(Oper!BY$10=Inputs!$L$16,$G115-SUM($O115:BX115),$G115/$B$91)),IF(Oper!BY$10=Inputs!$L$16,$G115-SUM($O115:BX115),0))</f>
        <v>0</v>
      </c>
      <c r="BZ115" s="221">
        <f>IF(Oper!BZ$10&gt;=$C115,IF(ROUND(SUM($O115:BY115),4)=ROUND($G115,4),0,IF(Oper!BZ$10=Inputs!$L$16,$G115-SUM($O115:BY115),$G115/$B$91)),IF(Oper!BZ$10=Inputs!$L$16,$G115-SUM($O115:BY115),0))</f>
        <v>0</v>
      </c>
      <c r="CA115" s="221">
        <f>IF(Oper!CA$10&gt;=$C115,IF(ROUND(SUM($O115:BZ115),4)=ROUND($G115,4),0,IF(Oper!CA$10=Inputs!$L$16,$G115-SUM($O115:BZ115),$G115/$B$91)),IF(Oper!CA$10=Inputs!$L$16,$G115-SUM($O115:BZ115),0))</f>
        <v>0</v>
      </c>
      <c r="CB115" s="221">
        <f>IF(Oper!CB$10&gt;=$C115,IF(ROUND(SUM($O115:CA115),4)=ROUND($G115,4),0,IF(Oper!CB$10=Inputs!$L$16,$G115-SUM($O115:CA115),$G115/$B$91)),IF(Oper!CB$10=Inputs!$L$16,$G115-SUM($O115:CA115),0))</f>
        <v>0</v>
      </c>
      <c r="CC115" s="221">
        <f>IF(Oper!CC$10&gt;=$C115,IF(ROUND(SUM($O115:CB115),4)=ROUND($G115,4),0,IF(Oper!CC$10=Inputs!$L$16,$G115-SUM($O115:CB115),$G115/$B$91)),IF(Oper!CC$10=Inputs!$L$16,$G115-SUM($O115:CB115),0))</f>
        <v>0</v>
      </c>
      <c r="CD115" s="221">
        <f>IF(Oper!CD$10&gt;=$C115,IF(ROUND(SUM($O115:CC115),4)=ROUND($G115,4),0,IF(Oper!CD$10=Inputs!$L$16,$G115-SUM($O115:CC115),$G115/$B$91)),IF(Oper!CD$10=Inputs!$L$16,$G115-SUM($O115:CC115),0))</f>
        <v>0</v>
      </c>
      <c r="CE115" s="221">
        <f>IF(Oper!CE$10&gt;=$C115,IF(ROUND(SUM($O115:CD115),4)=ROUND($G115,4),0,IF(Oper!CE$10=Inputs!$L$16,$G115-SUM($O115:CD115),$G115/$B$91)),IF(Oper!CE$10=Inputs!$L$16,$G115-SUM($O115:CD115),0))</f>
        <v>0</v>
      </c>
      <c r="CF115" s="221">
        <f>IF(Oper!CF$10&gt;=$C115,IF(ROUND(SUM($O115:CE115),4)=ROUND($G115,4),0,IF(Oper!CF$10=Inputs!$L$16,$G115-SUM($O115:CE115),$G115/$B$91)),IF(Oper!CF$10=Inputs!$L$16,$G115-SUM($O115:CE115),0))</f>
        <v>0</v>
      </c>
      <c r="CG115" s="221">
        <f>IF(Oper!CG$10&gt;=$C115,IF(ROUND(SUM($O115:CF115),4)=ROUND($G115,4),0,IF(Oper!CG$10=Inputs!$L$16,$G115-SUM($O115:CF115),$G115/$B$91)),IF(Oper!CG$10=Inputs!$L$16,$G115-SUM($O115:CF115),0))</f>
        <v>0</v>
      </c>
      <c r="CH115" s="221">
        <f>IF(Oper!CH$10&gt;=$C115,IF(ROUND(SUM($O115:CG115),4)=ROUND($G115,4),0,IF(Oper!CH$10=Inputs!$L$16,$G115-SUM($O115:CG115),$G115/$B$91)),IF(Oper!CH$10=Inputs!$L$16,$G115-SUM($O115:CG115),0))</f>
        <v>0</v>
      </c>
      <c r="CI115" s="221">
        <f>IF(Oper!CI$10&gt;=$C115,IF(ROUND(SUM($O115:CH115),4)=ROUND($G115,4),0,IF(Oper!CI$10=Inputs!$L$16,$G115-SUM($O115:CH115),$G115/$B$91)),IF(Oper!CI$10=Inputs!$L$16,$G115-SUM($O115:CH115),0))</f>
        <v>0</v>
      </c>
      <c r="CJ115" s="221">
        <f>IF(Oper!CJ$10&gt;=$C115,IF(ROUND(SUM($O115:CI115),4)=ROUND($G115,4),0,IF(Oper!CJ$10=Inputs!$L$16,$G115-SUM($O115:CI115),$G115/$B$91)),IF(Oper!CJ$10=Inputs!$L$16,$G115-SUM($O115:CI115),0))</f>
        <v>0</v>
      </c>
      <c r="CK115" s="221">
        <f>IF(Oper!CK$10&gt;=$C115,IF(ROUND(SUM($O115:CJ115),4)=ROUND($G115,4),0,IF(Oper!CK$10=Inputs!$L$16,$G115-SUM($O115:CJ115),$G115/$B$91)),IF(Oper!CK$10=Inputs!$L$16,$G115-SUM($O115:CJ115),0))</f>
        <v>0</v>
      </c>
      <c r="CL115" s="221">
        <f>IF(Oper!CL$10&gt;=$C115,IF(ROUND(SUM($O115:CK115),4)=ROUND($G115,4),0,IF(Oper!CL$10=Inputs!$L$16,$G115-SUM($O115:CK115),$G115/$B$91)),IF(Oper!CL$10=Inputs!$L$16,$G115-SUM($O115:CK115),0))</f>
        <v>0</v>
      </c>
      <c r="CM115" s="221">
        <f>IF(Oper!CM$10&gt;=$C115,IF(ROUND(SUM($O115:CL115),4)=ROUND($G115,4),0,IF(Oper!CM$10=Inputs!$L$16,$G115-SUM($O115:CL115),$G115/$B$91)),IF(Oper!CM$10=Inputs!$L$16,$G115-SUM($O115:CL115),0))</f>
        <v>0</v>
      </c>
      <c r="CN115" s="221">
        <f>IF(Oper!CN$10&gt;=$C115,IF(ROUND(SUM($O115:CM115),4)=ROUND($G115,4),0,IF(Oper!CN$10=Inputs!$L$16,$G115-SUM($O115:CM115),$G115/$B$91)),IF(Oper!CN$10=Inputs!$L$16,$G115-SUM($O115:CM115),0))</f>
        <v>0</v>
      </c>
      <c r="CO115" s="221">
        <f>IF(Oper!CO$10&gt;=$C115,IF(ROUND(SUM($O115:CN115),4)=ROUND($G115,4),0,IF(Oper!CO$10=Inputs!$L$16,$G115-SUM($O115:CN115),$G115/$B$91)),IF(Oper!CO$10=Inputs!$L$16,$G115-SUM($O115:CN115),0))</f>
        <v>0</v>
      </c>
      <c r="CP115" s="221">
        <f>IF(Oper!CP$10&gt;=$C115,IF(ROUND(SUM($O115:CO115),4)=ROUND($G115,4),0,IF(Oper!CP$10=Inputs!$L$16,$G115-SUM($O115:CO115),$G115/$B$91)),IF(Oper!CP$10=Inputs!$L$16,$G115-SUM($O115:CO115),0))</f>
        <v>0</v>
      </c>
      <c r="CQ115" s="221">
        <f>IF(Oper!CQ$10&gt;=$C115,IF(ROUND(SUM($O115:CP115),4)=ROUND($G115,4),0,IF(Oper!CQ$10=Inputs!$L$16,$G115-SUM($O115:CP115),$G115/$B$91)),IF(Oper!CQ$10=Inputs!$L$16,$G115-SUM($O115:CP115),0))</f>
        <v>0</v>
      </c>
      <c r="CR115" s="221">
        <f>IF(Oper!CR$10&gt;=$C115,IF(ROUND(SUM($O115:CQ115),4)=ROUND($G115,4),0,IF(Oper!CR$10=Inputs!$L$16,$G115-SUM($O115:CQ115),$G115/$B$91)),IF(Oper!CR$10=Inputs!$L$16,$G115-SUM($O115:CQ115),0))</f>
        <v>0</v>
      </c>
      <c r="CS115" s="221"/>
    </row>
    <row r="116" spans="1:97" outlineLevel="1">
      <c r="A116" s="47"/>
      <c r="B116" s="47"/>
      <c r="C116" s="116">
        <v>51866</v>
      </c>
      <c r="D116" s="47"/>
      <c r="E116" s="47"/>
      <c r="F116" s="47"/>
      <c r="G116" s="666">
        <f t="shared" si="217"/>
        <v>-107.53403978474559</v>
      </c>
      <c r="H116" s="47"/>
      <c r="I116" s="47"/>
      <c r="J116" s="47"/>
      <c r="K116" s="310" t="s">
        <v>200</v>
      </c>
      <c r="L116" s="133"/>
      <c r="M116" s="125">
        <f t="shared" si="216"/>
        <v>-107.53403978474554</v>
      </c>
      <c r="N116" s="125"/>
      <c r="O116" s="47"/>
      <c r="P116" s="221">
        <f>IF(Oper!P$10&gt;=$C116,IF(ROUND(SUM($O116:O116),4)=ROUND($G116,4),0,IF(Oper!P$10=Inputs!$L$16,$G116-SUM($O116:O116),$G116/$B$91)),IF(Oper!P$10=Inputs!$L$16,$G116-SUM($O116:O116),0))</f>
        <v>0</v>
      </c>
      <c r="Q116" s="221">
        <f>IF(Oper!Q$10&gt;=$C116,IF(ROUND(SUM($O116:P116),4)=ROUND($G116,4),0,IF(Oper!Q$10=Inputs!$L$16,$G116-SUM($O116:P116),$G116/$B$91)),IF(Oper!Q$10=Inputs!$L$16,$G116-SUM($O116:P116),0))</f>
        <v>0</v>
      </c>
      <c r="R116" s="221">
        <f>IF(Oper!R$10&gt;=$C116,IF(ROUND(SUM($O116:Q116),4)=ROUND($G116,4),0,IF(Oper!R$10=Inputs!$L$16,$G116-SUM($O116:Q116),$G116/$B$91)),IF(Oper!R$10=Inputs!$L$16,$G116-SUM($O116:Q116),0))</f>
        <v>0</v>
      </c>
      <c r="S116" s="221">
        <f>IF(Oper!S$10&gt;=$C116,IF(ROUND(SUM($O116:R116),4)=ROUND($G116,4),0,IF(Oper!S$10=Inputs!$L$16,$G116-SUM($O116:R116),$G116/$B$91)),IF(Oper!S$10=Inputs!$L$16,$G116-SUM($O116:R116),0))</f>
        <v>0</v>
      </c>
      <c r="T116" s="221">
        <f>IF(Oper!T$10&gt;=$C116,IF(ROUND(SUM($O116:S116),4)=ROUND($G116,4),0,IF(Oper!T$10=Inputs!$L$16,$G116-SUM($O116:S116),$G116/$B$91)),IF(Oper!T$10=Inputs!$L$16,$G116-SUM($O116:S116),0))</f>
        <v>0</v>
      </c>
      <c r="U116" s="221">
        <f>IF(Oper!U$10&gt;=$C116,IF(ROUND(SUM($O116:T116),4)=ROUND($G116,4),0,IF(Oper!U$10=Inputs!$L$16,$G116-SUM($O116:T116),$G116/$B$91)),IF(Oper!U$10=Inputs!$L$16,$G116-SUM($O116:T116),0))</f>
        <v>0</v>
      </c>
      <c r="V116" s="221">
        <f>IF(Oper!V$10&gt;=$C116,IF(ROUND(SUM($O116:U116),4)=ROUND($G116,4),0,IF(Oper!V$10=Inputs!$L$16,$G116-SUM($O116:U116),$G116/$B$91)),IF(Oper!V$10=Inputs!$L$16,$G116-SUM($O116:U116),0))</f>
        <v>0</v>
      </c>
      <c r="W116" s="221">
        <f>IF(Oper!W$10&gt;=$C116,IF(ROUND(SUM($O116:V116),4)=ROUND($G116,4),0,IF(Oper!W$10=Inputs!$L$16,$G116-SUM($O116:V116),$G116/$B$91)),IF(Oper!W$10=Inputs!$L$16,$G116-SUM($O116:V116),0))</f>
        <v>0</v>
      </c>
      <c r="X116" s="221">
        <f>IF(Oper!X$10&gt;=$C116,IF(ROUND(SUM($O116:W116),4)=ROUND($G116,4),0,IF(Oper!X$10=Inputs!$L$16,$G116-SUM($O116:W116),$G116/$B$91)),IF(Oper!X$10=Inputs!$L$16,$G116-SUM($O116:W116),0))</f>
        <v>0</v>
      </c>
      <c r="Y116" s="221">
        <f>IF(Oper!Y$10&gt;=$C116,IF(ROUND(SUM($O116:X116),4)=ROUND($G116,4),0,IF(Oper!Y$10=Inputs!$L$16,$G116-SUM($O116:X116),$G116/$B$91)),IF(Oper!Y$10=Inputs!$L$16,$G116-SUM($O116:X116),0))</f>
        <v>0</v>
      </c>
      <c r="Z116" s="221">
        <f>IF(Oper!Z$10&gt;=$C116,IF(ROUND(SUM($O116:Y116),4)=ROUND($G116,4),0,IF(Oper!Z$10=Inputs!$L$16,$G116-SUM($O116:Y116),$G116/$B$91)),IF(Oper!Z$10=Inputs!$L$16,$G116-SUM($O116:Y116),0))</f>
        <v>0</v>
      </c>
      <c r="AA116" s="221">
        <f>IF(Oper!AA$10&gt;=$C116,IF(ROUND(SUM($O116:Z116),4)=ROUND($G116,4),0,IF(Oper!AA$10=Inputs!$L$16,$G116-SUM($O116:Z116),$G116/$B$91)),IF(Oper!AA$10=Inputs!$L$16,$G116-SUM($O116:Z116),0))</f>
        <v>0</v>
      </c>
      <c r="AB116" s="221">
        <f>IF(Oper!AB$10&gt;=$C116,IF(ROUND(SUM($O116:AA116),4)=ROUND($G116,4),0,IF(Oper!AB$10=Inputs!$L$16,$G116-SUM($O116:AA116),$G116/$B$91)),IF(Oper!AB$10=Inputs!$L$16,$G116-SUM($O116:AA116),0))</f>
        <v>0</v>
      </c>
      <c r="AC116" s="221">
        <f>IF(Oper!AC$10&gt;=$C116,IF(ROUND(SUM($O116:AB116),4)=ROUND($G116,4),0,IF(Oper!AC$10=Inputs!$L$16,$G116-SUM($O116:AB116),$G116/$B$91)),IF(Oper!AC$10=Inputs!$L$16,$G116-SUM($O116:AB116),0))</f>
        <v>0</v>
      </c>
      <c r="AD116" s="221">
        <f>IF(Oper!AD$10&gt;=$C116,IF(ROUND(SUM($O116:AC116),4)=ROUND($G116,4),0,IF(Oper!AD$10=Inputs!$L$16,$G116-SUM($O116:AC116),$G116/$B$91)),IF(Oper!AD$10=Inputs!$L$16,$G116-SUM($O116:AC116),0))</f>
        <v>0</v>
      </c>
      <c r="AE116" s="221">
        <f>IF(Oper!AE$10&gt;=$C116,IF(ROUND(SUM($O116:AD116),4)=ROUND($G116,4),0,IF(Oper!AE$10=Inputs!$L$16,$G116-SUM($O116:AD116),$G116/$B$91)),IF(Oper!AE$10=Inputs!$L$16,$G116-SUM($O116:AD116),0))</f>
        <v>0</v>
      </c>
      <c r="AF116" s="221">
        <f>IF(Oper!AF$10&gt;=$C116,IF(ROUND(SUM($O116:AE116),4)=ROUND($G116,4),0,IF(Oper!AF$10=Inputs!$L$16,$G116-SUM($O116:AE116),$G116/$B$91)),IF(Oper!AF$10=Inputs!$L$16,$G116-SUM($O116:AE116),0))</f>
        <v>0</v>
      </c>
      <c r="AG116" s="221">
        <f>IF(Oper!AG$10&gt;=$C116,IF(ROUND(SUM($O116:AF116),4)=ROUND($G116,4),0,IF(Oper!AG$10=Inputs!$L$16,$G116-SUM($O116:AF116),$G116/$B$91)),IF(Oper!AG$10=Inputs!$L$16,$G116-SUM($O116:AF116),0))</f>
        <v>0</v>
      </c>
      <c r="AH116" s="221">
        <f>IF(Oper!AH$10&gt;=$C116,IF(ROUND(SUM($O116:AG116),4)=ROUND($G116,4),0,IF(Oper!AH$10=Inputs!$L$16,$G116-SUM($O116:AG116),$G116/$B$91)),IF(Oper!AH$10=Inputs!$L$16,$G116-SUM($O116:AG116),0))</f>
        <v>0</v>
      </c>
      <c r="AI116" s="221">
        <f>IF(Oper!AI$10&gt;=$C116,IF(ROUND(SUM($O116:AH116),4)=ROUND($G116,4),0,IF(Oper!AI$10=Inputs!$L$16,$G116-SUM($O116:AH116),$G116/$B$91)),IF(Oper!AI$10=Inputs!$L$16,$G116-SUM($O116:AH116),0))</f>
        <v>0</v>
      </c>
      <c r="AJ116" s="221">
        <f>IF(Oper!AJ$10&gt;=$C116,IF(ROUND(SUM($O116:AI116),4)=ROUND($G116,4),0,IF(Oper!AJ$10=Inputs!$L$16,$G116-SUM($O116:AI116),$G116/$B$91)),IF(Oper!AJ$10=Inputs!$L$16,$G116-SUM($O116:AI116),0))</f>
        <v>0</v>
      </c>
      <c r="AK116" s="221">
        <f>IF(Oper!AK$10&gt;=$C116,IF(ROUND(SUM($O116:AJ116),4)=ROUND($G116,4),0,IF(Oper!AK$10=Inputs!$L$16,$G116-SUM($O116:AJ116),$G116/$B$91)),IF(Oper!AK$10=Inputs!$L$16,$G116-SUM($O116:AJ116),0))</f>
        <v>0</v>
      </c>
      <c r="AL116" s="221">
        <f>IF(Oper!AL$10&gt;=$C116,IF(ROUND(SUM($O116:AK116),4)=ROUND($G116,4),0,IF(Oper!AL$10=Inputs!$L$16,$G116-SUM($O116:AK116),$G116/$B$91)),IF(Oper!AL$10=Inputs!$L$16,$G116-SUM($O116:AK116),0))</f>
        <v>0</v>
      </c>
      <c r="AM116" s="221">
        <f>IF(Oper!AM$10&gt;=$C116,IF(ROUND(SUM($O116:AL116),4)=ROUND($G116,4),0,IF(Oper!AM$10=Inputs!$L$16,$G116-SUM($O116:AL116),$G116/$B$91)),IF(Oper!AM$10=Inputs!$L$16,$G116-SUM($O116:AL116),0))</f>
        <v>-5.3767019892372794</v>
      </c>
      <c r="AN116" s="221">
        <f>IF(Oper!AN$10&gt;=$C116,IF(ROUND(SUM($O116:AM116),4)=ROUND($G116,4),0,IF(Oper!AN$10=Inputs!$L$16,$G116-SUM($O116:AM116),$G116/$B$91)),IF(Oper!AN$10=Inputs!$L$16,$G116-SUM($O116:AM116),0))</f>
        <v>-5.3767019892372794</v>
      </c>
      <c r="AO116" s="221">
        <f>IF(Oper!AO$10&gt;=$C116,IF(ROUND(SUM($O116:AN116),4)=ROUND($G116,4),0,IF(Oper!AO$10=Inputs!$L$16,$G116-SUM($O116:AN116),$G116/$B$91)),IF(Oper!AO$10=Inputs!$L$16,$G116-SUM($O116:AN116),0))</f>
        <v>-5.3767019892372794</v>
      </c>
      <c r="AP116" s="221">
        <f>IF(Oper!AP$10&gt;=$C116,IF(ROUND(SUM($O116:AO116),4)=ROUND($G116,4),0,IF(Oper!AP$10=Inputs!$L$16,$G116-SUM($O116:AO116),$G116/$B$91)),IF(Oper!AP$10=Inputs!$L$16,$G116-SUM($O116:AO116),0))</f>
        <v>-5.3767019892372794</v>
      </c>
      <c r="AQ116" s="221">
        <f>IF(Oper!AQ$10&gt;=$C116,IF(ROUND(SUM($O116:AP116),4)=ROUND($G116,4),0,IF(Oper!AQ$10=Inputs!$L$16,$G116-SUM($O116:AP116),$G116/$B$91)),IF(Oper!AQ$10=Inputs!$L$16,$G116-SUM($O116:AP116),0))</f>
        <v>-5.3767019892372794</v>
      </c>
      <c r="AR116" s="221">
        <f>IF(Oper!AR$10&gt;=$C116,IF(ROUND(SUM($O116:AQ116),4)=ROUND($G116,4),0,IF(Oper!AR$10=Inputs!$L$16,$G116-SUM($O116:AQ116),$G116/$B$91)),IF(Oper!AR$10=Inputs!$L$16,$G116-SUM($O116:AQ116),0))</f>
        <v>-5.3767019892372794</v>
      </c>
      <c r="AS116" s="221">
        <f>IF(Oper!AS$10&gt;=$C116,IF(ROUND(SUM($O116:AR116),4)=ROUND($G116,4),0,IF(Oper!AS$10=Inputs!$L$16,$G116-SUM($O116:AR116),$G116/$B$91)),IF(Oper!AS$10=Inputs!$L$16,$G116-SUM($O116:AR116),0))</f>
        <v>-5.3767019892372794</v>
      </c>
      <c r="AT116" s="221">
        <f>IF(Oper!AT$10&gt;=$C116,IF(ROUND(SUM($O116:AS116),4)=ROUND($G116,4),0,IF(Oper!AT$10=Inputs!$L$16,$G116-SUM($O116:AS116),$G116/$B$91)),IF(Oper!AT$10=Inputs!$L$16,$G116-SUM($O116:AS116),0))</f>
        <v>-5.3767019892372794</v>
      </c>
      <c r="AU116" s="221">
        <f>IF(Oper!AU$10&gt;=$C116,IF(ROUND(SUM($O116:AT116),4)=ROUND($G116,4),0,IF(Oper!AU$10=Inputs!$L$16,$G116-SUM($O116:AT116),$G116/$B$91)),IF(Oper!AU$10=Inputs!$L$16,$G116-SUM($O116:AT116),0))</f>
        <v>-5.3767019892372794</v>
      </c>
      <c r="AV116" s="221">
        <f>IF(Oper!AV$10&gt;=$C116,IF(ROUND(SUM($O116:AU116),4)=ROUND($G116,4),0,IF(Oper!AV$10=Inputs!$L$16,$G116-SUM($O116:AU116),$G116/$B$91)),IF(Oper!AV$10=Inputs!$L$16,$G116-SUM($O116:AU116),0))</f>
        <v>-5.3767019892372794</v>
      </c>
      <c r="AW116" s="221">
        <f>IF(Oper!AW$10&gt;=$C116,IF(ROUND(SUM($O116:AV116),4)=ROUND($G116,4),0,IF(Oper!AW$10=Inputs!$L$16,$G116-SUM($O116:AV116),$G116/$B$91)),IF(Oper!AW$10=Inputs!$L$16,$G116-SUM($O116:AV116),0))</f>
        <v>-5.3767019892372794</v>
      </c>
      <c r="AX116" s="221">
        <f>IF(Oper!AX$10&gt;=$C116,IF(ROUND(SUM($O116:AW116),4)=ROUND($G116,4),0,IF(Oper!AX$10=Inputs!$L$16,$G116-SUM($O116:AW116),$G116/$B$91)),IF(Oper!AX$10=Inputs!$L$16,$G116-SUM($O116:AW116),0))</f>
        <v>-5.3767019892372794</v>
      </c>
      <c r="AY116" s="221">
        <f>IF(Oper!AY$10&gt;=$C116,IF(ROUND(SUM($O116:AX116),4)=ROUND($G116,4),0,IF(Oper!AY$10=Inputs!$L$16,$G116-SUM($O116:AX116),$G116/$B$91)),IF(Oper!AY$10=Inputs!$L$16,$G116-SUM($O116:AX116),0))</f>
        <v>-5.3767019892372794</v>
      </c>
      <c r="AZ116" s="221">
        <f>IF(Oper!AZ$10&gt;=$C116,IF(ROUND(SUM($O116:AY116),4)=ROUND($G116,4),0,IF(Oper!AZ$10=Inputs!$L$16,$G116-SUM($O116:AY116),$G116/$B$91)),IF(Oper!AZ$10=Inputs!$L$16,$G116-SUM($O116:AY116),0))</f>
        <v>-5.3767019892372794</v>
      </c>
      <c r="BA116" s="221">
        <f>IF(Oper!BA$10&gt;=$C116,IF(ROUND(SUM($O116:AZ116),4)=ROUND($G116,4),0,IF(Oper!BA$10=Inputs!$L$16,$G116-SUM($O116:AZ116),$G116/$B$91)),IF(Oper!BA$10=Inputs!$L$16,$G116-SUM($O116:AZ116),0))</f>
        <v>-5.3767019892372794</v>
      </c>
      <c r="BB116" s="221">
        <f>IF(Oper!BB$10&gt;=$C116,IF(ROUND(SUM($O116:BA116),4)=ROUND($G116,4),0,IF(Oper!BB$10=Inputs!$L$16,$G116-SUM($O116:BA116),$G116/$B$91)),IF(Oper!BB$10=Inputs!$L$16,$G116-SUM($O116:BA116),0))</f>
        <v>-5.3767019892372794</v>
      </c>
      <c r="BC116" s="221">
        <f>IF(Oper!BC$10&gt;=$C116,IF(ROUND(SUM($O116:BB116),4)=ROUND($G116,4),0,IF(Oper!BC$10=Inputs!$L$16,$G116-SUM($O116:BB116),$G116/$B$91)),IF(Oper!BC$10=Inputs!$L$16,$G116-SUM($O116:BB116),0))</f>
        <v>-5.3767019892372794</v>
      </c>
      <c r="BD116" s="221">
        <f>IF(Oper!BD$10&gt;=$C116,IF(ROUND(SUM($O116:BC116),4)=ROUND($G116,4),0,IF(Oper!BD$10=Inputs!$L$16,$G116-SUM($O116:BC116),$G116/$B$91)),IF(Oper!BD$10=Inputs!$L$16,$G116-SUM($O116:BC116),0))</f>
        <v>-5.3767019892372794</v>
      </c>
      <c r="BE116" s="221">
        <f>IF(Oper!BE$10&gt;=$C116,IF(ROUND(SUM($O116:BD116),4)=ROUND($G116,4),0,IF(Oper!BE$10=Inputs!$L$16,$G116-SUM($O116:BD116),$G116/$B$91)),IF(Oper!BE$10=Inputs!$L$16,$G116-SUM($O116:BD116),0))</f>
        <v>-5.3767019892372794</v>
      </c>
      <c r="BF116" s="221">
        <f>IF(Oper!BF$10&gt;=$C116,IF(ROUND(SUM($O116:BE116),4)=ROUND($G116,4),0,IF(Oper!BF$10=Inputs!$L$16,$G116-SUM($O116:BE116),$G116/$B$91)),IF(Oper!BF$10=Inputs!$L$16,$G116-SUM($O116:BE116),0))</f>
        <v>-5.3767019892372794</v>
      </c>
      <c r="BG116" s="221">
        <f>IF(Oper!BG$10&gt;=$C116,IF(ROUND(SUM($O116:BF116),4)=ROUND($G116,4),0,IF(Oper!BG$10=Inputs!$L$16,$G116-SUM($O116:BF116),$G116/$B$91)),IF(Oper!BG$10=Inputs!$L$16,$G116-SUM($O116:BF116),0))</f>
        <v>0</v>
      </c>
      <c r="BH116" s="221">
        <f>IF(Oper!BH$10&gt;=$C116,IF(ROUND(SUM($O116:BG116),4)=ROUND($G116,4),0,IF(Oper!BH$10=Inputs!$L$16,$G116-SUM($O116:BG116),$G116/$B$91)),IF(Oper!BH$10=Inputs!$L$16,$G116-SUM($O116:BG116),0))</f>
        <v>0</v>
      </c>
      <c r="BI116" s="221">
        <f>IF(Oper!BI$10&gt;=$C116,IF(ROUND(SUM($O116:BH116),4)=ROUND($G116,4),0,IF(Oper!BI$10=Inputs!$L$16,$G116-SUM($O116:BH116),$G116/$B$91)),IF(Oper!BI$10=Inputs!$L$16,$G116-SUM($O116:BH116),0))</f>
        <v>0</v>
      </c>
      <c r="BJ116" s="221">
        <f>IF(Oper!BJ$10&gt;=$C116,IF(ROUND(SUM($O116:BI116),4)=ROUND($G116,4),0,IF(Oper!BJ$10=Inputs!$L$16,$G116-SUM($O116:BI116),$G116/$B$91)),IF(Oper!BJ$10=Inputs!$L$16,$G116-SUM($O116:BI116),0))</f>
        <v>0</v>
      </c>
      <c r="BK116" s="221">
        <f>IF(Oper!BK$10&gt;=$C116,IF(ROUND(SUM($O116:BJ116),4)=ROUND($G116,4),0,IF(Oper!BK$10=Inputs!$L$16,$G116-SUM($O116:BJ116),$G116/$B$91)),IF(Oper!BK$10=Inputs!$L$16,$G116-SUM($O116:BJ116),0))</f>
        <v>0</v>
      </c>
      <c r="BL116" s="221">
        <f>IF(Oper!BL$10&gt;=$C116,IF(ROUND(SUM($O116:BK116),4)=ROUND($G116,4),0,IF(Oper!BL$10=Inputs!$L$16,$G116-SUM($O116:BK116),$G116/$B$91)),IF(Oper!BL$10=Inputs!$L$16,$G116-SUM($O116:BK116),0))</f>
        <v>0</v>
      </c>
      <c r="BM116" s="221">
        <f>IF(Oper!BM$10&gt;=$C116,IF(ROUND(SUM($O116:BL116),4)=ROUND($G116,4),0,IF(Oper!BM$10=Inputs!$L$16,$G116-SUM($O116:BL116),$G116/$B$91)),IF(Oper!BM$10=Inputs!$L$16,$G116-SUM($O116:BL116),0))</f>
        <v>0</v>
      </c>
      <c r="BN116" s="221">
        <f>IF(Oper!BN$10&gt;=$C116,IF(ROUND(SUM($O116:BM116),4)=ROUND($G116,4),0,IF(Oper!BN$10=Inputs!$L$16,$G116-SUM($O116:BM116),$G116/$B$91)),IF(Oper!BN$10=Inputs!$L$16,$G116-SUM($O116:BM116),0))</f>
        <v>0</v>
      </c>
      <c r="BO116" s="221">
        <f>IF(Oper!BO$10&gt;=$C116,IF(ROUND(SUM($O116:BN116),4)=ROUND($G116,4),0,IF(Oper!BO$10=Inputs!$L$16,$G116-SUM($O116:BN116),$G116/$B$91)),IF(Oper!BO$10=Inputs!$L$16,$G116-SUM($O116:BN116),0))</f>
        <v>0</v>
      </c>
      <c r="BP116" s="221">
        <f>IF(Oper!BP$10&gt;=$C116,IF(ROUND(SUM($O116:BO116),4)=ROUND($G116,4),0,IF(Oper!BP$10=Inputs!$L$16,$G116-SUM($O116:BO116),$G116/$B$91)),IF(Oper!BP$10=Inputs!$L$16,$G116-SUM($O116:BO116),0))</f>
        <v>0</v>
      </c>
      <c r="BQ116" s="221">
        <f>IF(Oper!BQ$10&gt;=$C116,IF(ROUND(SUM($O116:BP116),4)=ROUND($G116,4),0,IF(Oper!BQ$10=Inputs!$L$16,$G116-SUM($O116:BP116),$G116/$B$91)),IF(Oper!BQ$10=Inputs!$L$16,$G116-SUM($O116:BP116),0))</f>
        <v>0</v>
      </c>
      <c r="BR116" s="221">
        <f>IF(Oper!BR$10&gt;=$C116,IF(ROUND(SUM($O116:BQ116),4)=ROUND($G116,4),0,IF(Oper!BR$10=Inputs!$L$16,$G116-SUM($O116:BQ116),$G116/$B$91)),IF(Oper!BR$10=Inputs!$L$16,$G116-SUM($O116:BQ116),0))</f>
        <v>0</v>
      </c>
      <c r="BS116" s="221">
        <f>IF(Oper!BS$10&gt;=$C116,IF(ROUND(SUM($O116:BR116),4)=ROUND($G116,4),0,IF(Oper!BS$10=Inputs!$L$16,$G116-SUM($O116:BR116),$G116/$B$91)),IF(Oper!BS$10=Inputs!$L$16,$G116-SUM($O116:BR116),0))</f>
        <v>0</v>
      </c>
      <c r="BT116" s="221">
        <f>IF(Oper!BT$10&gt;=$C116,IF(ROUND(SUM($O116:BS116),4)=ROUND($G116,4),0,IF(Oper!BT$10=Inputs!$L$16,$G116-SUM($O116:BS116),$G116/$B$91)),IF(Oper!BT$10=Inputs!$L$16,$G116-SUM($O116:BS116),0))</f>
        <v>0</v>
      </c>
      <c r="BU116" s="221">
        <f>IF(Oper!BU$10&gt;=$C116,IF(ROUND(SUM($O116:BT116),4)=ROUND($G116,4),0,IF(Oper!BU$10=Inputs!$L$16,$G116-SUM($O116:BT116),$G116/$B$91)),IF(Oper!BU$10=Inputs!$L$16,$G116-SUM($O116:BT116),0))</f>
        <v>0</v>
      </c>
      <c r="BV116" s="221">
        <f>IF(Oper!BV$10&gt;=$C116,IF(ROUND(SUM($O116:BU116),4)=ROUND($G116,4),0,IF(Oper!BV$10=Inputs!$L$16,$G116-SUM($O116:BU116),$G116/$B$91)),IF(Oper!BV$10=Inputs!$L$16,$G116-SUM($O116:BU116),0))</f>
        <v>0</v>
      </c>
      <c r="BW116" s="221">
        <f>IF(Oper!BW$10&gt;=$C116,IF(ROUND(SUM($O116:BV116),4)=ROUND($G116,4),0,IF(Oper!BW$10=Inputs!$L$16,$G116-SUM($O116:BV116),$G116/$B$91)),IF(Oper!BW$10=Inputs!$L$16,$G116-SUM($O116:BV116),0))</f>
        <v>0</v>
      </c>
      <c r="BX116" s="221">
        <f>IF(Oper!BX$10&gt;=$C116,IF(ROUND(SUM($O116:BW116),4)=ROUND($G116,4),0,IF(Oper!BX$10=Inputs!$L$16,$G116-SUM($O116:BW116),$G116/$B$91)),IF(Oper!BX$10=Inputs!$L$16,$G116-SUM($O116:BW116),0))</f>
        <v>0</v>
      </c>
      <c r="BY116" s="221">
        <f>IF(Oper!BY$10&gt;=$C116,IF(ROUND(SUM($O116:BX116),4)=ROUND($G116,4),0,IF(Oper!BY$10=Inputs!$L$16,$G116-SUM($O116:BX116),$G116/$B$91)),IF(Oper!BY$10=Inputs!$L$16,$G116-SUM($O116:BX116),0))</f>
        <v>0</v>
      </c>
      <c r="BZ116" s="221">
        <f>IF(Oper!BZ$10&gt;=$C116,IF(ROUND(SUM($O116:BY116),4)=ROUND($G116,4),0,IF(Oper!BZ$10=Inputs!$L$16,$G116-SUM($O116:BY116),$G116/$B$91)),IF(Oper!BZ$10=Inputs!$L$16,$G116-SUM($O116:BY116),0))</f>
        <v>0</v>
      </c>
      <c r="CA116" s="221">
        <f>IF(Oper!CA$10&gt;=$C116,IF(ROUND(SUM($O116:BZ116),4)=ROUND($G116,4),0,IF(Oper!CA$10=Inputs!$L$16,$G116-SUM($O116:BZ116),$G116/$B$91)),IF(Oper!CA$10=Inputs!$L$16,$G116-SUM($O116:BZ116),0))</f>
        <v>0</v>
      </c>
      <c r="CB116" s="221">
        <f>IF(Oper!CB$10&gt;=$C116,IF(ROUND(SUM($O116:CA116),4)=ROUND($G116,4),0,IF(Oper!CB$10=Inputs!$L$16,$G116-SUM($O116:CA116),$G116/$B$91)),IF(Oper!CB$10=Inputs!$L$16,$G116-SUM($O116:CA116),0))</f>
        <v>0</v>
      </c>
      <c r="CC116" s="221">
        <f>IF(Oper!CC$10&gt;=$C116,IF(ROUND(SUM($O116:CB116),4)=ROUND($G116,4),0,IF(Oper!CC$10=Inputs!$L$16,$G116-SUM($O116:CB116),$G116/$B$91)),IF(Oper!CC$10=Inputs!$L$16,$G116-SUM($O116:CB116),0))</f>
        <v>0</v>
      </c>
      <c r="CD116" s="221">
        <f>IF(Oper!CD$10&gt;=$C116,IF(ROUND(SUM($O116:CC116),4)=ROUND($G116,4),0,IF(Oper!CD$10=Inputs!$L$16,$G116-SUM($O116:CC116),$G116/$B$91)),IF(Oper!CD$10=Inputs!$L$16,$G116-SUM($O116:CC116),0))</f>
        <v>0</v>
      </c>
      <c r="CE116" s="221">
        <f>IF(Oper!CE$10&gt;=$C116,IF(ROUND(SUM($O116:CD116),4)=ROUND($G116,4),0,IF(Oper!CE$10=Inputs!$L$16,$G116-SUM($O116:CD116),$G116/$B$91)),IF(Oper!CE$10=Inputs!$L$16,$G116-SUM($O116:CD116),0))</f>
        <v>0</v>
      </c>
      <c r="CF116" s="221">
        <f>IF(Oper!CF$10&gt;=$C116,IF(ROUND(SUM($O116:CE116),4)=ROUND($G116,4),0,IF(Oper!CF$10=Inputs!$L$16,$G116-SUM($O116:CE116),$G116/$B$91)),IF(Oper!CF$10=Inputs!$L$16,$G116-SUM($O116:CE116),0))</f>
        <v>0</v>
      </c>
      <c r="CG116" s="221">
        <f>IF(Oper!CG$10&gt;=$C116,IF(ROUND(SUM($O116:CF116),4)=ROUND($G116,4),0,IF(Oper!CG$10=Inputs!$L$16,$G116-SUM($O116:CF116),$G116/$B$91)),IF(Oper!CG$10=Inputs!$L$16,$G116-SUM($O116:CF116),0))</f>
        <v>0</v>
      </c>
      <c r="CH116" s="221">
        <f>IF(Oper!CH$10&gt;=$C116,IF(ROUND(SUM($O116:CG116),4)=ROUND($G116,4),0,IF(Oper!CH$10=Inputs!$L$16,$G116-SUM($O116:CG116),$G116/$B$91)),IF(Oper!CH$10=Inputs!$L$16,$G116-SUM($O116:CG116),0))</f>
        <v>0</v>
      </c>
      <c r="CI116" s="221">
        <f>IF(Oper!CI$10&gt;=$C116,IF(ROUND(SUM($O116:CH116),4)=ROUND($G116,4),0,IF(Oper!CI$10=Inputs!$L$16,$G116-SUM($O116:CH116),$G116/$B$91)),IF(Oper!CI$10=Inputs!$L$16,$G116-SUM($O116:CH116),0))</f>
        <v>0</v>
      </c>
      <c r="CJ116" s="221">
        <f>IF(Oper!CJ$10&gt;=$C116,IF(ROUND(SUM($O116:CI116),4)=ROUND($G116,4),0,IF(Oper!CJ$10=Inputs!$L$16,$G116-SUM($O116:CI116),$G116/$B$91)),IF(Oper!CJ$10=Inputs!$L$16,$G116-SUM($O116:CI116),0))</f>
        <v>0</v>
      </c>
      <c r="CK116" s="221">
        <f>IF(Oper!CK$10&gt;=$C116,IF(ROUND(SUM($O116:CJ116),4)=ROUND($G116,4),0,IF(Oper!CK$10=Inputs!$L$16,$G116-SUM($O116:CJ116),$G116/$B$91)),IF(Oper!CK$10=Inputs!$L$16,$G116-SUM($O116:CJ116),0))</f>
        <v>0</v>
      </c>
      <c r="CL116" s="221">
        <f>IF(Oper!CL$10&gt;=$C116,IF(ROUND(SUM($O116:CK116),4)=ROUND($G116,4),0,IF(Oper!CL$10=Inputs!$L$16,$G116-SUM($O116:CK116),$G116/$B$91)),IF(Oper!CL$10=Inputs!$L$16,$G116-SUM($O116:CK116),0))</f>
        <v>0</v>
      </c>
      <c r="CM116" s="221">
        <f>IF(Oper!CM$10&gt;=$C116,IF(ROUND(SUM($O116:CL116),4)=ROUND($G116,4),0,IF(Oper!CM$10=Inputs!$L$16,$G116-SUM($O116:CL116),$G116/$B$91)),IF(Oper!CM$10=Inputs!$L$16,$G116-SUM($O116:CL116),0))</f>
        <v>0</v>
      </c>
      <c r="CN116" s="221">
        <f>IF(Oper!CN$10&gt;=$C116,IF(ROUND(SUM($O116:CM116),4)=ROUND($G116,4),0,IF(Oper!CN$10=Inputs!$L$16,$G116-SUM($O116:CM116),$G116/$B$91)),IF(Oper!CN$10=Inputs!$L$16,$G116-SUM($O116:CM116),0))</f>
        <v>0</v>
      </c>
      <c r="CO116" s="221">
        <f>IF(Oper!CO$10&gt;=$C116,IF(ROUND(SUM($O116:CN116),4)=ROUND($G116,4),0,IF(Oper!CO$10=Inputs!$L$16,$G116-SUM($O116:CN116),$G116/$B$91)),IF(Oper!CO$10=Inputs!$L$16,$G116-SUM($O116:CN116),0))</f>
        <v>0</v>
      </c>
      <c r="CP116" s="221">
        <f>IF(Oper!CP$10&gt;=$C116,IF(ROUND(SUM($O116:CO116),4)=ROUND($G116,4),0,IF(Oper!CP$10=Inputs!$L$16,$G116-SUM($O116:CO116),$G116/$B$91)),IF(Oper!CP$10=Inputs!$L$16,$G116-SUM($O116:CO116),0))</f>
        <v>0</v>
      </c>
      <c r="CQ116" s="221">
        <f>IF(Oper!CQ$10&gt;=$C116,IF(ROUND(SUM($O116:CP116),4)=ROUND($G116,4),0,IF(Oper!CQ$10=Inputs!$L$16,$G116-SUM($O116:CP116),$G116/$B$91)),IF(Oper!CQ$10=Inputs!$L$16,$G116-SUM($O116:CP116),0))</f>
        <v>0</v>
      </c>
      <c r="CR116" s="221">
        <f>IF(Oper!CR$10&gt;=$C116,IF(ROUND(SUM($O116:CQ116),4)=ROUND($G116,4),0,IF(Oper!CR$10=Inputs!$L$16,$G116-SUM($O116:CQ116),$G116/$B$91)),IF(Oper!CR$10=Inputs!$L$16,$G116-SUM($O116:CQ116),0))</f>
        <v>0</v>
      </c>
      <c r="CS116" s="221"/>
    </row>
    <row r="117" spans="1:97" outlineLevel="1">
      <c r="A117" s="47"/>
      <c r="B117" s="47"/>
      <c r="C117" s="116">
        <v>52231</v>
      </c>
      <c r="D117" s="47"/>
      <c r="E117" s="47"/>
      <c r="F117" s="47"/>
      <c r="G117" s="666">
        <f t="shared" si="217"/>
        <v>-107.74886054730278</v>
      </c>
      <c r="H117" s="47"/>
      <c r="I117" s="47"/>
      <c r="J117" s="47"/>
      <c r="K117" s="310" t="s">
        <v>200</v>
      </c>
      <c r="L117" s="133"/>
      <c r="M117" s="125">
        <f t="shared" si="216"/>
        <v>-107.74886054730275</v>
      </c>
      <c r="N117" s="125"/>
      <c r="O117" s="47"/>
      <c r="P117" s="221">
        <f>IF(Oper!P$10&gt;=$C117,IF(ROUND(SUM($O117:O117),4)=ROUND($G117,4),0,IF(Oper!P$10=Inputs!$L$16,$G117-SUM($O117:O117),$G117/$B$91)),IF(Oper!P$10=Inputs!$L$16,$G117-SUM($O117:O117),0))</f>
        <v>0</v>
      </c>
      <c r="Q117" s="221">
        <f>IF(Oper!Q$10&gt;=$C117,IF(ROUND(SUM($O117:P117),4)=ROUND($G117,4),0,IF(Oper!Q$10=Inputs!$L$16,$G117-SUM($O117:P117),$G117/$B$91)),IF(Oper!Q$10=Inputs!$L$16,$G117-SUM($O117:P117),0))</f>
        <v>0</v>
      </c>
      <c r="R117" s="221">
        <f>IF(Oper!R$10&gt;=$C117,IF(ROUND(SUM($O117:Q117),4)=ROUND($G117,4),0,IF(Oper!R$10=Inputs!$L$16,$G117-SUM($O117:Q117),$G117/$B$91)),IF(Oper!R$10=Inputs!$L$16,$G117-SUM($O117:Q117),0))</f>
        <v>0</v>
      </c>
      <c r="S117" s="221">
        <f>IF(Oper!S$10&gt;=$C117,IF(ROUND(SUM($O117:R117),4)=ROUND($G117,4),0,IF(Oper!S$10=Inputs!$L$16,$G117-SUM($O117:R117),$G117/$B$91)),IF(Oper!S$10=Inputs!$L$16,$G117-SUM($O117:R117),0))</f>
        <v>0</v>
      </c>
      <c r="T117" s="221">
        <f>IF(Oper!T$10&gt;=$C117,IF(ROUND(SUM($O117:S117),4)=ROUND($G117,4),0,IF(Oper!T$10=Inputs!$L$16,$G117-SUM($O117:S117),$G117/$B$91)),IF(Oper!T$10=Inputs!$L$16,$G117-SUM($O117:S117),0))</f>
        <v>0</v>
      </c>
      <c r="U117" s="221">
        <f>IF(Oper!U$10&gt;=$C117,IF(ROUND(SUM($O117:T117),4)=ROUND($G117,4),0,IF(Oper!U$10=Inputs!$L$16,$G117-SUM($O117:T117),$G117/$B$91)),IF(Oper!U$10=Inputs!$L$16,$G117-SUM($O117:T117),0))</f>
        <v>0</v>
      </c>
      <c r="V117" s="221">
        <f>IF(Oper!V$10&gt;=$C117,IF(ROUND(SUM($O117:U117),4)=ROUND($G117,4),0,IF(Oper!V$10=Inputs!$L$16,$G117-SUM($O117:U117),$G117/$B$91)),IF(Oper!V$10=Inputs!$L$16,$G117-SUM($O117:U117),0))</f>
        <v>0</v>
      </c>
      <c r="W117" s="221">
        <f>IF(Oper!W$10&gt;=$C117,IF(ROUND(SUM($O117:V117),4)=ROUND($G117,4),0,IF(Oper!W$10=Inputs!$L$16,$G117-SUM($O117:V117),$G117/$B$91)),IF(Oper!W$10=Inputs!$L$16,$G117-SUM($O117:V117),0))</f>
        <v>0</v>
      </c>
      <c r="X117" s="221">
        <f>IF(Oper!X$10&gt;=$C117,IF(ROUND(SUM($O117:W117),4)=ROUND($G117,4),0,IF(Oper!X$10=Inputs!$L$16,$G117-SUM($O117:W117),$G117/$B$91)),IF(Oper!X$10=Inputs!$L$16,$G117-SUM($O117:W117),0))</f>
        <v>0</v>
      </c>
      <c r="Y117" s="221">
        <f>IF(Oper!Y$10&gt;=$C117,IF(ROUND(SUM($O117:X117),4)=ROUND($G117,4),0,IF(Oper!Y$10=Inputs!$L$16,$G117-SUM($O117:X117),$G117/$B$91)),IF(Oper!Y$10=Inputs!$L$16,$G117-SUM($O117:X117),0))</f>
        <v>0</v>
      </c>
      <c r="Z117" s="221">
        <f>IF(Oper!Z$10&gt;=$C117,IF(ROUND(SUM($O117:Y117),4)=ROUND($G117,4),0,IF(Oper!Z$10=Inputs!$L$16,$G117-SUM($O117:Y117),$G117/$B$91)),IF(Oper!Z$10=Inputs!$L$16,$G117-SUM($O117:Y117),0))</f>
        <v>0</v>
      </c>
      <c r="AA117" s="221">
        <f>IF(Oper!AA$10&gt;=$C117,IF(ROUND(SUM($O117:Z117),4)=ROUND($G117,4),0,IF(Oper!AA$10=Inputs!$L$16,$G117-SUM($O117:Z117),$G117/$B$91)),IF(Oper!AA$10=Inputs!$L$16,$G117-SUM($O117:Z117),0))</f>
        <v>0</v>
      </c>
      <c r="AB117" s="221">
        <f>IF(Oper!AB$10&gt;=$C117,IF(ROUND(SUM($O117:AA117),4)=ROUND($G117,4),0,IF(Oper!AB$10=Inputs!$L$16,$G117-SUM($O117:AA117),$G117/$B$91)),IF(Oper!AB$10=Inputs!$L$16,$G117-SUM($O117:AA117),0))</f>
        <v>0</v>
      </c>
      <c r="AC117" s="221">
        <f>IF(Oper!AC$10&gt;=$C117,IF(ROUND(SUM($O117:AB117),4)=ROUND($G117,4),0,IF(Oper!AC$10=Inputs!$L$16,$G117-SUM($O117:AB117),$G117/$B$91)),IF(Oper!AC$10=Inputs!$L$16,$G117-SUM($O117:AB117),0))</f>
        <v>0</v>
      </c>
      <c r="AD117" s="221">
        <f>IF(Oper!AD$10&gt;=$C117,IF(ROUND(SUM($O117:AC117),4)=ROUND($G117,4),0,IF(Oper!AD$10=Inputs!$L$16,$G117-SUM($O117:AC117),$G117/$B$91)),IF(Oper!AD$10=Inputs!$L$16,$G117-SUM($O117:AC117),0))</f>
        <v>0</v>
      </c>
      <c r="AE117" s="221">
        <f>IF(Oper!AE$10&gt;=$C117,IF(ROUND(SUM($O117:AD117),4)=ROUND($G117,4),0,IF(Oper!AE$10=Inputs!$L$16,$G117-SUM($O117:AD117),$G117/$B$91)),IF(Oper!AE$10=Inputs!$L$16,$G117-SUM($O117:AD117),0))</f>
        <v>0</v>
      </c>
      <c r="AF117" s="221">
        <f>IF(Oper!AF$10&gt;=$C117,IF(ROUND(SUM($O117:AE117),4)=ROUND($G117,4),0,IF(Oper!AF$10=Inputs!$L$16,$G117-SUM($O117:AE117),$G117/$B$91)),IF(Oper!AF$10=Inputs!$L$16,$G117-SUM($O117:AE117),0))</f>
        <v>0</v>
      </c>
      <c r="AG117" s="221">
        <f>IF(Oper!AG$10&gt;=$C117,IF(ROUND(SUM($O117:AF117),4)=ROUND($G117,4),0,IF(Oper!AG$10=Inputs!$L$16,$G117-SUM($O117:AF117),$G117/$B$91)),IF(Oper!AG$10=Inputs!$L$16,$G117-SUM($O117:AF117),0))</f>
        <v>0</v>
      </c>
      <c r="AH117" s="221">
        <f>IF(Oper!AH$10&gt;=$C117,IF(ROUND(SUM($O117:AG117),4)=ROUND($G117,4),0,IF(Oper!AH$10=Inputs!$L$16,$G117-SUM($O117:AG117),$G117/$B$91)),IF(Oper!AH$10=Inputs!$L$16,$G117-SUM($O117:AG117),0))</f>
        <v>0</v>
      </c>
      <c r="AI117" s="221">
        <f>IF(Oper!AI$10&gt;=$C117,IF(ROUND(SUM($O117:AH117),4)=ROUND($G117,4),0,IF(Oper!AI$10=Inputs!$L$16,$G117-SUM($O117:AH117),$G117/$B$91)),IF(Oper!AI$10=Inputs!$L$16,$G117-SUM($O117:AH117),0))</f>
        <v>0</v>
      </c>
      <c r="AJ117" s="221">
        <f>IF(Oper!AJ$10&gt;=$C117,IF(ROUND(SUM($O117:AI117),4)=ROUND($G117,4),0,IF(Oper!AJ$10=Inputs!$L$16,$G117-SUM($O117:AI117),$G117/$B$91)),IF(Oper!AJ$10=Inputs!$L$16,$G117-SUM($O117:AI117),0))</f>
        <v>0</v>
      </c>
      <c r="AK117" s="221">
        <f>IF(Oper!AK$10&gt;=$C117,IF(ROUND(SUM($O117:AJ117),4)=ROUND($G117,4),0,IF(Oper!AK$10=Inputs!$L$16,$G117-SUM($O117:AJ117),$G117/$B$91)),IF(Oper!AK$10=Inputs!$L$16,$G117-SUM($O117:AJ117),0))</f>
        <v>0</v>
      </c>
      <c r="AL117" s="221">
        <f>IF(Oper!AL$10&gt;=$C117,IF(ROUND(SUM($O117:AK117),4)=ROUND($G117,4),0,IF(Oper!AL$10=Inputs!$L$16,$G117-SUM($O117:AK117),$G117/$B$91)),IF(Oper!AL$10=Inputs!$L$16,$G117-SUM($O117:AK117),0))</f>
        <v>0</v>
      </c>
      <c r="AM117" s="221">
        <f>IF(Oper!AM$10&gt;=$C117,IF(ROUND(SUM($O117:AL117),4)=ROUND($G117,4),0,IF(Oper!AM$10=Inputs!$L$16,$G117-SUM($O117:AL117),$G117/$B$91)),IF(Oper!AM$10=Inputs!$L$16,$G117-SUM($O117:AL117),0))</f>
        <v>0</v>
      </c>
      <c r="AN117" s="221">
        <f>IF(Oper!AN$10&gt;=$C117,IF(ROUND(SUM($O117:AM117),4)=ROUND($G117,4),0,IF(Oper!AN$10=Inputs!$L$16,$G117-SUM($O117:AM117),$G117/$B$91)),IF(Oper!AN$10=Inputs!$L$16,$G117-SUM($O117:AM117),0))</f>
        <v>-5.3874430273651388</v>
      </c>
      <c r="AO117" s="221">
        <f>IF(Oper!AO$10&gt;=$C117,IF(ROUND(SUM($O117:AN117),4)=ROUND($G117,4),0,IF(Oper!AO$10=Inputs!$L$16,$G117-SUM($O117:AN117),$G117/$B$91)),IF(Oper!AO$10=Inputs!$L$16,$G117-SUM($O117:AN117),0))</f>
        <v>-5.3874430273651388</v>
      </c>
      <c r="AP117" s="221">
        <f>IF(Oper!AP$10&gt;=$C117,IF(ROUND(SUM($O117:AO117),4)=ROUND($G117,4),0,IF(Oper!AP$10=Inputs!$L$16,$G117-SUM($O117:AO117),$G117/$B$91)),IF(Oper!AP$10=Inputs!$L$16,$G117-SUM($O117:AO117),0))</f>
        <v>-5.3874430273651388</v>
      </c>
      <c r="AQ117" s="221">
        <f>IF(Oper!AQ$10&gt;=$C117,IF(ROUND(SUM($O117:AP117),4)=ROUND($G117,4),0,IF(Oper!AQ$10=Inputs!$L$16,$G117-SUM($O117:AP117),$G117/$B$91)),IF(Oper!AQ$10=Inputs!$L$16,$G117-SUM($O117:AP117),0))</f>
        <v>-5.3874430273651388</v>
      </c>
      <c r="AR117" s="221">
        <f>IF(Oper!AR$10&gt;=$C117,IF(ROUND(SUM($O117:AQ117),4)=ROUND($G117,4),0,IF(Oper!AR$10=Inputs!$L$16,$G117-SUM($O117:AQ117),$G117/$B$91)),IF(Oper!AR$10=Inputs!$L$16,$G117-SUM($O117:AQ117),0))</f>
        <v>-5.3874430273651388</v>
      </c>
      <c r="AS117" s="221">
        <f>IF(Oper!AS$10&gt;=$C117,IF(ROUND(SUM($O117:AR117),4)=ROUND($G117,4),0,IF(Oper!AS$10=Inputs!$L$16,$G117-SUM($O117:AR117),$G117/$B$91)),IF(Oper!AS$10=Inputs!$L$16,$G117-SUM($O117:AR117),0))</f>
        <v>-5.3874430273651388</v>
      </c>
      <c r="AT117" s="221">
        <f>IF(Oper!AT$10&gt;=$C117,IF(ROUND(SUM($O117:AS117),4)=ROUND($G117,4),0,IF(Oper!AT$10=Inputs!$L$16,$G117-SUM($O117:AS117),$G117/$B$91)),IF(Oper!AT$10=Inputs!$L$16,$G117-SUM($O117:AS117),0))</f>
        <v>-5.3874430273651388</v>
      </c>
      <c r="AU117" s="221">
        <f>IF(Oper!AU$10&gt;=$C117,IF(ROUND(SUM($O117:AT117),4)=ROUND($G117,4),0,IF(Oper!AU$10=Inputs!$L$16,$G117-SUM($O117:AT117),$G117/$B$91)),IF(Oper!AU$10=Inputs!$L$16,$G117-SUM($O117:AT117),0))</f>
        <v>-5.3874430273651388</v>
      </c>
      <c r="AV117" s="221">
        <f>IF(Oper!AV$10&gt;=$C117,IF(ROUND(SUM($O117:AU117),4)=ROUND($G117,4),0,IF(Oper!AV$10=Inputs!$L$16,$G117-SUM($O117:AU117),$G117/$B$91)),IF(Oper!AV$10=Inputs!$L$16,$G117-SUM($O117:AU117),0))</f>
        <v>-5.3874430273651388</v>
      </c>
      <c r="AW117" s="221">
        <f>IF(Oper!AW$10&gt;=$C117,IF(ROUND(SUM($O117:AV117),4)=ROUND($G117,4),0,IF(Oper!AW$10=Inputs!$L$16,$G117-SUM($O117:AV117),$G117/$B$91)),IF(Oper!AW$10=Inputs!$L$16,$G117-SUM($O117:AV117),0))</f>
        <v>-5.3874430273651388</v>
      </c>
      <c r="AX117" s="221">
        <f>IF(Oper!AX$10&gt;=$C117,IF(ROUND(SUM($O117:AW117),4)=ROUND($G117,4),0,IF(Oper!AX$10=Inputs!$L$16,$G117-SUM($O117:AW117),$G117/$B$91)),IF(Oper!AX$10=Inputs!$L$16,$G117-SUM($O117:AW117),0))</f>
        <v>-5.3874430273651388</v>
      </c>
      <c r="AY117" s="221">
        <f>IF(Oper!AY$10&gt;=$C117,IF(ROUND(SUM($O117:AX117),4)=ROUND($G117,4),0,IF(Oper!AY$10=Inputs!$L$16,$G117-SUM($O117:AX117),$G117/$B$91)),IF(Oper!AY$10=Inputs!$L$16,$G117-SUM($O117:AX117),0))</f>
        <v>-5.3874430273651388</v>
      </c>
      <c r="AZ117" s="221">
        <f>IF(Oper!AZ$10&gt;=$C117,IF(ROUND(SUM($O117:AY117),4)=ROUND($G117,4),0,IF(Oper!AZ$10=Inputs!$L$16,$G117-SUM($O117:AY117),$G117/$B$91)),IF(Oper!AZ$10=Inputs!$L$16,$G117-SUM($O117:AY117),0))</f>
        <v>-5.3874430273651388</v>
      </c>
      <c r="BA117" s="221">
        <f>IF(Oper!BA$10&gt;=$C117,IF(ROUND(SUM($O117:AZ117),4)=ROUND($G117,4),0,IF(Oper!BA$10=Inputs!$L$16,$G117-SUM($O117:AZ117),$G117/$B$91)),IF(Oper!BA$10=Inputs!$L$16,$G117-SUM($O117:AZ117),0))</f>
        <v>-5.3874430273651388</v>
      </c>
      <c r="BB117" s="221">
        <f>IF(Oper!BB$10&gt;=$C117,IF(ROUND(SUM($O117:BA117),4)=ROUND($G117,4),0,IF(Oper!BB$10=Inputs!$L$16,$G117-SUM($O117:BA117),$G117/$B$91)),IF(Oper!BB$10=Inputs!$L$16,$G117-SUM($O117:BA117),0))</f>
        <v>-5.3874430273651388</v>
      </c>
      <c r="BC117" s="221">
        <f>IF(Oper!BC$10&gt;=$C117,IF(ROUND(SUM($O117:BB117),4)=ROUND($G117,4),0,IF(Oper!BC$10=Inputs!$L$16,$G117-SUM($O117:BB117),$G117/$B$91)),IF(Oper!BC$10=Inputs!$L$16,$G117-SUM($O117:BB117),0))</f>
        <v>-5.3874430273651388</v>
      </c>
      <c r="BD117" s="221">
        <f>IF(Oper!BD$10&gt;=$C117,IF(ROUND(SUM($O117:BC117),4)=ROUND($G117,4),0,IF(Oper!BD$10=Inputs!$L$16,$G117-SUM($O117:BC117),$G117/$B$91)),IF(Oper!BD$10=Inputs!$L$16,$G117-SUM($O117:BC117),0))</f>
        <v>-5.3874430273651388</v>
      </c>
      <c r="BE117" s="221">
        <f>IF(Oper!BE$10&gt;=$C117,IF(ROUND(SUM($O117:BD117),4)=ROUND($G117,4),0,IF(Oper!BE$10=Inputs!$L$16,$G117-SUM($O117:BD117),$G117/$B$91)),IF(Oper!BE$10=Inputs!$L$16,$G117-SUM($O117:BD117),0))</f>
        <v>-5.3874430273651388</v>
      </c>
      <c r="BF117" s="221">
        <f>IF(Oper!BF$10&gt;=$C117,IF(ROUND(SUM($O117:BE117),4)=ROUND($G117,4),0,IF(Oper!BF$10=Inputs!$L$16,$G117-SUM($O117:BE117),$G117/$B$91)),IF(Oper!BF$10=Inputs!$L$16,$G117-SUM($O117:BE117),0))</f>
        <v>-5.3874430273651388</v>
      </c>
      <c r="BG117" s="221">
        <f>IF(Oper!BG$10&gt;=$C117,IF(ROUND(SUM($O117:BF117),4)=ROUND($G117,4),0,IF(Oper!BG$10=Inputs!$L$16,$G117-SUM($O117:BF117),$G117/$B$91)),IF(Oper!BG$10=Inputs!$L$16,$G117-SUM($O117:BF117),0))</f>
        <v>-5.3874430273651388</v>
      </c>
      <c r="BH117" s="221">
        <f>IF(Oper!BH$10&gt;=$C117,IF(ROUND(SUM($O117:BG117),4)=ROUND($G117,4),0,IF(Oper!BH$10=Inputs!$L$16,$G117-SUM($O117:BG117),$G117/$B$91)),IF(Oper!BH$10=Inputs!$L$16,$G117-SUM($O117:BG117),0))</f>
        <v>0</v>
      </c>
      <c r="BI117" s="221">
        <f>IF(Oper!BI$10&gt;=$C117,IF(ROUND(SUM($O117:BH117),4)=ROUND($G117,4),0,IF(Oper!BI$10=Inputs!$L$16,$G117-SUM($O117:BH117),$G117/$B$91)),IF(Oper!BI$10=Inputs!$L$16,$G117-SUM($O117:BH117),0))</f>
        <v>0</v>
      </c>
      <c r="BJ117" s="221">
        <f>IF(Oper!BJ$10&gt;=$C117,IF(ROUND(SUM($O117:BI117),4)=ROUND($G117,4),0,IF(Oper!BJ$10=Inputs!$L$16,$G117-SUM($O117:BI117),$G117/$B$91)),IF(Oper!BJ$10=Inputs!$L$16,$G117-SUM($O117:BI117),0))</f>
        <v>0</v>
      </c>
      <c r="BK117" s="221">
        <f>IF(Oper!BK$10&gt;=$C117,IF(ROUND(SUM($O117:BJ117),4)=ROUND($G117,4),0,IF(Oper!BK$10=Inputs!$L$16,$G117-SUM($O117:BJ117),$G117/$B$91)),IF(Oper!BK$10=Inputs!$L$16,$G117-SUM($O117:BJ117),0))</f>
        <v>0</v>
      </c>
      <c r="BL117" s="221">
        <f>IF(Oper!BL$10&gt;=$C117,IF(ROUND(SUM($O117:BK117),4)=ROUND($G117,4),0,IF(Oper!BL$10=Inputs!$L$16,$G117-SUM($O117:BK117),$G117/$B$91)),IF(Oper!BL$10=Inputs!$L$16,$G117-SUM($O117:BK117),0))</f>
        <v>0</v>
      </c>
      <c r="BM117" s="221">
        <f>IF(Oper!BM$10&gt;=$C117,IF(ROUND(SUM($O117:BL117),4)=ROUND($G117,4),0,IF(Oper!BM$10=Inputs!$L$16,$G117-SUM($O117:BL117),$G117/$B$91)),IF(Oper!BM$10=Inputs!$L$16,$G117-SUM($O117:BL117),0))</f>
        <v>0</v>
      </c>
      <c r="BN117" s="221">
        <f>IF(Oper!BN$10&gt;=$C117,IF(ROUND(SUM($O117:BM117),4)=ROUND($G117,4),0,IF(Oper!BN$10=Inputs!$L$16,$G117-SUM($O117:BM117),$G117/$B$91)),IF(Oper!BN$10=Inputs!$L$16,$G117-SUM($O117:BM117),0))</f>
        <v>0</v>
      </c>
      <c r="BO117" s="221">
        <f>IF(Oper!BO$10&gt;=$C117,IF(ROUND(SUM($O117:BN117),4)=ROUND($G117,4),0,IF(Oper!BO$10=Inputs!$L$16,$G117-SUM($O117:BN117),$G117/$B$91)),IF(Oper!BO$10=Inputs!$L$16,$G117-SUM($O117:BN117),0))</f>
        <v>0</v>
      </c>
      <c r="BP117" s="221">
        <f>IF(Oper!BP$10&gt;=$C117,IF(ROUND(SUM($O117:BO117),4)=ROUND($G117,4),0,IF(Oper!BP$10=Inputs!$L$16,$G117-SUM($O117:BO117),$G117/$B$91)),IF(Oper!BP$10=Inputs!$L$16,$G117-SUM($O117:BO117),0))</f>
        <v>0</v>
      </c>
      <c r="BQ117" s="221">
        <f>IF(Oper!BQ$10&gt;=$C117,IF(ROUND(SUM($O117:BP117),4)=ROUND($G117,4),0,IF(Oper!BQ$10=Inputs!$L$16,$G117-SUM($O117:BP117),$G117/$B$91)),IF(Oper!BQ$10=Inputs!$L$16,$G117-SUM($O117:BP117),0))</f>
        <v>0</v>
      </c>
      <c r="BR117" s="221">
        <f>IF(Oper!BR$10&gt;=$C117,IF(ROUND(SUM($O117:BQ117),4)=ROUND($G117,4),0,IF(Oper!BR$10=Inputs!$L$16,$G117-SUM($O117:BQ117),$G117/$B$91)),IF(Oper!BR$10=Inputs!$L$16,$G117-SUM($O117:BQ117),0))</f>
        <v>0</v>
      </c>
      <c r="BS117" s="221">
        <f>IF(Oper!BS$10&gt;=$C117,IF(ROUND(SUM($O117:BR117),4)=ROUND($G117,4),0,IF(Oper!BS$10=Inputs!$L$16,$G117-SUM($O117:BR117),$G117/$B$91)),IF(Oper!BS$10=Inputs!$L$16,$G117-SUM($O117:BR117),0))</f>
        <v>0</v>
      </c>
      <c r="BT117" s="221">
        <f>IF(Oper!BT$10&gt;=$C117,IF(ROUND(SUM($O117:BS117),4)=ROUND($G117,4),0,IF(Oper!BT$10=Inputs!$L$16,$G117-SUM($O117:BS117),$G117/$B$91)),IF(Oper!BT$10=Inputs!$L$16,$G117-SUM($O117:BS117),0))</f>
        <v>0</v>
      </c>
      <c r="BU117" s="221">
        <f>IF(Oper!BU$10&gt;=$C117,IF(ROUND(SUM($O117:BT117),4)=ROUND($G117,4),0,IF(Oper!BU$10=Inputs!$L$16,$G117-SUM($O117:BT117),$G117/$B$91)),IF(Oper!BU$10=Inputs!$L$16,$G117-SUM($O117:BT117),0))</f>
        <v>0</v>
      </c>
      <c r="BV117" s="221">
        <f>IF(Oper!BV$10&gt;=$C117,IF(ROUND(SUM($O117:BU117),4)=ROUND($G117,4),0,IF(Oper!BV$10=Inputs!$L$16,$G117-SUM($O117:BU117),$G117/$B$91)),IF(Oper!BV$10=Inputs!$L$16,$G117-SUM($O117:BU117),0))</f>
        <v>0</v>
      </c>
      <c r="BW117" s="221">
        <f>IF(Oper!BW$10&gt;=$C117,IF(ROUND(SUM($O117:BV117),4)=ROUND($G117,4),0,IF(Oper!BW$10=Inputs!$L$16,$G117-SUM($O117:BV117),$G117/$B$91)),IF(Oper!BW$10=Inputs!$L$16,$G117-SUM($O117:BV117),0))</f>
        <v>0</v>
      </c>
      <c r="BX117" s="221">
        <f>IF(Oper!BX$10&gt;=$C117,IF(ROUND(SUM($O117:BW117),4)=ROUND($G117,4),0,IF(Oper!BX$10=Inputs!$L$16,$G117-SUM($O117:BW117),$G117/$B$91)),IF(Oper!BX$10=Inputs!$L$16,$G117-SUM($O117:BW117),0))</f>
        <v>0</v>
      </c>
      <c r="BY117" s="221">
        <f>IF(Oper!BY$10&gt;=$C117,IF(ROUND(SUM($O117:BX117),4)=ROUND($G117,4),0,IF(Oper!BY$10=Inputs!$L$16,$G117-SUM($O117:BX117),$G117/$B$91)),IF(Oper!BY$10=Inputs!$L$16,$G117-SUM($O117:BX117),0))</f>
        <v>0</v>
      </c>
      <c r="BZ117" s="221">
        <f>IF(Oper!BZ$10&gt;=$C117,IF(ROUND(SUM($O117:BY117),4)=ROUND($G117,4),0,IF(Oper!BZ$10=Inputs!$L$16,$G117-SUM($O117:BY117),$G117/$B$91)),IF(Oper!BZ$10=Inputs!$L$16,$G117-SUM($O117:BY117),0))</f>
        <v>0</v>
      </c>
      <c r="CA117" s="221">
        <f>IF(Oper!CA$10&gt;=$C117,IF(ROUND(SUM($O117:BZ117),4)=ROUND($G117,4),0,IF(Oper!CA$10=Inputs!$L$16,$G117-SUM($O117:BZ117),$G117/$B$91)),IF(Oper!CA$10=Inputs!$L$16,$G117-SUM($O117:BZ117),0))</f>
        <v>0</v>
      </c>
      <c r="CB117" s="221">
        <f>IF(Oper!CB$10&gt;=$C117,IF(ROUND(SUM($O117:CA117),4)=ROUND($G117,4),0,IF(Oper!CB$10=Inputs!$L$16,$G117-SUM($O117:CA117),$G117/$B$91)),IF(Oper!CB$10=Inputs!$L$16,$G117-SUM($O117:CA117),0))</f>
        <v>0</v>
      </c>
      <c r="CC117" s="221">
        <f>IF(Oper!CC$10&gt;=$C117,IF(ROUND(SUM($O117:CB117),4)=ROUND($G117,4),0,IF(Oper!CC$10=Inputs!$L$16,$G117-SUM($O117:CB117),$G117/$B$91)),IF(Oper!CC$10=Inputs!$L$16,$G117-SUM($O117:CB117),0))</f>
        <v>0</v>
      </c>
      <c r="CD117" s="221">
        <f>IF(Oper!CD$10&gt;=$C117,IF(ROUND(SUM($O117:CC117),4)=ROUND($G117,4),0,IF(Oper!CD$10=Inputs!$L$16,$G117-SUM($O117:CC117),$G117/$B$91)),IF(Oper!CD$10=Inputs!$L$16,$G117-SUM($O117:CC117),0))</f>
        <v>0</v>
      </c>
      <c r="CE117" s="221">
        <f>IF(Oper!CE$10&gt;=$C117,IF(ROUND(SUM($O117:CD117),4)=ROUND($G117,4),0,IF(Oper!CE$10=Inputs!$L$16,$G117-SUM($O117:CD117),$G117/$B$91)),IF(Oper!CE$10=Inputs!$L$16,$G117-SUM($O117:CD117),0))</f>
        <v>0</v>
      </c>
      <c r="CF117" s="221">
        <f>IF(Oper!CF$10&gt;=$C117,IF(ROUND(SUM($O117:CE117),4)=ROUND($G117,4),0,IF(Oper!CF$10=Inputs!$L$16,$G117-SUM($O117:CE117),$G117/$B$91)),IF(Oper!CF$10=Inputs!$L$16,$G117-SUM($O117:CE117),0))</f>
        <v>0</v>
      </c>
      <c r="CG117" s="221">
        <f>IF(Oper!CG$10&gt;=$C117,IF(ROUND(SUM($O117:CF117),4)=ROUND($G117,4),0,IF(Oper!CG$10=Inputs!$L$16,$G117-SUM($O117:CF117),$G117/$B$91)),IF(Oper!CG$10=Inputs!$L$16,$G117-SUM($O117:CF117),0))</f>
        <v>0</v>
      </c>
      <c r="CH117" s="221">
        <f>IF(Oper!CH$10&gt;=$C117,IF(ROUND(SUM($O117:CG117),4)=ROUND($G117,4),0,IF(Oper!CH$10=Inputs!$L$16,$G117-SUM($O117:CG117),$G117/$B$91)),IF(Oper!CH$10=Inputs!$L$16,$G117-SUM($O117:CG117),0))</f>
        <v>0</v>
      </c>
      <c r="CI117" s="221">
        <f>IF(Oper!CI$10&gt;=$C117,IF(ROUND(SUM($O117:CH117),4)=ROUND($G117,4),0,IF(Oper!CI$10=Inputs!$L$16,$G117-SUM($O117:CH117),$G117/$B$91)),IF(Oper!CI$10=Inputs!$L$16,$G117-SUM($O117:CH117),0))</f>
        <v>0</v>
      </c>
      <c r="CJ117" s="221">
        <f>IF(Oper!CJ$10&gt;=$C117,IF(ROUND(SUM($O117:CI117),4)=ROUND($G117,4),0,IF(Oper!CJ$10=Inputs!$L$16,$G117-SUM($O117:CI117),$G117/$B$91)),IF(Oper!CJ$10=Inputs!$L$16,$G117-SUM($O117:CI117),0))</f>
        <v>0</v>
      </c>
      <c r="CK117" s="221">
        <f>IF(Oper!CK$10&gt;=$C117,IF(ROUND(SUM($O117:CJ117),4)=ROUND($G117,4),0,IF(Oper!CK$10=Inputs!$L$16,$G117-SUM($O117:CJ117),$G117/$B$91)),IF(Oper!CK$10=Inputs!$L$16,$G117-SUM($O117:CJ117),0))</f>
        <v>0</v>
      </c>
      <c r="CL117" s="221">
        <f>IF(Oper!CL$10&gt;=$C117,IF(ROUND(SUM($O117:CK117),4)=ROUND($G117,4),0,IF(Oper!CL$10=Inputs!$L$16,$G117-SUM($O117:CK117),$G117/$B$91)),IF(Oper!CL$10=Inputs!$L$16,$G117-SUM($O117:CK117),0))</f>
        <v>0</v>
      </c>
      <c r="CM117" s="221">
        <f>IF(Oper!CM$10&gt;=$C117,IF(ROUND(SUM($O117:CL117),4)=ROUND($G117,4),0,IF(Oper!CM$10=Inputs!$L$16,$G117-SUM($O117:CL117),$G117/$B$91)),IF(Oper!CM$10=Inputs!$L$16,$G117-SUM($O117:CL117),0))</f>
        <v>0</v>
      </c>
      <c r="CN117" s="221">
        <f>IF(Oper!CN$10&gt;=$C117,IF(ROUND(SUM($O117:CM117),4)=ROUND($G117,4),0,IF(Oper!CN$10=Inputs!$L$16,$G117-SUM($O117:CM117),$G117/$B$91)),IF(Oper!CN$10=Inputs!$L$16,$G117-SUM($O117:CM117),0))</f>
        <v>0</v>
      </c>
      <c r="CO117" s="221">
        <f>IF(Oper!CO$10&gt;=$C117,IF(ROUND(SUM($O117:CN117),4)=ROUND($G117,4),0,IF(Oper!CO$10=Inputs!$L$16,$G117-SUM($O117:CN117),$G117/$B$91)),IF(Oper!CO$10=Inputs!$L$16,$G117-SUM($O117:CN117),0))</f>
        <v>0</v>
      </c>
      <c r="CP117" s="221">
        <f>IF(Oper!CP$10&gt;=$C117,IF(ROUND(SUM($O117:CO117),4)=ROUND($G117,4),0,IF(Oper!CP$10=Inputs!$L$16,$G117-SUM($O117:CO117),$G117/$B$91)),IF(Oper!CP$10=Inputs!$L$16,$G117-SUM($O117:CO117),0))</f>
        <v>0</v>
      </c>
      <c r="CQ117" s="221">
        <f>IF(Oper!CQ$10&gt;=$C117,IF(ROUND(SUM($O117:CP117),4)=ROUND($G117,4),0,IF(Oper!CQ$10=Inputs!$L$16,$G117-SUM($O117:CP117),$G117/$B$91)),IF(Oper!CQ$10=Inputs!$L$16,$G117-SUM($O117:CP117),0))</f>
        <v>0</v>
      </c>
      <c r="CR117" s="221">
        <f>IF(Oper!CR$10&gt;=$C117,IF(ROUND(SUM($O117:CQ117),4)=ROUND($G117,4),0,IF(Oper!CR$10=Inputs!$L$16,$G117-SUM($O117:CQ117),$G117/$B$91)),IF(Oper!CR$10=Inputs!$L$16,$G117-SUM($O117:CQ117),0))</f>
        <v>0</v>
      </c>
      <c r="CS117" s="221"/>
    </row>
    <row r="118" spans="1:97" outlineLevel="1">
      <c r="A118" s="47"/>
      <c r="B118" s="47"/>
      <c r="C118" s="116">
        <v>52596</v>
      </c>
      <c r="D118" s="47"/>
      <c r="E118" s="47"/>
      <c r="F118" s="47"/>
      <c r="G118" s="666">
        <f t="shared" si="217"/>
        <v>-107.96411045731989</v>
      </c>
      <c r="H118" s="47"/>
      <c r="I118" s="47"/>
      <c r="J118" s="47"/>
      <c r="K118" s="310" t="s">
        <v>200</v>
      </c>
      <c r="L118" s="133"/>
      <c r="M118" s="125">
        <f t="shared" si="216"/>
        <v>-107.96411045731988</v>
      </c>
      <c r="N118" s="125"/>
      <c r="O118" s="47"/>
      <c r="P118" s="221">
        <f>IF(Oper!P$10&gt;=$C118,IF(ROUND(SUM($O118:O118),4)=ROUND($G118,4),0,IF(Oper!P$10=Inputs!$L$16,$G118-SUM($O118:O118),$G118/$B$91)),IF(Oper!P$10=Inputs!$L$16,$G118-SUM($O118:O118),0))</f>
        <v>0</v>
      </c>
      <c r="Q118" s="221">
        <f>IF(Oper!Q$10&gt;=$C118,IF(ROUND(SUM($O118:P118),4)=ROUND($G118,4),0,IF(Oper!Q$10=Inputs!$L$16,$G118-SUM($O118:P118),$G118/$B$91)),IF(Oper!Q$10=Inputs!$L$16,$G118-SUM($O118:P118),0))</f>
        <v>0</v>
      </c>
      <c r="R118" s="221">
        <f>IF(Oper!R$10&gt;=$C118,IF(ROUND(SUM($O118:Q118),4)=ROUND($G118,4),0,IF(Oper!R$10=Inputs!$L$16,$G118-SUM($O118:Q118),$G118/$B$91)),IF(Oper!R$10=Inputs!$L$16,$G118-SUM($O118:Q118),0))</f>
        <v>0</v>
      </c>
      <c r="S118" s="221">
        <f>IF(Oper!S$10&gt;=$C118,IF(ROUND(SUM($O118:R118),4)=ROUND($G118,4),0,IF(Oper!S$10=Inputs!$L$16,$G118-SUM($O118:R118),$G118/$B$91)),IF(Oper!S$10=Inputs!$L$16,$G118-SUM($O118:R118),0))</f>
        <v>0</v>
      </c>
      <c r="T118" s="221">
        <f>IF(Oper!T$10&gt;=$C118,IF(ROUND(SUM($O118:S118),4)=ROUND($G118,4),0,IF(Oper!T$10=Inputs!$L$16,$G118-SUM($O118:S118),$G118/$B$91)),IF(Oper!T$10=Inputs!$L$16,$G118-SUM($O118:S118),0))</f>
        <v>0</v>
      </c>
      <c r="U118" s="221">
        <f>IF(Oper!U$10&gt;=$C118,IF(ROUND(SUM($O118:T118),4)=ROUND($G118,4),0,IF(Oper!U$10=Inputs!$L$16,$G118-SUM($O118:T118),$G118/$B$91)),IF(Oper!U$10=Inputs!$L$16,$G118-SUM($O118:T118),0))</f>
        <v>0</v>
      </c>
      <c r="V118" s="221">
        <f>IF(Oper!V$10&gt;=$C118,IF(ROUND(SUM($O118:U118),4)=ROUND($G118,4),0,IF(Oper!V$10=Inputs!$L$16,$G118-SUM($O118:U118),$G118/$B$91)),IF(Oper!V$10=Inputs!$L$16,$G118-SUM($O118:U118),0))</f>
        <v>0</v>
      </c>
      <c r="W118" s="221">
        <f>IF(Oper!W$10&gt;=$C118,IF(ROUND(SUM($O118:V118),4)=ROUND($G118,4),0,IF(Oper!W$10=Inputs!$L$16,$G118-SUM($O118:V118),$G118/$B$91)),IF(Oper!W$10=Inputs!$L$16,$G118-SUM($O118:V118),0))</f>
        <v>0</v>
      </c>
      <c r="X118" s="221">
        <f>IF(Oper!X$10&gt;=$C118,IF(ROUND(SUM($O118:W118),4)=ROUND($G118,4),0,IF(Oper!X$10=Inputs!$L$16,$G118-SUM($O118:W118),$G118/$B$91)),IF(Oper!X$10=Inputs!$L$16,$G118-SUM($O118:W118),0))</f>
        <v>0</v>
      </c>
      <c r="Y118" s="221">
        <f>IF(Oper!Y$10&gt;=$C118,IF(ROUND(SUM($O118:X118),4)=ROUND($G118,4),0,IF(Oper!Y$10=Inputs!$L$16,$G118-SUM($O118:X118),$G118/$B$91)),IF(Oper!Y$10=Inputs!$L$16,$G118-SUM($O118:X118),0))</f>
        <v>0</v>
      </c>
      <c r="Z118" s="221">
        <f>IF(Oper!Z$10&gt;=$C118,IF(ROUND(SUM($O118:Y118),4)=ROUND($G118,4),0,IF(Oper!Z$10=Inputs!$L$16,$G118-SUM($O118:Y118),$G118/$B$91)),IF(Oper!Z$10=Inputs!$L$16,$G118-SUM($O118:Y118),0))</f>
        <v>0</v>
      </c>
      <c r="AA118" s="221">
        <f>IF(Oper!AA$10&gt;=$C118,IF(ROUND(SUM($O118:Z118),4)=ROUND($G118,4),0,IF(Oper!AA$10=Inputs!$L$16,$G118-SUM($O118:Z118),$G118/$B$91)),IF(Oper!AA$10=Inputs!$L$16,$G118-SUM($O118:Z118),0))</f>
        <v>0</v>
      </c>
      <c r="AB118" s="221">
        <f>IF(Oper!AB$10&gt;=$C118,IF(ROUND(SUM($O118:AA118),4)=ROUND($G118,4),0,IF(Oper!AB$10=Inputs!$L$16,$G118-SUM($O118:AA118),$G118/$B$91)),IF(Oper!AB$10=Inputs!$L$16,$G118-SUM($O118:AA118),0))</f>
        <v>0</v>
      </c>
      <c r="AC118" s="221">
        <f>IF(Oper!AC$10&gt;=$C118,IF(ROUND(SUM($O118:AB118),4)=ROUND($G118,4),0,IF(Oper!AC$10=Inputs!$L$16,$G118-SUM($O118:AB118),$G118/$B$91)),IF(Oper!AC$10=Inputs!$L$16,$G118-SUM($O118:AB118),0))</f>
        <v>0</v>
      </c>
      <c r="AD118" s="221">
        <f>IF(Oper!AD$10&gt;=$C118,IF(ROUND(SUM($O118:AC118),4)=ROUND($G118,4),0,IF(Oper!AD$10=Inputs!$L$16,$G118-SUM($O118:AC118),$G118/$B$91)),IF(Oper!AD$10=Inputs!$L$16,$G118-SUM($O118:AC118),0))</f>
        <v>0</v>
      </c>
      <c r="AE118" s="221">
        <f>IF(Oper!AE$10&gt;=$C118,IF(ROUND(SUM($O118:AD118),4)=ROUND($G118,4),0,IF(Oper!AE$10=Inputs!$L$16,$G118-SUM($O118:AD118),$G118/$B$91)),IF(Oper!AE$10=Inputs!$L$16,$G118-SUM($O118:AD118),0))</f>
        <v>0</v>
      </c>
      <c r="AF118" s="221">
        <f>IF(Oper!AF$10&gt;=$C118,IF(ROUND(SUM($O118:AE118),4)=ROUND($G118,4),0,IF(Oper!AF$10=Inputs!$L$16,$G118-SUM($O118:AE118),$G118/$B$91)),IF(Oper!AF$10=Inputs!$L$16,$G118-SUM($O118:AE118),0))</f>
        <v>0</v>
      </c>
      <c r="AG118" s="221">
        <f>IF(Oper!AG$10&gt;=$C118,IF(ROUND(SUM($O118:AF118),4)=ROUND($G118,4),0,IF(Oper!AG$10=Inputs!$L$16,$G118-SUM($O118:AF118),$G118/$B$91)),IF(Oper!AG$10=Inputs!$L$16,$G118-SUM($O118:AF118),0))</f>
        <v>0</v>
      </c>
      <c r="AH118" s="221">
        <f>IF(Oper!AH$10&gt;=$C118,IF(ROUND(SUM($O118:AG118),4)=ROUND($G118,4),0,IF(Oper!AH$10=Inputs!$L$16,$G118-SUM($O118:AG118),$G118/$B$91)),IF(Oper!AH$10=Inputs!$L$16,$G118-SUM($O118:AG118),0))</f>
        <v>0</v>
      </c>
      <c r="AI118" s="221">
        <f>IF(Oper!AI$10&gt;=$C118,IF(ROUND(SUM($O118:AH118),4)=ROUND($G118,4),0,IF(Oper!AI$10=Inputs!$L$16,$G118-SUM($O118:AH118),$G118/$B$91)),IF(Oper!AI$10=Inputs!$L$16,$G118-SUM($O118:AH118),0))</f>
        <v>0</v>
      </c>
      <c r="AJ118" s="221">
        <f>IF(Oper!AJ$10&gt;=$C118,IF(ROUND(SUM($O118:AI118),4)=ROUND($G118,4),0,IF(Oper!AJ$10=Inputs!$L$16,$G118-SUM($O118:AI118),$G118/$B$91)),IF(Oper!AJ$10=Inputs!$L$16,$G118-SUM($O118:AI118),0))</f>
        <v>0</v>
      </c>
      <c r="AK118" s="221">
        <f>IF(Oper!AK$10&gt;=$C118,IF(ROUND(SUM($O118:AJ118),4)=ROUND($G118,4),0,IF(Oper!AK$10=Inputs!$L$16,$G118-SUM($O118:AJ118),$G118/$B$91)),IF(Oper!AK$10=Inputs!$L$16,$G118-SUM($O118:AJ118),0))</f>
        <v>0</v>
      </c>
      <c r="AL118" s="221">
        <f>IF(Oper!AL$10&gt;=$C118,IF(ROUND(SUM($O118:AK118),4)=ROUND($G118,4),0,IF(Oper!AL$10=Inputs!$L$16,$G118-SUM($O118:AK118),$G118/$B$91)),IF(Oper!AL$10=Inputs!$L$16,$G118-SUM($O118:AK118),0))</f>
        <v>0</v>
      </c>
      <c r="AM118" s="221">
        <f>IF(Oper!AM$10&gt;=$C118,IF(ROUND(SUM($O118:AL118),4)=ROUND($G118,4),0,IF(Oper!AM$10=Inputs!$L$16,$G118-SUM($O118:AL118),$G118/$B$91)),IF(Oper!AM$10=Inputs!$L$16,$G118-SUM($O118:AL118),0))</f>
        <v>0</v>
      </c>
      <c r="AN118" s="221">
        <f>IF(Oper!AN$10&gt;=$C118,IF(ROUND(SUM($O118:AM118),4)=ROUND($G118,4),0,IF(Oper!AN$10=Inputs!$L$16,$G118-SUM($O118:AM118),$G118/$B$91)),IF(Oper!AN$10=Inputs!$L$16,$G118-SUM($O118:AM118),0))</f>
        <v>0</v>
      </c>
      <c r="AO118" s="221">
        <f>IF(Oper!AO$10&gt;=$C118,IF(ROUND(SUM($O118:AN118),4)=ROUND($G118,4),0,IF(Oper!AO$10=Inputs!$L$16,$G118-SUM($O118:AN118),$G118/$B$91)),IF(Oper!AO$10=Inputs!$L$16,$G118-SUM($O118:AN118),0))</f>
        <v>-5.3982055228659949</v>
      </c>
      <c r="AP118" s="221">
        <f>IF(Oper!AP$10&gt;=$C118,IF(ROUND(SUM($O118:AO118),4)=ROUND($G118,4),0,IF(Oper!AP$10=Inputs!$L$16,$G118-SUM($O118:AO118),$G118/$B$91)),IF(Oper!AP$10=Inputs!$L$16,$G118-SUM($O118:AO118),0))</f>
        <v>-5.3982055228659949</v>
      </c>
      <c r="AQ118" s="221">
        <f>IF(Oper!AQ$10&gt;=$C118,IF(ROUND(SUM($O118:AP118),4)=ROUND($G118,4),0,IF(Oper!AQ$10=Inputs!$L$16,$G118-SUM($O118:AP118),$G118/$B$91)),IF(Oper!AQ$10=Inputs!$L$16,$G118-SUM($O118:AP118),0))</f>
        <v>-5.3982055228659949</v>
      </c>
      <c r="AR118" s="221">
        <f>IF(Oper!AR$10&gt;=$C118,IF(ROUND(SUM($O118:AQ118),4)=ROUND($G118,4),0,IF(Oper!AR$10=Inputs!$L$16,$G118-SUM($O118:AQ118),$G118/$B$91)),IF(Oper!AR$10=Inputs!$L$16,$G118-SUM($O118:AQ118),0))</f>
        <v>-5.3982055228659949</v>
      </c>
      <c r="AS118" s="221">
        <f>IF(Oper!AS$10&gt;=$C118,IF(ROUND(SUM($O118:AR118),4)=ROUND($G118,4),0,IF(Oper!AS$10=Inputs!$L$16,$G118-SUM($O118:AR118),$G118/$B$91)),IF(Oper!AS$10=Inputs!$L$16,$G118-SUM($O118:AR118),0))</f>
        <v>-5.3982055228659949</v>
      </c>
      <c r="AT118" s="221">
        <f>IF(Oper!AT$10&gt;=$C118,IF(ROUND(SUM($O118:AS118),4)=ROUND($G118,4),0,IF(Oper!AT$10=Inputs!$L$16,$G118-SUM($O118:AS118),$G118/$B$91)),IF(Oper!AT$10=Inputs!$L$16,$G118-SUM($O118:AS118),0))</f>
        <v>-5.3982055228659949</v>
      </c>
      <c r="AU118" s="221">
        <f>IF(Oper!AU$10&gt;=$C118,IF(ROUND(SUM($O118:AT118),4)=ROUND($G118,4),0,IF(Oper!AU$10=Inputs!$L$16,$G118-SUM($O118:AT118),$G118/$B$91)),IF(Oper!AU$10=Inputs!$L$16,$G118-SUM($O118:AT118),0))</f>
        <v>-5.3982055228659949</v>
      </c>
      <c r="AV118" s="221">
        <f>IF(Oper!AV$10&gt;=$C118,IF(ROUND(SUM($O118:AU118),4)=ROUND($G118,4),0,IF(Oper!AV$10=Inputs!$L$16,$G118-SUM($O118:AU118),$G118/$B$91)),IF(Oper!AV$10=Inputs!$L$16,$G118-SUM($O118:AU118),0))</f>
        <v>-5.3982055228659949</v>
      </c>
      <c r="AW118" s="221">
        <f>IF(Oper!AW$10&gt;=$C118,IF(ROUND(SUM($O118:AV118),4)=ROUND($G118,4),0,IF(Oper!AW$10=Inputs!$L$16,$G118-SUM($O118:AV118),$G118/$B$91)),IF(Oper!AW$10=Inputs!$L$16,$G118-SUM($O118:AV118),0))</f>
        <v>-5.3982055228659949</v>
      </c>
      <c r="AX118" s="221">
        <f>IF(Oper!AX$10&gt;=$C118,IF(ROUND(SUM($O118:AW118),4)=ROUND($G118,4),0,IF(Oper!AX$10=Inputs!$L$16,$G118-SUM($O118:AW118),$G118/$B$91)),IF(Oper!AX$10=Inputs!$L$16,$G118-SUM($O118:AW118),0))</f>
        <v>-5.3982055228659949</v>
      </c>
      <c r="AY118" s="221">
        <f>IF(Oper!AY$10&gt;=$C118,IF(ROUND(SUM($O118:AX118),4)=ROUND($G118,4),0,IF(Oper!AY$10=Inputs!$L$16,$G118-SUM($O118:AX118),$G118/$B$91)),IF(Oper!AY$10=Inputs!$L$16,$G118-SUM($O118:AX118),0))</f>
        <v>-5.3982055228659949</v>
      </c>
      <c r="AZ118" s="221">
        <f>IF(Oper!AZ$10&gt;=$C118,IF(ROUND(SUM($O118:AY118),4)=ROUND($G118,4),0,IF(Oper!AZ$10=Inputs!$L$16,$G118-SUM($O118:AY118),$G118/$B$91)),IF(Oper!AZ$10=Inputs!$L$16,$G118-SUM($O118:AY118),0))</f>
        <v>-5.3982055228659949</v>
      </c>
      <c r="BA118" s="221">
        <f>IF(Oper!BA$10&gt;=$C118,IF(ROUND(SUM($O118:AZ118),4)=ROUND($G118,4),0,IF(Oper!BA$10=Inputs!$L$16,$G118-SUM($O118:AZ118),$G118/$B$91)),IF(Oper!BA$10=Inputs!$L$16,$G118-SUM($O118:AZ118),0))</f>
        <v>-5.3982055228659949</v>
      </c>
      <c r="BB118" s="221">
        <f>IF(Oper!BB$10&gt;=$C118,IF(ROUND(SUM($O118:BA118),4)=ROUND($G118,4),0,IF(Oper!BB$10=Inputs!$L$16,$G118-SUM($O118:BA118),$G118/$B$91)),IF(Oper!BB$10=Inputs!$L$16,$G118-SUM($O118:BA118),0))</f>
        <v>-5.3982055228659949</v>
      </c>
      <c r="BC118" s="221">
        <f>IF(Oper!BC$10&gt;=$C118,IF(ROUND(SUM($O118:BB118),4)=ROUND($G118,4),0,IF(Oper!BC$10=Inputs!$L$16,$G118-SUM($O118:BB118),$G118/$B$91)),IF(Oper!BC$10=Inputs!$L$16,$G118-SUM($O118:BB118),0))</f>
        <v>-5.3982055228659949</v>
      </c>
      <c r="BD118" s="221">
        <f>IF(Oper!BD$10&gt;=$C118,IF(ROUND(SUM($O118:BC118),4)=ROUND($G118,4),0,IF(Oper!BD$10=Inputs!$L$16,$G118-SUM($O118:BC118),$G118/$B$91)),IF(Oper!BD$10=Inputs!$L$16,$G118-SUM($O118:BC118),0))</f>
        <v>-5.3982055228659949</v>
      </c>
      <c r="BE118" s="221">
        <f>IF(Oper!BE$10&gt;=$C118,IF(ROUND(SUM($O118:BD118),4)=ROUND($G118,4),0,IF(Oper!BE$10=Inputs!$L$16,$G118-SUM($O118:BD118),$G118/$B$91)),IF(Oper!BE$10=Inputs!$L$16,$G118-SUM($O118:BD118),0))</f>
        <v>-5.3982055228659949</v>
      </c>
      <c r="BF118" s="221">
        <f>IF(Oper!BF$10&gt;=$C118,IF(ROUND(SUM($O118:BE118),4)=ROUND($G118,4),0,IF(Oper!BF$10=Inputs!$L$16,$G118-SUM($O118:BE118),$G118/$B$91)),IF(Oper!BF$10=Inputs!$L$16,$G118-SUM($O118:BE118),0))</f>
        <v>-5.3982055228659949</v>
      </c>
      <c r="BG118" s="221">
        <f>IF(Oper!BG$10&gt;=$C118,IF(ROUND(SUM($O118:BF118),4)=ROUND($G118,4),0,IF(Oper!BG$10=Inputs!$L$16,$G118-SUM($O118:BF118),$G118/$B$91)),IF(Oper!BG$10=Inputs!$L$16,$G118-SUM($O118:BF118),0))</f>
        <v>-5.3982055228659949</v>
      </c>
      <c r="BH118" s="221">
        <f>IF(Oper!BH$10&gt;=$C118,IF(ROUND(SUM($O118:BG118),4)=ROUND($G118,4),0,IF(Oper!BH$10=Inputs!$L$16,$G118-SUM($O118:BG118),$G118/$B$91)),IF(Oper!BH$10=Inputs!$L$16,$G118-SUM($O118:BG118),0))</f>
        <v>-5.3982055228659949</v>
      </c>
      <c r="BI118" s="221">
        <f>IF(Oper!BI$10&gt;=$C118,IF(ROUND(SUM($O118:BH118),4)=ROUND($G118,4),0,IF(Oper!BI$10=Inputs!$L$16,$G118-SUM($O118:BH118),$G118/$B$91)),IF(Oper!BI$10=Inputs!$L$16,$G118-SUM($O118:BH118),0))</f>
        <v>0</v>
      </c>
      <c r="BJ118" s="221">
        <f>IF(Oper!BJ$10&gt;=$C118,IF(ROUND(SUM($O118:BI118),4)=ROUND($G118,4),0,IF(Oper!BJ$10=Inputs!$L$16,$G118-SUM($O118:BI118),$G118/$B$91)),IF(Oper!BJ$10=Inputs!$L$16,$G118-SUM($O118:BI118),0))</f>
        <v>0</v>
      </c>
      <c r="BK118" s="221">
        <f>IF(Oper!BK$10&gt;=$C118,IF(ROUND(SUM($O118:BJ118),4)=ROUND($G118,4),0,IF(Oper!BK$10=Inputs!$L$16,$G118-SUM($O118:BJ118),$G118/$B$91)),IF(Oper!BK$10=Inputs!$L$16,$G118-SUM($O118:BJ118),0))</f>
        <v>0</v>
      </c>
      <c r="BL118" s="221">
        <f>IF(Oper!BL$10&gt;=$C118,IF(ROUND(SUM($O118:BK118),4)=ROUND($G118,4),0,IF(Oper!BL$10=Inputs!$L$16,$G118-SUM($O118:BK118),$G118/$B$91)),IF(Oper!BL$10=Inputs!$L$16,$G118-SUM($O118:BK118),0))</f>
        <v>0</v>
      </c>
      <c r="BM118" s="221">
        <f>IF(Oper!BM$10&gt;=$C118,IF(ROUND(SUM($O118:BL118),4)=ROUND($G118,4),0,IF(Oper!BM$10=Inputs!$L$16,$G118-SUM($O118:BL118),$G118/$B$91)),IF(Oper!BM$10=Inputs!$L$16,$G118-SUM($O118:BL118),0))</f>
        <v>0</v>
      </c>
      <c r="BN118" s="221">
        <f>IF(Oper!BN$10&gt;=$C118,IF(ROUND(SUM($O118:BM118),4)=ROUND($G118,4),0,IF(Oper!BN$10=Inputs!$L$16,$G118-SUM($O118:BM118),$G118/$B$91)),IF(Oper!BN$10=Inputs!$L$16,$G118-SUM($O118:BM118),0))</f>
        <v>0</v>
      </c>
      <c r="BO118" s="221">
        <f>IF(Oper!BO$10&gt;=$C118,IF(ROUND(SUM($O118:BN118),4)=ROUND($G118,4),0,IF(Oper!BO$10=Inputs!$L$16,$G118-SUM($O118:BN118),$G118/$B$91)),IF(Oper!BO$10=Inputs!$L$16,$G118-SUM($O118:BN118),0))</f>
        <v>0</v>
      </c>
      <c r="BP118" s="221">
        <f>IF(Oper!BP$10&gt;=$C118,IF(ROUND(SUM($O118:BO118),4)=ROUND($G118,4),0,IF(Oper!BP$10=Inputs!$L$16,$G118-SUM($O118:BO118),$G118/$B$91)),IF(Oper!BP$10=Inputs!$L$16,$G118-SUM($O118:BO118),0))</f>
        <v>0</v>
      </c>
      <c r="BQ118" s="221">
        <f>IF(Oper!BQ$10&gt;=$C118,IF(ROUND(SUM($O118:BP118),4)=ROUND($G118,4),0,IF(Oper!BQ$10=Inputs!$L$16,$G118-SUM($O118:BP118),$G118/$B$91)),IF(Oper!BQ$10=Inputs!$L$16,$G118-SUM($O118:BP118),0))</f>
        <v>0</v>
      </c>
      <c r="BR118" s="221">
        <f>IF(Oper!BR$10&gt;=$C118,IF(ROUND(SUM($O118:BQ118),4)=ROUND($G118,4),0,IF(Oper!BR$10=Inputs!$L$16,$G118-SUM($O118:BQ118),$G118/$B$91)),IF(Oper!BR$10=Inputs!$L$16,$G118-SUM($O118:BQ118),0))</f>
        <v>0</v>
      </c>
      <c r="BS118" s="221">
        <f>IF(Oper!BS$10&gt;=$C118,IF(ROUND(SUM($O118:BR118),4)=ROUND($G118,4),0,IF(Oper!BS$10=Inputs!$L$16,$G118-SUM($O118:BR118),$G118/$B$91)),IF(Oper!BS$10=Inputs!$L$16,$G118-SUM($O118:BR118),0))</f>
        <v>0</v>
      </c>
      <c r="BT118" s="221">
        <f>IF(Oper!BT$10&gt;=$C118,IF(ROUND(SUM($O118:BS118),4)=ROUND($G118,4),0,IF(Oper!BT$10=Inputs!$L$16,$G118-SUM($O118:BS118),$G118/$B$91)),IF(Oper!BT$10=Inputs!$L$16,$G118-SUM($O118:BS118),0))</f>
        <v>0</v>
      </c>
      <c r="BU118" s="221">
        <f>IF(Oper!BU$10&gt;=$C118,IF(ROUND(SUM($O118:BT118),4)=ROUND($G118,4),0,IF(Oper!BU$10=Inputs!$L$16,$G118-SUM($O118:BT118),$G118/$B$91)),IF(Oper!BU$10=Inputs!$L$16,$G118-SUM($O118:BT118),0))</f>
        <v>0</v>
      </c>
      <c r="BV118" s="221">
        <f>IF(Oper!BV$10&gt;=$C118,IF(ROUND(SUM($O118:BU118),4)=ROUND($G118,4),0,IF(Oper!BV$10=Inputs!$L$16,$G118-SUM($O118:BU118),$G118/$B$91)),IF(Oper!BV$10=Inputs!$L$16,$G118-SUM($O118:BU118),0))</f>
        <v>0</v>
      </c>
      <c r="BW118" s="221">
        <f>IF(Oper!BW$10&gt;=$C118,IF(ROUND(SUM($O118:BV118),4)=ROUND($G118,4),0,IF(Oper!BW$10=Inputs!$L$16,$G118-SUM($O118:BV118),$G118/$B$91)),IF(Oper!BW$10=Inputs!$L$16,$G118-SUM($O118:BV118),0))</f>
        <v>0</v>
      </c>
      <c r="BX118" s="221">
        <f>IF(Oper!BX$10&gt;=$C118,IF(ROUND(SUM($O118:BW118),4)=ROUND($G118,4),0,IF(Oper!BX$10=Inputs!$L$16,$G118-SUM($O118:BW118),$G118/$B$91)),IF(Oper!BX$10=Inputs!$L$16,$G118-SUM($O118:BW118),0))</f>
        <v>0</v>
      </c>
      <c r="BY118" s="221">
        <f>IF(Oper!BY$10&gt;=$C118,IF(ROUND(SUM($O118:BX118),4)=ROUND($G118,4),0,IF(Oper!BY$10=Inputs!$L$16,$G118-SUM($O118:BX118),$G118/$B$91)),IF(Oper!BY$10=Inputs!$L$16,$G118-SUM($O118:BX118),0))</f>
        <v>0</v>
      </c>
      <c r="BZ118" s="221">
        <f>IF(Oper!BZ$10&gt;=$C118,IF(ROUND(SUM($O118:BY118),4)=ROUND($G118,4),0,IF(Oper!BZ$10=Inputs!$L$16,$G118-SUM($O118:BY118),$G118/$B$91)),IF(Oper!BZ$10=Inputs!$L$16,$G118-SUM($O118:BY118),0))</f>
        <v>0</v>
      </c>
      <c r="CA118" s="221">
        <f>IF(Oper!CA$10&gt;=$C118,IF(ROUND(SUM($O118:BZ118),4)=ROUND($G118,4),0,IF(Oper!CA$10=Inputs!$L$16,$G118-SUM($O118:BZ118),$G118/$B$91)),IF(Oper!CA$10=Inputs!$L$16,$G118-SUM($O118:BZ118),0))</f>
        <v>0</v>
      </c>
      <c r="CB118" s="221">
        <f>IF(Oper!CB$10&gt;=$C118,IF(ROUND(SUM($O118:CA118),4)=ROUND($G118,4),0,IF(Oper!CB$10=Inputs!$L$16,$G118-SUM($O118:CA118),$G118/$B$91)),IF(Oper!CB$10=Inputs!$L$16,$G118-SUM($O118:CA118),0))</f>
        <v>0</v>
      </c>
      <c r="CC118" s="221">
        <f>IF(Oper!CC$10&gt;=$C118,IF(ROUND(SUM($O118:CB118),4)=ROUND($G118,4),0,IF(Oper!CC$10=Inputs!$L$16,$G118-SUM($O118:CB118),$G118/$B$91)),IF(Oper!CC$10=Inputs!$L$16,$G118-SUM($O118:CB118),0))</f>
        <v>0</v>
      </c>
      <c r="CD118" s="221">
        <f>IF(Oper!CD$10&gt;=$C118,IF(ROUND(SUM($O118:CC118),4)=ROUND($G118,4),0,IF(Oper!CD$10=Inputs!$L$16,$G118-SUM($O118:CC118),$G118/$B$91)),IF(Oper!CD$10=Inputs!$L$16,$G118-SUM($O118:CC118),0))</f>
        <v>0</v>
      </c>
      <c r="CE118" s="221">
        <f>IF(Oper!CE$10&gt;=$C118,IF(ROUND(SUM($O118:CD118),4)=ROUND($G118,4),0,IF(Oper!CE$10=Inputs!$L$16,$G118-SUM($O118:CD118),$G118/$B$91)),IF(Oper!CE$10=Inputs!$L$16,$G118-SUM($O118:CD118),0))</f>
        <v>0</v>
      </c>
      <c r="CF118" s="221">
        <f>IF(Oper!CF$10&gt;=$C118,IF(ROUND(SUM($O118:CE118),4)=ROUND($G118,4),0,IF(Oper!CF$10=Inputs!$L$16,$G118-SUM($O118:CE118),$G118/$B$91)),IF(Oper!CF$10=Inputs!$L$16,$G118-SUM($O118:CE118),0))</f>
        <v>0</v>
      </c>
      <c r="CG118" s="221">
        <f>IF(Oper!CG$10&gt;=$C118,IF(ROUND(SUM($O118:CF118),4)=ROUND($G118,4),0,IF(Oper!CG$10=Inputs!$L$16,$G118-SUM($O118:CF118),$G118/$B$91)),IF(Oper!CG$10=Inputs!$L$16,$G118-SUM($O118:CF118),0))</f>
        <v>0</v>
      </c>
      <c r="CH118" s="221">
        <f>IF(Oper!CH$10&gt;=$C118,IF(ROUND(SUM($O118:CG118),4)=ROUND($G118,4),0,IF(Oper!CH$10=Inputs!$L$16,$G118-SUM($O118:CG118),$G118/$B$91)),IF(Oper!CH$10=Inputs!$L$16,$G118-SUM($O118:CG118),0))</f>
        <v>0</v>
      </c>
      <c r="CI118" s="221">
        <f>IF(Oper!CI$10&gt;=$C118,IF(ROUND(SUM($O118:CH118),4)=ROUND($G118,4),0,IF(Oper!CI$10=Inputs!$L$16,$G118-SUM($O118:CH118),$G118/$B$91)),IF(Oper!CI$10=Inputs!$L$16,$G118-SUM($O118:CH118),0))</f>
        <v>0</v>
      </c>
      <c r="CJ118" s="221">
        <f>IF(Oper!CJ$10&gt;=$C118,IF(ROUND(SUM($O118:CI118),4)=ROUND($G118,4),0,IF(Oper!CJ$10=Inputs!$L$16,$G118-SUM($O118:CI118),$G118/$B$91)),IF(Oper!CJ$10=Inputs!$L$16,$G118-SUM($O118:CI118),0))</f>
        <v>0</v>
      </c>
      <c r="CK118" s="221">
        <f>IF(Oper!CK$10&gt;=$C118,IF(ROUND(SUM($O118:CJ118),4)=ROUND($G118,4),0,IF(Oper!CK$10=Inputs!$L$16,$G118-SUM($O118:CJ118),$G118/$B$91)),IF(Oper!CK$10=Inputs!$L$16,$G118-SUM($O118:CJ118),0))</f>
        <v>0</v>
      </c>
      <c r="CL118" s="221">
        <f>IF(Oper!CL$10&gt;=$C118,IF(ROUND(SUM($O118:CK118),4)=ROUND($G118,4),0,IF(Oper!CL$10=Inputs!$L$16,$G118-SUM($O118:CK118),$G118/$B$91)),IF(Oper!CL$10=Inputs!$L$16,$G118-SUM($O118:CK118),0))</f>
        <v>0</v>
      </c>
      <c r="CM118" s="221">
        <f>IF(Oper!CM$10&gt;=$C118,IF(ROUND(SUM($O118:CL118),4)=ROUND($G118,4),0,IF(Oper!CM$10=Inputs!$L$16,$G118-SUM($O118:CL118),$G118/$B$91)),IF(Oper!CM$10=Inputs!$L$16,$G118-SUM($O118:CL118),0))</f>
        <v>0</v>
      </c>
      <c r="CN118" s="221">
        <f>IF(Oper!CN$10&gt;=$C118,IF(ROUND(SUM($O118:CM118),4)=ROUND($G118,4),0,IF(Oper!CN$10=Inputs!$L$16,$G118-SUM($O118:CM118),$G118/$B$91)),IF(Oper!CN$10=Inputs!$L$16,$G118-SUM($O118:CM118),0))</f>
        <v>0</v>
      </c>
      <c r="CO118" s="221">
        <f>IF(Oper!CO$10&gt;=$C118,IF(ROUND(SUM($O118:CN118),4)=ROUND($G118,4),0,IF(Oper!CO$10=Inputs!$L$16,$G118-SUM($O118:CN118),$G118/$B$91)),IF(Oper!CO$10=Inputs!$L$16,$G118-SUM($O118:CN118),0))</f>
        <v>0</v>
      </c>
      <c r="CP118" s="221">
        <f>IF(Oper!CP$10&gt;=$C118,IF(ROUND(SUM($O118:CO118),4)=ROUND($G118,4),0,IF(Oper!CP$10=Inputs!$L$16,$G118-SUM($O118:CO118),$G118/$B$91)),IF(Oper!CP$10=Inputs!$L$16,$G118-SUM($O118:CO118),0))</f>
        <v>0</v>
      </c>
      <c r="CQ118" s="221">
        <f>IF(Oper!CQ$10&gt;=$C118,IF(ROUND(SUM($O118:CP118),4)=ROUND($G118,4),0,IF(Oper!CQ$10=Inputs!$L$16,$G118-SUM($O118:CP118),$G118/$B$91)),IF(Oper!CQ$10=Inputs!$L$16,$G118-SUM($O118:CP118),0))</f>
        <v>0</v>
      </c>
      <c r="CR118" s="221">
        <f>IF(Oper!CR$10&gt;=$C118,IF(ROUND(SUM($O118:CQ118),4)=ROUND($G118,4),0,IF(Oper!CR$10=Inputs!$L$16,$G118-SUM($O118:CQ118),$G118/$B$91)),IF(Oper!CR$10=Inputs!$L$16,$G118-SUM($O118:CQ118),0))</f>
        <v>0</v>
      </c>
      <c r="CS118" s="221"/>
    </row>
    <row r="119" spans="1:97" outlineLevel="1">
      <c r="A119" s="47"/>
      <c r="B119" s="47"/>
      <c r="C119" s="116">
        <v>52962</v>
      </c>
      <c r="D119" s="47"/>
      <c r="E119" s="47"/>
      <c r="F119" s="47"/>
      <c r="G119" s="666">
        <f t="shared" si="217"/>
        <v>-108.1797903721048</v>
      </c>
      <c r="H119" s="47"/>
      <c r="I119" s="47"/>
      <c r="J119" s="47"/>
      <c r="K119" s="310" t="s">
        <v>200</v>
      </c>
      <c r="L119" s="133"/>
      <c r="M119" s="125">
        <f t="shared" si="216"/>
        <v>-108.17979037210479</v>
      </c>
      <c r="N119" s="125"/>
      <c r="O119" s="47"/>
      <c r="P119" s="221">
        <f>IF(Oper!P$10&gt;=$C119,IF(ROUND(SUM($O119:O119),4)=ROUND($G119,4),0,IF(Oper!P$10=Inputs!$L$16,$G119-SUM($O119:O119),$G119/$B$91)),IF(Oper!P$10=Inputs!$L$16,$G119-SUM($O119:O119),0))</f>
        <v>0</v>
      </c>
      <c r="Q119" s="221">
        <f>IF(Oper!Q$10&gt;=$C119,IF(ROUND(SUM($O119:P119),4)=ROUND($G119,4),0,IF(Oper!Q$10=Inputs!$L$16,$G119-SUM($O119:P119),$G119/$B$91)),IF(Oper!Q$10=Inputs!$L$16,$G119-SUM($O119:P119),0))</f>
        <v>0</v>
      </c>
      <c r="R119" s="221">
        <f>IF(Oper!R$10&gt;=$C119,IF(ROUND(SUM($O119:Q119),4)=ROUND($G119,4),0,IF(Oper!R$10=Inputs!$L$16,$G119-SUM($O119:Q119),$G119/$B$91)),IF(Oper!R$10=Inputs!$L$16,$G119-SUM($O119:Q119),0))</f>
        <v>0</v>
      </c>
      <c r="S119" s="221">
        <f>IF(Oper!S$10&gt;=$C119,IF(ROUND(SUM($O119:R119),4)=ROUND($G119,4),0,IF(Oper!S$10=Inputs!$L$16,$G119-SUM($O119:R119),$G119/$B$91)),IF(Oper!S$10=Inputs!$L$16,$G119-SUM($O119:R119),0))</f>
        <v>0</v>
      </c>
      <c r="T119" s="221">
        <f>IF(Oper!T$10&gt;=$C119,IF(ROUND(SUM($O119:S119),4)=ROUND($G119,4),0,IF(Oper!T$10=Inputs!$L$16,$G119-SUM($O119:S119),$G119/$B$91)),IF(Oper!T$10=Inputs!$L$16,$G119-SUM($O119:S119),0))</f>
        <v>0</v>
      </c>
      <c r="U119" s="221">
        <f>IF(Oper!U$10&gt;=$C119,IF(ROUND(SUM($O119:T119),4)=ROUND($G119,4),0,IF(Oper!U$10=Inputs!$L$16,$G119-SUM($O119:T119),$G119/$B$91)),IF(Oper!U$10=Inputs!$L$16,$G119-SUM($O119:T119),0))</f>
        <v>0</v>
      </c>
      <c r="V119" s="221">
        <f>IF(Oper!V$10&gt;=$C119,IF(ROUND(SUM($O119:U119),4)=ROUND($G119,4),0,IF(Oper!V$10=Inputs!$L$16,$G119-SUM($O119:U119),$G119/$B$91)),IF(Oper!V$10=Inputs!$L$16,$G119-SUM($O119:U119),0))</f>
        <v>0</v>
      </c>
      <c r="W119" s="221">
        <f>IF(Oper!W$10&gt;=$C119,IF(ROUND(SUM($O119:V119),4)=ROUND($G119,4),0,IF(Oper!W$10=Inputs!$L$16,$G119-SUM($O119:V119),$G119/$B$91)),IF(Oper!W$10=Inputs!$L$16,$G119-SUM($O119:V119),0))</f>
        <v>0</v>
      </c>
      <c r="X119" s="221">
        <f>IF(Oper!X$10&gt;=$C119,IF(ROUND(SUM($O119:W119),4)=ROUND($G119,4),0,IF(Oper!X$10=Inputs!$L$16,$G119-SUM($O119:W119),$G119/$B$91)),IF(Oper!X$10=Inputs!$L$16,$G119-SUM($O119:W119),0))</f>
        <v>0</v>
      </c>
      <c r="Y119" s="221">
        <f>IF(Oper!Y$10&gt;=$C119,IF(ROUND(SUM($O119:X119),4)=ROUND($G119,4),0,IF(Oper!Y$10=Inputs!$L$16,$G119-SUM($O119:X119),$G119/$B$91)),IF(Oper!Y$10=Inputs!$L$16,$G119-SUM($O119:X119),0))</f>
        <v>0</v>
      </c>
      <c r="Z119" s="221">
        <f>IF(Oper!Z$10&gt;=$C119,IF(ROUND(SUM($O119:Y119),4)=ROUND($G119,4),0,IF(Oper!Z$10=Inputs!$L$16,$G119-SUM($O119:Y119),$G119/$B$91)),IF(Oper!Z$10=Inputs!$L$16,$G119-SUM($O119:Y119),0))</f>
        <v>0</v>
      </c>
      <c r="AA119" s="221">
        <f>IF(Oper!AA$10&gt;=$C119,IF(ROUND(SUM($O119:Z119),4)=ROUND($G119,4),0,IF(Oper!AA$10=Inputs!$L$16,$G119-SUM($O119:Z119),$G119/$B$91)),IF(Oper!AA$10=Inputs!$L$16,$G119-SUM($O119:Z119),0))</f>
        <v>0</v>
      </c>
      <c r="AB119" s="221">
        <f>IF(Oper!AB$10&gt;=$C119,IF(ROUND(SUM($O119:AA119),4)=ROUND($G119,4),0,IF(Oper!AB$10=Inputs!$L$16,$G119-SUM($O119:AA119),$G119/$B$91)),IF(Oper!AB$10=Inputs!$L$16,$G119-SUM($O119:AA119),0))</f>
        <v>0</v>
      </c>
      <c r="AC119" s="221">
        <f>IF(Oper!AC$10&gt;=$C119,IF(ROUND(SUM($O119:AB119),4)=ROUND($G119,4),0,IF(Oper!AC$10=Inputs!$L$16,$G119-SUM($O119:AB119),$G119/$B$91)),IF(Oper!AC$10=Inputs!$L$16,$G119-SUM($O119:AB119),0))</f>
        <v>0</v>
      </c>
      <c r="AD119" s="221">
        <f>IF(Oper!AD$10&gt;=$C119,IF(ROUND(SUM($O119:AC119),4)=ROUND($G119,4),0,IF(Oper!AD$10=Inputs!$L$16,$G119-SUM($O119:AC119),$G119/$B$91)),IF(Oper!AD$10=Inputs!$L$16,$G119-SUM($O119:AC119),0))</f>
        <v>0</v>
      </c>
      <c r="AE119" s="221">
        <f>IF(Oper!AE$10&gt;=$C119,IF(ROUND(SUM($O119:AD119),4)=ROUND($G119,4),0,IF(Oper!AE$10=Inputs!$L$16,$G119-SUM($O119:AD119),$G119/$B$91)),IF(Oper!AE$10=Inputs!$L$16,$G119-SUM($O119:AD119),0))</f>
        <v>0</v>
      </c>
      <c r="AF119" s="221">
        <f>IF(Oper!AF$10&gt;=$C119,IF(ROUND(SUM($O119:AE119),4)=ROUND($G119,4),0,IF(Oper!AF$10=Inputs!$L$16,$G119-SUM($O119:AE119),$G119/$B$91)),IF(Oper!AF$10=Inputs!$L$16,$G119-SUM($O119:AE119),0))</f>
        <v>0</v>
      </c>
      <c r="AG119" s="221">
        <f>IF(Oper!AG$10&gt;=$C119,IF(ROUND(SUM($O119:AF119),4)=ROUND($G119,4),0,IF(Oper!AG$10=Inputs!$L$16,$G119-SUM($O119:AF119),$G119/$B$91)),IF(Oper!AG$10=Inputs!$L$16,$G119-SUM($O119:AF119),0))</f>
        <v>0</v>
      </c>
      <c r="AH119" s="221">
        <f>IF(Oper!AH$10&gt;=$C119,IF(ROUND(SUM($O119:AG119),4)=ROUND($G119,4),0,IF(Oper!AH$10=Inputs!$L$16,$G119-SUM($O119:AG119),$G119/$B$91)),IF(Oper!AH$10=Inputs!$L$16,$G119-SUM($O119:AG119),0))</f>
        <v>0</v>
      </c>
      <c r="AI119" s="221">
        <f>IF(Oper!AI$10&gt;=$C119,IF(ROUND(SUM($O119:AH119),4)=ROUND($G119,4),0,IF(Oper!AI$10=Inputs!$L$16,$G119-SUM($O119:AH119),$G119/$B$91)),IF(Oper!AI$10=Inputs!$L$16,$G119-SUM($O119:AH119),0))</f>
        <v>0</v>
      </c>
      <c r="AJ119" s="221">
        <f>IF(Oper!AJ$10&gt;=$C119,IF(ROUND(SUM($O119:AI119),4)=ROUND($G119,4),0,IF(Oper!AJ$10=Inputs!$L$16,$G119-SUM($O119:AI119),$G119/$B$91)),IF(Oper!AJ$10=Inputs!$L$16,$G119-SUM($O119:AI119),0))</f>
        <v>0</v>
      </c>
      <c r="AK119" s="221">
        <f>IF(Oper!AK$10&gt;=$C119,IF(ROUND(SUM($O119:AJ119),4)=ROUND($G119,4),0,IF(Oper!AK$10=Inputs!$L$16,$G119-SUM($O119:AJ119),$G119/$B$91)),IF(Oper!AK$10=Inputs!$L$16,$G119-SUM($O119:AJ119),0))</f>
        <v>0</v>
      </c>
      <c r="AL119" s="221">
        <f>IF(Oper!AL$10&gt;=$C119,IF(ROUND(SUM($O119:AK119),4)=ROUND($G119,4),0,IF(Oper!AL$10=Inputs!$L$16,$G119-SUM($O119:AK119),$G119/$B$91)),IF(Oper!AL$10=Inputs!$L$16,$G119-SUM($O119:AK119),0))</f>
        <v>0</v>
      </c>
      <c r="AM119" s="221">
        <f>IF(Oper!AM$10&gt;=$C119,IF(ROUND(SUM($O119:AL119),4)=ROUND($G119,4),0,IF(Oper!AM$10=Inputs!$L$16,$G119-SUM($O119:AL119),$G119/$B$91)),IF(Oper!AM$10=Inputs!$L$16,$G119-SUM($O119:AL119),0))</f>
        <v>0</v>
      </c>
      <c r="AN119" s="221">
        <f>IF(Oper!AN$10&gt;=$C119,IF(ROUND(SUM($O119:AM119),4)=ROUND($G119,4),0,IF(Oper!AN$10=Inputs!$L$16,$G119-SUM($O119:AM119),$G119/$B$91)),IF(Oper!AN$10=Inputs!$L$16,$G119-SUM($O119:AM119),0))</f>
        <v>0</v>
      </c>
      <c r="AO119" s="221">
        <f>IF(Oper!AO$10&gt;=$C119,IF(ROUND(SUM($O119:AN119),4)=ROUND($G119,4),0,IF(Oper!AO$10=Inputs!$L$16,$G119-SUM($O119:AN119),$G119/$B$91)),IF(Oper!AO$10=Inputs!$L$16,$G119-SUM($O119:AN119),0))</f>
        <v>0</v>
      </c>
      <c r="AP119" s="221">
        <f>IF(Oper!AP$10&gt;=$C119,IF(ROUND(SUM($O119:AO119),4)=ROUND($G119,4),0,IF(Oper!AP$10=Inputs!$L$16,$G119-SUM($O119:AO119),$G119/$B$91)),IF(Oper!AP$10=Inputs!$L$16,$G119-SUM($O119:AO119),0))</f>
        <v>-5.4089895186052406</v>
      </c>
      <c r="AQ119" s="221">
        <f>IF(Oper!AQ$10&gt;=$C119,IF(ROUND(SUM($O119:AP119),4)=ROUND($G119,4),0,IF(Oper!AQ$10=Inputs!$L$16,$G119-SUM($O119:AP119),$G119/$B$91)),IF(Oper!AQ$10=Inputs!$L$16,$G119-SUM($O119:AP119),0))</f>
        <v>-5.4089895186052406</v>
      </c>
      <c r="AR119" s="221">
        <f>IF(Oper!AR$10&gt;=$C119,IF(ROUND(SUM($O119:AQ119),4)=ROUND($G119,4),0,IF(Oper!AR$10=Inputs!$L$16,$G119-SUM($O119:AQ119),$G119/$B$91)),IF(Oper!AR$10=Inputs!$L$16,$G119-SUM($O119:AQ119),0))</f>
        <v>-5.4089895186052406</v>
      </c>
      <c r="AS119" s="221">
        <f>IF(Oper!AS$10&gt;=$C119,IF(ROUND(SUM($O119:AR119),4)=ROUND($G119,4),0,IF(Oper!AS$10=Inputs!$L$16,$G119-SUM($O119:AR119),$G119/$B$91)),IF(Oper!AS$10=Inputs!$L$16,$G119-SUM($O119:AR119),0))</f>
        <v>-5.4089895186052406</v>
      </c>
      <c r="AT119" s="221">
        <f>IF(Oper!AT$10&gt;=$C119,IF(ROUND(SUM($O119:AS119),4)=ROUND($G119,4),0,IF(Oper!AT$10=Inputs!$L$16,$G119-SUM($O119:AS119),$G119/$B$91)),IF(Oper!AT$10=Inputs!$L$16,$G119-SUM($O119:AS119),0))</f>
        <v>-5.4089895186052406</v>
      </c>
      <c r="AU119" s="221">
        <f>IF(Oper!AU$10&gt;=$C119,IF(ROUND(SUM($O119:AT119),4)=ROUND($G119,4),0,IF(Oper!AU$10=Inputs!$L$16,$G119-SUM($O119:AT119),$G119/$B$91)),IF(Oper!AU$10=Inputs!$L$16,$G119-SUM($O119:AT119),0))</f>
        <v>-5.4089895186052406</v>
      </c>
      <c r="AV119" s="221">
        <f>IF(Oper!AV$10&gt;=$C119,IF(ROUND(SUM($O119:AU119),4)=ROUND($G119,4),0,IF(Oper!AV$10=Inputs!$L$16,$G119-SUM($O119:AU119),$G119/$B$91)),IF(Oper!AV$10=Inputs!$L$16,$G119-SUM($O119:AU119),0))</f>
        <v>-5.4089895186052406</v>
      </c>
      <c r="AW119" s="221">
        <f>IF(Oper!AW$10&gt;=$C119,IF(ROUND(SUM($O119:AV119),4)=ROUND($G119,4),0,IF(Oper!AW$10=Inputs!$L$16,$G119-SUM($O119:AV119),$G119/$B$91)),IF(Oper!AW$10=Inputs!$L$16,$G119-SUM($O119:AV119),0))</f>
        <v>-5.4089895186052406</v>
      </c>
      <c r="AX119" s="221">
        <f>IF(Oper!AX$10&gt;=$C119,IF(ROUND(SUM($O119:AW119),4)=ROUND($G119,4),0,IF(Oper!AX$10=Inputs!$L$16,$G119-SUM($O119:AW119),$G119/$B$91)),IF(Oper!AX$10=Inputs!$L$16,$G119-SUM($O119:AW119),0))</f>
        <v>-5.4089895186052406</v>
      </c>
      <c r="AY119" s="221">
        <f>IF(Oper!AY$10&gt;=$C119,IF(ROUND(SUM($O119:AX119),4)=ROUND($G119,4),0,IF(Oper!AY$10=Inputs!$L$16,$G119-SUM($O119:AX119),$G119/$B$91)),IF(Oper!AY$10=Inputs!$L$16,$G119-SUM($O119:AX119),0))</f>
        <v>-5.4089895186052406</v>
      </c>
      <c r="AZ119" s="221">
        <f>IF(Oper!AZ$10&gt;=$C119,IF(ROUND(SUM($O119:AY119),4)=ROUND($G119,4),0,IF(Oper!AZ$10=Inputs!$L$16,$G119-SUM($O119:AY119),$G119/$B$91)),IF(Oper!AZ$10=Inputs!$L$16,$G119-SUM($O119:AY119),0))</f>
        <v>-5.4089895186052406</v>
      </c>
      <c r="BA119" s="221">
        <f>IF(Oper!BA$10&gt;=$C119,IF(ROUND(SUM($O119:AZ119),4)=ROUND($G119,4),0,IF(Oper!BA$10=Inputs!$L$16,$G119-SUM($O119:AZ119),$G119/$B$91)),IF(Oper!BA$10=Inputs!$L$16,$G119-SUM($O119:AZ119),0))</f>
        <v>-5.4089895186052406</v>
      </c>
      <c r="BB119" s="221">
        <f>IF(Oper!BB$10&gt;=$C119,IF(ROUND(SUM($O119:BA119),4)=ROUND($G119,4),0,IF(Oper!BB$10=Inputs!$L$16,$G119-SUM($O119:BA119),$G119/$B$91)),IF(Oper!BB$10=Inputs!$L$16,$G119-SUM($O119:BA119),0))</f>
        <v>-5.4089895186052406</v>
      </c>
      <c r="BC119" s="221">
        <f>IF(Oper!BC$10&gt;=$C119,IF(ROUND(SUM($O119:BB119),4)=ROUND($G119,4),0,IF(Oper!BC$10=Inputs!$L$16,$G119-SUM($O119:BB119),$G119/$B$91)),IF(Oper!BC$10=Inputs!$L$16,$G119-SUM($O119:BB119),0))</f>
        <v>-5.4089895186052406</v>
      </c>
      <c r="BD119" s="221">
        <f>IF(Oper!BD$10&gt;=$C119,IF(ROUND(SUM($O119:BC119),4)=ROUND($G119,4),0,IF(Oper!BD$10=Inputs!$L$16,$G119-SUM($O119:BC119),$G119/$B$91)),IF(Oper!BD$10=Inputs!$L$16,$G119-SUM($O119:BC119),0))</f>
        <v>-5.4089895186052406</v>
      </c>
      <c r="BE119" s="221">
        <f>IF(Oper!BE$10&gt;=$C119,IF(ROUND(SUM($O119:BD119),4)=ROUND($G119,4),0,IF(Oper!BE$10=Inputs!$L$16,$G119-SUM($O119:BD119),$G119/$B$91)),IF(Oper!BE$10=Inputs!$L$16,$G119-SUM($O119:BD119),0))</f>
        <v>-5.4089895186052406</v>
      </c>
      <c r="BF119" s="221">
        <f>IF(Oper!BF$10&gt;=$C119,IF(ROUND(SUM($O119:BE119),4)=ROUND($G119,4),0,IF(Oper!BF$10=Inputs!$L$16,$G119-SUM($O119:BE119),$G119/$B$91)),IF(Oper!BF$10=Inputs!$L$16,$G119-SUM($O119:BE119),0))</f>
        <v>-5.4089895186052406</v>
      </c>
      <c r="BG119" s="221">
        <f>IF(Oper!BG$10&gt;=$C119,IF(ROUND(SUM($O119:BF119),4)=ROUND($G119,4),0,IF(Oper!BG$10=Inputs!$L$16,$G119-SUM($O119:BF119),$G119/$B$91)),IF(Oper!BG$10=Inputs!$L$16,$G119-SUM($O119:BF119),0))</f>
        <v>-5.4089895186052406</v>
      </c>
      <c r="BH119" s="221">
        <f>IF(Oper!BH$10&gt;=$C119,IF(ROUND(SUM($O119:BG119),4)=ROUND($G119,4),0,IF(Oper!BH$10=Inputs!$L$16,$G119-SUM($O119:BG119),$G119/$B$91)),IF(Oper!BH$10=Inputs!$L$16,$G119-SUM($O119:BG119),0))</f>
        <v>-5.4089895186052406</v>
      </c>
      <c r="BI119" s="221">
        <f>IF(Oper!BI$10&gt;=$C119,IF(ROUND(SUM($O119:BH119),4)=ROUND($G119,4),0,IF(Oper!BI$10=Inputs!$L$16,$G119-SUM($O119:BH119),$G119/$B$91)),IF(Oper!BI$10=Inputs!$L$16,$G119-SUM($O119:BH119),0))</f>
        <v>-5.4089895186052406</v>
      </c>
      <c r="BJ119" s="221">
        <f>IF(Oper!BJ$10&gt;=$C119,IF(ROUND(SUM($O119:BI119),4)=ROUND($G119,4),0,IF(Oper!BJ$10=Inputs!$L$16,$G119-SUM($O119:BI119),$G119/$B$91)),IF(Oper!BJ$10=Inputs!$L$16,$G119-SUM($O119:BI119),0))</f>
        <v>0</v>
      </c>
      <c r="BK119" s="221">
        <f>IF(Oper!BK$10&gt;=$C119,IF(ROUND(SUM($O119:BJ119),4)=ROUND($G119,4),0,IF(Oper!BK$10=Inputs!$L$16,$G119-SUM($O119:BJ119),$G119/$B$91)),IF(Oper!BK$10=Inputs!$L$16,$G119-SUM($O119:BJ119),0))</f>
        <v>0</v>
      </c>
      <c r="BL119" s="221">
        <f>IF(Oper!BL$10&gt;=$C119,IF(ROUND(SUM($O119:BK119),4)=ROUND($G119,4),0,IF(Oper!BL$10=Inputs!$L$16,$G119-SUM($O119:BK119),$G119/$B$91)),IF(Oper!BL$10=Inputs!$L$16,$G119-SUM($O119:BK119),0))</f>
        <v>0</v>
      </c>
      <c r="BM119" s="221">
        <f>IF(Oper!BM$10&gt;=$C119,IF(ROUND(SUM($O119:BL119),4)=ROUND($G119,4),0,IF(Oper!BM$10=Inputs!$L$16,$G119-SUM($O119:BL119),$G119/$B$91)),IF(Oper!BM$10=Inputs!$L$16,$G119-SUM($O119:BL119),0))</f>
        <v>0</v>
      </c>
      <c r="BN119" s="221">
        <f>IF(Oper!BN$10&gt;=$C119,IF(ROUND(SUM($O119:BM119),4)=ROUND($G119,4),0,IF(Oper!BN$10=Inputs!$L$16,$G119-SUM($O119:BM119),$G119/$B$91)),IF(Oper!BN$10=Inputs!$L$16,$G119-SUM($O119:BM119),0))</f>
        <v>0</v>
      </c>
      <c r="BO119" s="221">
        <f>IF(Oper!BO$10&gt;=$C119,IF(ROUND(SUM($O119:BN119),4)=ROUND($G119,4),0,IF(Oper!BO$10=Inputs!$L$16,$G119-SUM($O119:BN119),$G119/$B$91)),IF(Oper!BO$10=Inputs!$L$16,$G119-SUM($O119:BN119),0))</f>
        <v>0</v>
      </c>
      <c r="BP119" s="221">
        <f>IF(Oper!BP$10&gt;=$C119,IF(ROUND(SUM($O119:BO119),4)=ROUND($G119,4),0,IF(Oper!BP$10=Inputs!$L$16,$G119-SUM($O119:BO119),$G119/$B$91)),IF(Oper!BP$10=Inputs!$L$16,$G119-SUM($O119:BO119),0))</f>
        <v>0</v>
      </c>
      <c r="BQ119" s="221">
        <f>IF(Oper!BQ$10&gt;=$C119,IF(ROUND(SUM($O119:BP119),4)=ROUND($G119,4),0,IF(Oper!BQ$10=Inputs!$L$16,$G119-SUM($O119:BP119),$G119/$B$91)),IF(Oper!BQ$10=Inputs!$L$16,$G119-SUM($O119:BP119),0))</f>
        <v>0</v>
      </c>
      <c r="BR119" s="221">
        <f>IF(Oper!BR$10&gt;=$C119,IF(ROUND(SUM($O119:BQ119),4)=ROUND($G119,4),0,IF(Oper!BR$10=Inputs!$L$16,$G119-SUM($O119:BQ119),$G119/$B$91)),IF(Oper!BR$10=Inputs!$L$16,$G119-SUM($O119:BQ119),0))</f>
        <v>0</v>
      </c>
      <c r="BS119" s="221">
        <f>IF(Oper!BS$10&gt;=$C119,IF(ROUND(SUM($O119:BR119),4)=ROUND($G119,4),0,IF(Oper!BS$10=Inputs!$L$16,$G119-SUM($O119:BR119),$G119/$B$91)),IF(Oper!BS$10=Inputs!$L$16,$G119-SUM($O119:BR119),0))</f>
        <v>0</v>
      </c>
      <c r="BT119" s="221">
        <f>IF(Oper!BT$10&gt;=$C119,IF(ROUND(SUM($O119:BS119),4)=ROUND($G119,4),0,IF(Oper!BT$10=Inputs!$L$16,$G119-SUM($O119:BS119),$G119/$B$91)),IF(Oper!BT$10=Inputs!$L$16,$G119-SUM($O119:BS119),0))</f>
        <v>0</v>
      </c>
      <c r="BU119" s="221">
        <f>IF(Oper!BU$10&gt;=$C119,IF(ROUND(SUM($O119:BT119),4)=ROUND($G119,4),0,IF(Oper!BU$10=Inputs!$L$16,$G119-SUM($O119:BT119),$G119/$B$91)),IF(Oper!BU$10=Inputs!$L$16,$G119-SUM($O119:BT119),0))</f>
        <v>0</v>
      </c>
      <c r="BV119" s="221">
        <f>IF(Oper!BV$10&gt;=$C119,IF(ROUND(SUM($O119:BU119),4)=ROUND($G119,4),0,IF(Oper!BV$10=Inputs!$L$16,$G119-SUM($O119:BU119),$G119/$B$91)),IF(Oper!BV$10=Inputs!$L$16,$G119-SUM($O119:BU119),0))</f>
        <v>0</v>
      </c>
      <c r="BW119" s="221">
        <f>IF(Oper!BW$10&gt;=$C119,IF(ROUND(SUM($O119:BV119),4)=ROUND($G119,4),0,IF(Oper!BW$10=Inputs!$L$16,$G119-SUM($O119:BV119),$G119/$B$91)),IF(Oper!BW$10=Inputs!$L$16,$G119-SUM($O119:BV119),0))</f>
        <v>0</v>
      </c>
      <c r="BX119" s="221">
        <f>IF(Oper!BX$10&gt;=$C119,IF(ROUND(SUM($O119:BW119),4)=ROUND($G119,4),0,IF(Oper!BX$10=Inputs!$L$16,$G119-SUM($O119:BW119),$G119/$B$91)),IF(Oper!BX$10=Inputs!$L$16,$G119-SUM($O119:BW119),0))</f>
        <v>0</v>
      </c>
      <c r="BY119" s="221">
        <f>IF(Oper!BY$10&gt;=$C119,IF(ROUND(SUM($O119:BX119),4)=ROUND($G119,4),0,IF(Oper!BY$10=Inputs!$L$16,$G119-SUM($O119:BX119),$G119/$B$91)),IF(Oper!BY$10=Inputs!$L$16,$G119-SUM($O119:BX119),0))</f>
        <v>0</v>
      </c>
      <c r="BZ119" s="221">
        <f>IF(Oper!BZ$10&gt;=$C119,IF(ROUND(SUM($O119:BY119),4)=ROUND($G119,4),0,IF(Oper!BZ$10=Inputs!$L$16,$G119-SUM($O119:BY119),$G119/$B$91)),IF(Oper!BZ$10=Inputs!$L$16,$G119-SUM($O119:BY119),0))</f>
        <v>0</v>
      </c>
      <c r="CA119" s="221">
        <f>IF(Oper!CA$10&gt;=$C119,IF(ROUND(SUM($O119:BZ119),4)=ROUND($G119,4),0,IF(Oper!CA$10=Inputs!$L$16,$G119-SUM($O119:BZ119),$G119/$B$91)),IF(Oper!CA$10=Inputs!$L$16,$G119-SUM($O119:BZ119),0))</f>
        <v>0</v>
      </c>
      <c r="CB119" s="221">
        <f>IF(Oper!CB$10&gt;=$C119,IF(ROUND(SUM($O119:CA119),4)=ROUND($G119,4),0,IF(Oper!CB$10=Inputs!$L$16,$G119-SUM($O119:CA119),$G119/$B$91)),IF(Oper!CB$10=Inputs!$L$16,$G119-SUM($O119:CA119),0))</f>
        <v>0</v>
      </c>
      <c r="CC119" s="221">
        <f>IF(Oper!CC$10&gt;=$C119,IF(ROUND(SUM($O119:CB119),4)=ROUND($G119,4),0,IF(Oper!CC$10=Inputs!$L$16,$G119-SUM($O119:CB119),$G119/$B$91)),IF(Oper!CC$10=Inputs!$L$16,$G119-SUM($O119:CB119),0))</f>
        <v>0</v>
      </c>
      <c r="CD119" s="221">
        <f>IF(Oper!CD$10&gt;=$C119,IF(ROUND(SUM($O119:CC119),4)=ROUND($G119,4),0,IF(Oper!CD$10=Inputs!$L$16,$G119-SUM($O119:CC119),$G119/$B$91)),IF(Oper!CD$10=Inputs!$L$16,$G119-SUM($O119:CC119),0))</f>
        <v>0</v>
      </c>
      <c r="CE119" s="221">
        <f>IF(Oper!CE$10&gt;=$C119,IF(ROUND(SUM($O119:CD119),4)=ROUND($G119,4),0,IF(Oper!CE$10=Inputs!$L$16,$G119-SUM($O119:CD119),$G119/$B$91)),IF(Oper!CE$10=Inputs!$L$16,$G119-SUM($O119:CD119),0))</f>
        <v>0</v>
      </c>
      <c r="CF119" s="221">
        <f>IF(Oper!CF$10&gt;=$C119,IF(ROUND(SUM($O119:CE119),4)=ROUND($G119,4),0,IF(Oper!CF$10=Inputs!$L$16,$G119-SUM($O119:CE119),$G119/$B$91)),IF(Oper!CF$10=Inputs!$L$16,$G119-SUM($O119:CE119),0))</f>
        <v>0</v>
      </c>
      <c r="CG119" s="221">
        <f>IF(Oper!CG$10&gt;=$C119,IF(ROUND(SUM($O119:CF119),4)=ROUND($G119,4),0,IF(Oper!CG$10=Inputs!$L$16,$G119-SUM($O119:CF119),$G119/$B$91)),IF(Oper!CG$10=Inputs!$L$16,$G119-SUM($O119:CF119),0))</f>
        <v>0</v>
      </c>
      <c r="CH119" s="221">
        <f>IF(Oper!CH$10&gt;=$C119,IF(ROUND(SUM($O119:CG119),4)=ROUND($G119,4),0,IF(Oper!CH$10=Inputs!$L$16,$G119-SUM($O119:CG119),$G119/$B$91)),IF(Oper!CH$10=Inputs!$L$16,$G119-SUM($O119:CG119),0))</f>
        <v>0</v>
      </c>
      <c r="CI119" s="221">
        <f>IF(Oper!CI$10&gt;=$C119,IF(ROUND(SUM($O119:CH119),4)=ROUND($G119,4),0,IF(Oper!CI$10=Inputs!$L$16,$G119-SUM($O119:CH119),$G119/$B$91)),IF(Oper!CI$10=Inputs!$L$16,$G119-SUM($O119:CH119),0))</f>
        <v>0</v>
      </c>
      <c r="CJ119" s="221">
        <f>IF(Oper!CJ$10&gt;=$C119,IF(ROUND(SUM($O119:CI119),4)=ROUND($G119,4),0,IF(Oper!CJ$10=Inputs!$L$16,$G119-SUM($O119:CI119),$G119/$B$91)),IF(Oper!CJ$10=Inputs!$L$16,$G119-SUM($O119:CI119),0))</f>
        <v>0</v>
      </c>
      <c r="CK119" s="221">
        <f>IF(Oper!CK$10&gt;=$C119,IF(ROUND(SUM($O119:CJ119),4)=ROUND($G119,4),0,IF(Oper!CK$10=Inputs!$L$16,$G119-SUM($O119:CJ119),$G119/$B$91)),IF(Oper!CK$10=Inputs!$L$16,$G119-SUM($O119:CJ119),0))</f>
        <v>0</v>
      </c>
      <c r="CL119" s="221">
        <f>IF(Oper!CL$10&gt;=$C119,IF(ROUND(SUM($O119:CK119),4)=ROUND($G119,4),0,IF(Oper!CL$10=Inputs!$L$16,$G119-SUM($O119:CK119),$G119/$B$91)),IF(Oper!CL$10=Inputs!$L$16,$G119-SUM($O119:CK119),0))</f>
        <v>0</v>
      </c>
      <c r="CM119" s="221">
        <f>IF(Oper!CM$10&gt;=$C119,IF(ROUND(SUM($O119:CL119),4)=ROUND($G119,4),0,IF(Oper!CM$10=Inputs!$L$16,$G119-SUM($O119:CL119),$G119/$B$91)),IF(Oper!CM$10=Inputs!$L$16,$G119-SUM($O119:CL119),0))</f>
        <v>0</v>
      </c>
      <c r="CN119" s="221">
        <f>IF(Oper!CN$10&gt;=$C119,IF(ROUND(SUM($O119:CM119),4)=ROUND($G119,4),0,IF(Oper!CN$10=Inputs!$L$16,$G119-SUM($O119:CM119),$G119/$B$91)),IF(Oper!CN$10=Inputs!$L$16,$G119-SUM($O119:CM119),0))</f>
        <v>0</v>
      </c>
      <c r="CO119" s="221">
        <f>IF(Oper!CO$10&gt;=$C119,IF(ROUND(SUM($O119:CN119),4)=ROUND($G119,4),0,IF(Oper!CO$10=Inputs!$L$16,$G119-SUM($O119:CN119),$G119/$B$91)),IF(Oper!CO$10=Inputs!$L$16,$G119-SUM($O119:CN119),0))</f>
        <v>0</v>
      </c>
      <c r="CP119" s="221">
        <f>IF(Oper!CP$10&gt;=$C119,IF(ROUND(SUM($O119:CO119),4)=ROUND($G119,4),0,IF(Oper!CP$10=Inputs!$L$16,$G119-SUM($O119:CO119),$G119/$B$91)),IF(Oper!CP$10=Inputs!$L$16,$G119-SUM($O119:CO119),0))</f>
        <v>0</v>
      </c>
      <c r="CQ119" s="221">
        <f>IF(Oper!CQ$10&gt;=$C119,IF(ROUND(SUM($O119:CP119),4)=ROUND($G119,4),0,IF(Oper!CQ$10=Inputs!$L$16,$G119-SUM($O119:CP119),$G119/$B$91)),IF(Oper!CQ$10=Inputs!$L$16,$G119-SUM($O119:CP119),0))</f>
        <v>0</v>
      </c>
      <c r="CR119" s="221">
        <f>IF(Oper!CR$10&gt;=$C119,IF(ROUND(SUM($O119:CQ119),4)=ROUND($G119,4),0,IF(Oper!CR$10=Inputs!$L$16,$G119-SUM($O119:CQ119),$G119/$B$91)),IF(Oper!CR$10=Inputs!$L$16,$G119-SUM($O119:CQ119),0))</f>
        <v>0</v>
      </c>
      <c r="CS119" s="221"/>
    </row>
    <row r="120" spans="1:97" outlineLevel="1">
      <c r="A120" s="47"/>
      <c r="B120" s="47"/>
      <c r="C120" s="116">
        <v>53327</v>
      </c>
      <c r="D120" s="47"/>
      <c r="E120" s="47"/>
      <c r="F120" s="47"/>
      <c r="G120" s="666">
        <f t="shared" si="217"/>
        <v>-108.39590115067813</v>
      </c>
      <c r="H120" s="47"/>
      <c r="I120" s="47"/>
      <c r="J120" s="47"/>
      <c r="K120" s="310" t="s">
        <v>200</v>
      </c>
      <c r="L120" s="133"/>
      <c r="M120" s="125">
        <f t="shared" si="216"/>
        <v>-108.39590115067809</v>
      </c>
      <c r="N120" s="125"/>
      <c r="O120" s="47"/>
      <c r="P120" s="221">
        <f>IF(Oper!P$10&gt;=$C120,IF(ROUND(SUM($O120:O120),4)=ROUND($G120,4),0,IF(Oper!P$10=Inputs!$L$16,$G120-SUM($O120:O120),$G120/$B$91)),IF(Oper!P$10=Inputs!$L$16,$G120-SUM($O120:O120),0))</f>
        <v>0</v>
      </c>
      <c r="Q120" s="221">
        <f>IF(Oper!Q$10&gt;=$C120,IF(ROUND(SUM($O120:P120),4)=ROUND($G120,4),0,IF(Oper!Q$10=Inputs!$L$16,$G120-SUM($O120:P120),$G120/$B$91)),IF(Oper!Q$10=Inputs!$L$16,$G120-SUM($O120:P120),0))</f>
        <v>0</v>
      </c>
      <c r="R120" s="221">
        <f>IF(Oper!R$10&gt;=$C120,IF(ROUND(SUM($O120:Q120),4)=ROUND($G120,4),0,IF(Oper!R$10=Inputs!$L$16,$G120-SUM($O120:Q120),$G120/$B$91)),IF(Oper!R$10=Inputs!$L$16,$G120-SUM($O120:Q120),0))</f>
        <v>0</v>
      </c>
      <c r="S120" s="221">
        <f>IF(Oper!S$10&gt;=$C120,IF(ROUND(SUM($O120:R120),4)=ROUND($G120,4),0,IF(Oper!S$10=Inputs!$L$16,$G120-SUM($O120:R120),$G120/$B$91)),IF(Oper!S$10=Inputs!$L$16,$G120-SUM($O120:R120),0))</f>
        <v>0</v>
      </c>
      <c r="T120" s="221">
        <f>IF(Oper!T$10&gt;=$C120,IF(ROUND(SUM($O120:S120),4)=ROUND($G120,4),0,IF(Oper!T$10=Inputs!$L$16,$G120-SUM($O120:S120),$G120/$B$91)),IF(Oper!T$10=Inputs!$L$16,$G120-SUM($O120:S120),0))</f>
        <v>0</v>
      </c>
      <c r="U120" s="221">
        <f>IF(Oper!U$10&gt;=$C120,IF(ROUND(SUM($O120:T120),4)=ROUND($G120,4),0,IF(Oper!U$10=Inputs!$L$16,$G120-SUM($O120:T120),$G120/$B$91)),IF(Oper!U$10=Inputs!$L$16,$G120-SUM($O120:T120),0))</f>
        <v>0</v>
      </c>
      <c r="V120" s="221">
        <f>IF(Oper!V$10&gt;=$C120,IF(ROUND(SUM($O120:U120),4)=ROUND($G120,4),0,IF(Oper!V$10=Inputs!$L$16,$G120-SUM($O120:U120),$G120/$B$91)),IF(Oper!V$10=Inputs!$L$16,$G120-SUM($O120:U120),0))</f>
        <v>0</v>
      </c>
      <c r="W120" s="221">
        <f>IF(Oper!W$10&gt;=$C120,IF(ROUND(SUM($O120:V120),4)=ROUND($G120,4),0,IF(Oper!W$10=Inputs!$L$16,$G120-SUM($O120:V120),$G120/$B$91)),IF(Oper!W$10=Inputs!$L$16,$G120-SUM($O120:V120),0))</f>
        <v>0</v>
      </c>
      <c r="X120" s="221">
        <f>IF(Oper!X$10&gt;=$C120,IF(ROUND(SUM($O120:W120),4)=ROUND($G120,4),0,IF(Oper!X$10=Inputs!$L$16,$G120-SUM($O120:W120),$G120/$B$91)),IF(Oper!X$10=Inputs!$L$16,$G120-SUM($O120:W120),0))</f>
        <v>0</v>
      </c>
      <c r="Y120" s="221">
        <f>IF(Oper!Y$10&gt;=$C120,IF(ROUND(SUM($O120:X120),4)=ROUND($G120,4),0,IF(Oper!Y$10=Inputs!$L$16,$G120-SUM($O120:X120),$G120/$B$91)),IF(Oper!Y$10=Inputs!$L$16,$G120-SUM($O120:X120),0))</f>
        <v>0</v>
      </c>
      <c r="Z120" s="221">
        <f>IF(Oper!Z$10&gt;=$C120,IF(ROUND(SUM($O120:Y120),4)=ROUND($G120,4),0,IF(Oper!Z$10=Inputs!$L$16,$G120-SUM($O120:Y120),$G120/$B$91)),IF(Oper!Z$10=Inputs!$L$16,$G120-SUM($O120:Y120),0))</f>
        <v>0</v>
      </c>
      <c r="AA120" s="221">
        <f>IF(Oper!AA$10&gt;=$C120,IF(ROUND(SUM($O120:Z120),4)=ROUND($G120,4),0,IF(Oper!AA$10=Inputs!$L$16,$G120-SUM($O120:Z120),$G120/$B$91)),IF(Oper!AA$10=Inputs!$L$16,$G120-SUM($O120:Z120),0))</f>
        <v>0</v>
      </c>
      <c r="AB120" s="221">
        <f>IF(Oper!AB$10&gt;=$C120,IF(ROUND(SUM($O120:AA120),4)=ROUND($G120,4),0,IF(Oper!AB$10=Inputs!$L$16,$G120-SUM($O120:AA120),$G120/$B$91)),IF(Oper!AB$10=Inputs!$L$16,$G120-SUM($O120:AA120),0))</f>
        <v>0</v>
      </c>
      <c r="AC120" s="221">
        <f>IF(Oper!AC$10&gt;=$C120,IF(ROUND(SUM($O120:AB120),4)=ROUND($G120,4),0,IF(Oper!AC$10=Inputs!$L$16,$G120-SUM($O120:AB120),$G120/$B$91)),IF(Oper!AC$10=Inputs!$L$16,$G120-SUM($O120:AB120),0))</f>
        <v>0</v>
      </c>
      <c r="AD120" s="221">
        <f>IF(Oper!AD$10&gt;=$C120,IF(ROUND(SUM($O120:AC120),4)=ROUND($G120,4),0,IF(Oper!AD$10=Inputs!$L$16,$G120-SUM($O120:AC120),$G120/$B$91)),IF(Oper!AD$10=Inputs!$L$16,$G120-SUM($O120:AC120),0))</f>
        <v>0</v>
      </c>
      <c r="AE120" s="221">
        <f>IF(Oper!AE$10&gt;=$C120,IF(ROUND(SUM($O120:AD120),4)=ROUND($G120,4),0,IF(Oper!AE$10=Inputs!$L$16,$G120-SUM($O120:AD120),$G120/$B$91)),IF(Oper!AE$10=Inputs!$L$16,$G120-SUM($O120:AD120),0))</f>
        <v>0</v>
      </c>
      <c r="AF120" s="221">
        <f>IF(Oper!AF$10&gt;=$C120,IF(ROUND(SUM($O120:AE120),4)=ROUND($G120,4),0,IF(Oper!AF$10=Inputs!$L$16,$G120-SUM($O120:AE120),$G120/$B$91)),IF(Oper!AF$10=Inputs!$L$16,$G120-SUM($O120:AE120),0))</f>
        <v>0</v>
      </c>
      <c r="AG120" s="221">
        <f>IF(Oper!AG$10&gt;=$C120,IF(ROUND(SUM($O120:AF120),4)=ROUND($G120,4),0,IF(Oper!AG$10=Inputs!$L$16,$G120-SUM($O120:AF120),$G120/$B$91)),IF(Oper!AG$10=Inputs!$L$16,$G120-SUM($O120:AF120),0))</f>
        <v>0</v>
      </c>
      <c r="AH120" s="221">
        <f>IF(Oper!AH$10&gt;=$C120,IF(ROUND(SUM($O120:AG120),4)=ROUND($G120,4),0,IF(Oper!AH$10=Inputs!$L$16,$G120-SUM($O120:AG120),$G120/$B$91)),IF(Oper!AH$10=Inputs!$L$16,$G120-SUM($O120:AG120),0))</f>
        <v>0</v>
      </c>
      <c r="AI120" s="221">
        <f>IF(Oper!AI$10&gt;=$C120,IF(ROUND(SUM($O120:AH120),4)=ROUND($G120,4),0,IF(Oper!AI$10=Inputs!$L$16,$G120-SUM($O120:AH120),$G120/$B$91)),IF(Oper!AI$10=Inputs!$L$16,$G120-SUM($O120:AH120),0))</f>
        <v>0</v>
      </c>
      <c r="AJ120" s="221">
        <f>IF(Oper!AJ$10&gt;=$C120,IF(ROUND(SUM($O120:AI120),4)=ROUND($G120,4),0,IF(Oper!AJ$10=Inputs!$L$16,$G120-SUM($O120:AI120),$G120/$B$91)),IF(Oper!AJ$10=Inputs!$L$16,$G120-SUM($O120:AI120),0))</f>
        <v>0</v>
      </c>
      <c r="AK120" s="221">
        <f>IF(Oper!AK$10&gt;=$C120,IF(ROUND(SUM($O120:AJ120),4)=ROUND($G120,4),0,IF(Oper!AK$10=Inputs!$L$16,$G120-SUM($O120:AJ120),$G120/$B$91)),IF(Oper!AK$10=Inputs!$L$16,$G120-SUM($O120:AJ120),0))</f>
        <v>0</v>
      </c>
      <c r="AL120" s="221">
        <f>IF(Oper!AL$10&gt;=$C120,IF(ROUND(SUM($O120:AK120),4)=ROUND($G120,4),0,IF(Oper!AL$10=Inputs!$L$16,$G120-SUM($O120:AK120),$G120/$B$91)),IF(Oper!AL$10=Inputs!$L$16,$G120-SUM($O120:AK120),0))</f>
        <v>0</v>
      </c>
      <c r="AM120" s="221">
        <f>IF(Oper!AM$10&gt;=$C120,IF(ROUND(SUM($O120:AL120),4)=ROUND($G120,4),0,IF(Oper!AM$10=Inputs!$L$16,$G120-SUM($O120:AL120),$G120/$B$91)),IF(Oper!AM$10=Inputs!$L$16,$G120-SUM($O120:AL120),0))</f>
        <v>0</v>
      </c>
      <c r="AN120" s="221">
        <f>IF(Oper!AN$10&gt;=$C120,IF(ROUND(SUM($O120:AM120),4)=ROUND($G120,4),0,IF(Oper!AN$10=Inputs!$L$16,$G120-SUM($O120:AM120),$G120/$B$91)),IF(Oper!AN$10=Inputs!$L$16,$G120-SUM($O120:AM120),0))</f>
        <v>0</v>
      </c>
      <c r="AO120" s="221">
        <f>IF(Oper!AO$10&gt;=$C120,IF(ROUND(SUM($O120:AN120),4)=ROUND($G120,4),0,IF(Oper!AO$10=Inputs!$L$16,$G120-SUM($O120:AN120),$G120/$B$91)),IF(Oper!AO$10=Inputs!$L$16,$G120-SUM($O120:AN120),0))</f>
        <v>0</v>
      </c>
      <c r="AP120" s="221">
        <f>IF(Oper!AP$10&gt;=$C120,IF(ROUND(SUM($O120:AO120),4)=ROUND($G120,4),0,IF(Oper!AP$10=Inputs!$L$16,$G120-SUM($O120:AO120),$G120/$B$91)),IF(Oper!AP$10=Inputs!$L$16,$G120-SUM($O120:AO120),0))</f>
        <v>0</v>
      </c>
      <c r="AQ120" s="221">
        <f>IF(Oper!AQ$10&gt;=$C120,IF(ROUND(SUM($O120:AP120),4)=ROUND($G120,4),0,IF(Oper!AQ$10=Inputs!$L$16,$G120-SUM($O120:AP120),$G120/$B$91)),IF(Oper!AQ$10=Inputs!$L$16,$G120-SUM($O120:AP120),0))</f>
        <v>-5.4197950575339062</v>
      </c>
      <c r="AR120" s="221">
        <f>IF(Oper!AR$10&gt;=$C120,IF(ROUND(SUM($O120:AQ120),4)=ROUND($G120,4),0,IF(Oper!AR$10=Inputs!$L$16,$G120-SUM($O120:AQ120),$G120/$B$91)),IF(Oper!AR$10=Inputs!$L$16,$G120-SUM($O120:AQ120),0))</f>
        <v>-5.4197950575339062</v>
      </c>
      <c r="AS120" s="221">
        <f>IF(Oper!AS$10&gt;=$C120,IF(ROUND(SUM($O120:AR120),4)=ROUND($G120,4),0,IF(Oper!AS$10=Inputs!$L$16,$G120-SUM($O120:AR120),$G120/$B$91)),IF(Oper!AS$10=Inputs!$L$16,$G120-SUM($O120:AR120),0))</f>
        <v>-5.4197950575339062</v>
      </c>
      <c r="AT120" s="221">
        <f>IF(Oper!AT$10&gt;=$C120,IF(ROUND(SUM($O120:AS120),4)=ROUND($G120,4),0,IF(Oper!AT$10=Inputs!$L$16,$G120-SUM($O120:AS120),$G120/$B$91)),IF(Oper!AT$10=Inputs!$L$16,$G120-SUM($O120:AS120),0))</f>
        <v>-5.4197950575339062</v>
      </c>
      <c r="AU120" s="221">
        <f>IF(Oper!AU$10&gt;=$C120,IF(ROUND(SUM($O120:AT120),4)=ROUND($G120,4),0,IF(Oper!AU$10=Inputs!$L$16,$G120-SUM($O120:AT120),$G120/$B$91)),IF(Oper!AU$10=Inputs!$L$16,$G120-SUM($O120:AT120),0))</f>
        <v>-5.4197950575339062</v>
      </c>
      <c r="AV120" s="221">
        <f>IF(Oper!AV$10&gt;=$C120,IF(ROUND(SUM($O120:AU120),4)=ROUND($G120,4),0,IF(Oper!AV$10=Inputs!$L$16,$G120-SUM($O120:AU120),$G120/$B$91)),IF(Oper!AV$10=Inputs!$L$16,$G120-SUM($O120:AU120),0))</f>
        <v>-5.4197950575339062</v>
      </c>
      <c r="AW120" s="221">
        <f>IF(Oper!AW$10&gt;=$C120,IF(ROUND(SUM($O120:AV120),4)=ROUND($G120,4),0,IF(Oper!AW$10=Inputs!$L$16,$G120-SUM($O120:AV120),$G120/$B$91)),IF(Oper!AW$10=Inputs!$L$16,$G120-SUM($O120:AV120),0))</f>
        <v>-5.4197950575339062</v>
      </c>
      <c r="AX120" s="221">
        <f>IF(Oper!AX$10&gt;=$C120,IF(ROUND(SUM($O120:AW120),4)=ROUND($G120,4),0,IF(Oper!AX$10=Inputs!$L$16,$G120-SUM($O120:AW120),$G120/$B$91)),IF(Oper!AX$10=Inputs!$L$16,$G120-SUM($O120:AW120),0))</f>
        <v>-5.4197950575339062</v>
      </c>
      <c r="AY120" s="221">
        <f>IF(Oper!AY$10&gt;=$C120,IF(ROUND(SUM($O120:AX120),4)=ROUND($G120,4),0,IF(Oper!AY$10=Inputs!$L$16,$G120-SUM($O120:AX120),$G120/$B$91)),IF(Oper!AY$10=Inputs!$L$16,$G120-SUM($O120:AX120),0))</f>
        <v>-5.4197950575339062</v>
      </c>
      <c r="AZ120" s="221">
        <f>IF(Oper!AZ$10&gt;=$C120,IF(ROUND(SUM($O120:AY120),4)=ROUND($G120,4),0,IF(Oper!AZ$10=Inputs!$L$16,$G120-SUM($O120:AY120),$G120/$B$91)),IF(Oper!AZ$10=Inputs!$L$16,$G120-SUM($O120:AY120),0))</f>
        <v>-5.4197950575339062</v>
      </c>
      <c r="BA120" s="221">
        <f>IF(Oper!BA$10&gt;=$C120,IF(ROUND(SUM($O120:AZ120),4)=ROUND($G120,4),0,IF(Oper!BA$10=Inputs!$L$16,$G120-SUM($O120:AZ120),$G120/$B$91)),IF(Oper!BA$10=Inputs!$L$16,$G120-SUM($O120:AZ120),0))</f>
        <v>-5.4197950575339062</v>
      </c>
      <c r="BB120" s="221">
        <f>IF(Oper!BB$10&gt;=$C120,IF(ROUND(SUM($O120:BA120),4)=ROUND($G120,4),0,IF(Oper!BB$10=Inputs!$L$16,$G120-SUM($O120:BA120),$G120/$B$91)),IF(Oper!BB$10=Inputs!$L$16,$G120-SUM($O120:BA120),0))</f>
        <v>-5.4197950575339062</v>
      </c>
      <c r="BC120" s="221">
        <f>IF(Oper!BC$10&gt;=$C120,IF(ROUND(SUM($O120:BB120),4)=ROUND($G120,4),0,IF(Oper!BC$10=Inputs!$L$16,$G120-SUM($O120:BB120),$G120/$B$91)),IF(Oper!BC$10=Inputs!$L$16,$G120-SUM($O120:BB120),0))</f>
        <v>-5.4197950575339062</v>
      </c>
      <c r="BD120" s="221">
        <f>IF(Oper!BD$10&gt;=$C120,IF(ROUND(SUM($O120:BC120),4)=ROUND($G120,4),0,IF(Oper!BD$10=Inputs!$L$16,$G120-SUM($O120:BC120),$G120/$B$91)),IF(Oper!BD$10=Inputs!$L$16,$G120-SUM($O120:BC120),0))</f>
        <v>-5.4197950575339062</v>
      </c>
      <c r="BE120" s="221">
        <f>IF(Oper!BE$10&gt;=$C120,IF(ROUND(SUM($O120:BD120),4)=ROUND($G120,4),0,IF(Oper!BE$10=Inputs!$L$16,$G120-SUM($O120:BD120),$G120/$B$91)),IF(Oper!BE$10=Inputs!$L$16,$G120-SUM($O120:BD120),0))</f>
        <v>-5.4197950575339062</v>
      </c>
      <c r="BF120" s="221">
        <f>IF(Oper!BF$10&gt;=$C120,IF(ROUND(SUM($O120:BE120),4)=ROUND($G120,4),0,IF(Oper!BF$10=Inputs!$L$16,$G120-SUM($O120:BE120),$G120/$B$91)),IF(Oper!BF$10=Inputs!$L$16,$G120-SUM($O120:BE120),0))</f>
        <v>-5.4197950575339062</v>
      </c>
      <c r="BG120" s="221">
        <f>IF(Oper!BG$10&gt;=$C120,IF(ROUND(SUM($O120:BF120),4)=ROUND($G120,4),0,IF(Oper!BG$10=Inputs!$L$16,$G120-SUM($O120:BF120),$G120/$B$91)),IF(Oper!BG$10=Inputs!$L$16,$G120-SUM($O120:BF120),0))</f>
        <v>-5.4197950575339062</v>
      </c>
      <c r="BH120" s="221">
        <f>IF(Oper!BH$10&gt;=$C120,IF(ROUND(SUM($O120:BG120),4)=ROUND($G120,4),0,IF(Oper!BH$10=Inputs!$L$16,$G120-SUM($O120:BG120),$G120/$B$91)),IF(Oper!BH$10=Inputs!$L$16,$G120-SUM($O120:BG120),0))</f>
        <v>-5.4197950575339062</v>
      </c>
      <c r="BI120" s="221">
        <f>IF(Oper!BI$10&gt;=$C120,IF(ROUND(SUM($O120:BH120),4)=ROUND($G120,4),0,IF(Oper!BI$10=Inputs!$L$16,$G120-SUM($O120:BH120),$G120/$B$91)),IF(Oper!BI$10=Inputs!$L$16,$G120-SUM($O120:BH120),0))</f>
        <v>-5.4197950575339062</v>
      </c>
      <c r="BJ120" s="221">
        <f>IF(Oper!BJ$10&gt;=$C120,IF(ROUND(SUM($O120:BI120),4)=ROUND($G120,4),0,IF(Oper!BJ$10=Inputs!$L$16,$G120-SUM($O120:BI120),$G120/$B$91)),IF(Oper!BJ$10=Inputs!$L$16,$G120-SUM($O120:BI120),0))</f>
        <v>-5.4197950575339062</v>
      </c>
      <c r="BK120" s="221">
        <f>IF(Oper!BK$10&gt;=$C120,IF(ROUND(SUM($O120:BJ120),4)=ROUND($G120,4),0,IF(Oper!BK$10=Inputs!$L$16,$G120-SUM($O120:BJ120),$G120/$B$91)),IF(Oper!BK$10=Inputs!$L$16,$G120-SUM($O120:BJ120),0))</f>
        <v>0</v>
      </c>
      <c r="BL120" s="221">
        <f>IF(Oper!BL$10&gt;=$C120,IF(ROUND(SUM($O120:BK120),4)=ROUND($G120,4),0,IF(Oper!BL$10=Inputs!$L$16,$G120-SUM($O120:BK120),$G120/$B$91)),IF(Oper!BL$10=Inputs!$L$16,$G120-SUM($O120:BK120),0))</f>
        <v>0</v>
      </c>
      <c r="BM120" s="221">
        <f>IF(Oper!BM$10&gt;=$C120,IF(ROUND(SUM($O120:BL120),4)=ROUND($G120,4),0,IF(Oper!BM$10=Inputs!$L$16,$G120-SUM($O120:BL120),$G120/$B$91)),IF(Oper!BM$10=Inputs!$L$16,$G120-SUM($O120:BL120),0))</f>
        <v>0</v>
      </c>
      <c r="BN120" s="221">
        <f>IF(Oper!BN$10&gt;=$C120,IF(ROUND(SUM($O120:BM120),4)=ROUND($G120,4),0,IF(Oper!BN$10=Inputs!$L$16,$G120-SUM($O120:BM120),$G120/$B$91)),IF(Oper!BN$10=Inputs!$L$16,$G120-SUM($O120:BM120),0))</f>
        <v>0</v>
      </c>
      <c r="BO120" s="221">
        <f>IF(Oper!BO$10&gt;=$C120,IF(ROUND(SUM($O120:BN120),4)=ROUND($G120,4),0,IF(Oper!BO$10=Inputs!$L$16,$G120-SUM($O120:BN120),$G120/$B$91)),IF(Oper!BO$10=Inputs!$L$16,$G120-SUM($O120:BN120),0))</f>
        <v>0</v>
      </c>
      <c r="BP120" s="221">
        <f>IF(Oper!BP$10&gt;=$C120,IF(ROUND(SUM($O120:BO120),4)=ROUND($G120,4),0,IF(Oper!BP$10=Inputs!$L$16,$G120-SUM($O120:BO120),$G120/$B$91)),IF(Oper!BP$10=Inputs!$L$16,$G120-SUM($O120:BO120),0))</f>
        <v>0</v>
      </c>
      <c r="BQ120" s="221">
        <f>IF(Oper!BQ$10&gt;=$C120,IF(ROUND(SUM($O120:BP120),4)=ROUND($G120,4),0,IF(Oper!BQ$10=Inputs!$L$16,$G120-SUM($O120:BP120),$G120/$B$91)),IF(Oper!BQ$10=Inputs!$L$16,$G120-SUM($O120:BP120),0))</f>
        <v>0</v>
      </c>
      <c r="BR120" s="221">
        <f>IF(Oper!BR$10&gt;=$C120,IF(ROUND(SUM($O120:BQ120),4)=ROUND($G120,4),0,IF(Oper!BR$10=Inputs!$L$16,$G120-SUM($O120:BQ120),$G120/$B$91)),IF(Oper!BR$10=Inputs!$L$16,$G120-SUM($O120:BQ120),0))</f>
        <v>0</v>
      </c>
      <c r="BS120" s="221">
        <f>IF(Oper!BS$10&gt;=$C120,IF(ROUND(SUM($O120:BR120),4)=ROUND($G120,4),0,IF(Oper!BS$10=Inputs!$L$16,$G120-SUM($O120:BR120),$G120/$B$91)),IF(Oper!BS$10=Inputs!$L$16,$G120-SUM($O120:BR120),0))</f>
        <v>0</v>
      </c>
      <c r="BT120" s="221">
        <f>IF(Oper!BT$10&gt;=$C120,IF(ROUND(SUM($O120:BS120),4)=ROUND($G120,4),0,IF(Oper!BT$10=Inputs!$L$16,$G120-SUM($O120:BS120),$G120/$B$91)),IF(Oper!BT$10=Inputs!$L$16,$G120-SUM($O120:BS120),0))</f>
        <v>0</v>
      </c>
      <c r="BU120" s="221">
        <f>IF(Oper!BU$10&gt;=$C120,IF(ROUND(SUM($O120:BT120),4)=ROUND($G120,4),0,IF(Oper!BU$10=Inputs!$L$16,$G120-SUM($O120:BT120),$G120/$B$91)),IF(Oper!BU$10=Inputs!$L$16,$G120-SUM($O120:BT120),0))</f>
        <v>0</v>
      </c>
      <c r="BV120" s="221">
        <f>IF(Oper!BV$10&gt;=$C120,IF(ROUND(SUM($O120:BU120),4)=ROUND($G120,4),0,IF(Oper!BV$10=Inputs!$L$16,$G120-SUM($O120:BU120),$G120/$B$91)),IF(Oper!BV$10=Inputs!$L$16,$G120-SUM($O120:BU120),0))</f>
        <v>0</v>
      </c>
      <c r="BW120" s="221">
        <f>IF(Oper!BW$10&gt;=$C120,IF(ROUND(SUM($O120:BV120),4)=ROUND($G120,4),0,IF(Oper!BW$10=Inputs!$L$16,$G120-SUM($O120:BV120),$G120/$B$91)),IF(Oper!BW$10=Inputs!$L$16,$G120-SUM($O120:BV120),0))</f>
        <v>0</v>
      </c>
      <c r="BX120" s="221">
        <f>IF(Oper!BX$10&gt;=$C120,IF(ROUND(SUM($O120:BW120),4)=ROUND($G120,4),0,IF(Oper!BX$10=Inputs!$L$16,$G120-SUM($O120:BW120),$G120/$B$91)),IF(Oper!BX$10=Inputs!$L$16,$G120-SUM($O120:BW120),0))</f>
        <v>0</v>
      </c>
      <c r="BY120" s="221">
        <f>IF(Oper!BY$10&gt;=$C120,IF(ROUND(SUM($O120:BX120),4)=ROUND($G120,4),0,IF(Oper!BY$10=Inputs!$L$16,$G120-SUM($O120:BX120),$G120/$B$91)),IF(Oper!BY$10=Inputs!$L$16,$G120-SUM($O120:BX120),0))</f>
        <v>0</v>
      </c>
      <c r="BZ120" s="221">
        <f>IF(Oper!BZ$10&gt;=$C120,IF(ROUND(SUM($O120:BY120),4)=ROUND($G120,4),0,IF(Oper!BZ$10=Inputs!$L$16,$G120-SUM($O120:BY120),$G120/$B$91)),IF(Oper!BZ$10=Inputs!$L$16,$G120-SUM($O120:BY120),0))</f>
        <v>0</v>
      </c>
      <c r="CA120" s="221">
        <f>IF(Oper!CA$10&gt;=$C120,IF(ROUND(SUM($O120:BZ120),4)=ROUND($G120,4),0,IF(Oper!CA$10=Inputs!$L$16,$G120-SUM($O120:BZ120),$G120/$B$91)),IF(Oper!CA$10=Inputs!$L$16,$G120-SUM($O120:BZ120),0))</f>
        <v>0</v>
      </c>
      <c r="CB120" s="221">
        <f>IF(Oper!CB$10&gt;=$C120,IF(ROUND(SUM($O120:CA120),4)=ROUND($G120,4),0,IF(Oper!CB$10=Inputs!$L$16,$G120-SUM($O120:CA120),$G120/$B$91)),IF(Oper!CB$10=Inputs!$L$16,$G120-SUM($O120:CA120),0))</f>
        <v>0</v>
      </c>
      <c r="CC120" s="221">
        <f>IF(Oper!CC$10&gt;=$C120,IF(ROUND(SUM($O120:CB120),4)=ROUND($G120,4),0,IF(Oper!CC$10=Inputs!$L$16,$G120-SUM($O120:CB120),$G120/$B$91)),IF(Oper!CC$10=Inputs!$L$16,$G120-SUM($O120:CB120),0))</f>
        <v>0</v>
      </c>
      <c r="CD120" s="221">
        <f>IF(Oper!CD$10&gt;=$C120,IF(ROUND(SUM($O120:CC120),4)=ROUND($G120,4),0,IF(Oper!CD$10=Inputs!$L$16,$G120-SUM($O120:CC120),$G120/$B$91)),IF(Oper!CD$10=Inputs!$L$16,$G120-SUM($O120:CC120),0))</f>
        <v>0</v>
      </c>
      <c r="CE120" s="221">
        <f>IF(Oper!CE$10&gt;=$C120,IF(ROUND(SUM($O120:CD120),4)=ROUND($G120,4),0,IF(Oper!CE$10=Inputs!$L$16,$G120-SUM($O120:CD120),$G120/$B$91)),IF(Oper!CE$10=Inputs!$L$16,$G120-SUM($O120:CD120),0))</f>
        <v>0</v>
      </c>
      <c r="CF120" s="221">
        <f>IF(Oper!CF$10&gt;=$C120,IF(ROUND(SUM($O120:CE120),4)=ROUND($G120,4),0,IF(Oper!CF$10=Inputs!$L$16,$G120-SUM($O120:CE120),$G120/$B$91)),IF(Oper!CF$10=Inputs!$L$16,$G120-SUM($O120:CE120),0))</f>
        <v>0</v>
      </c>
      <c r="CG120" s="221">
        <f>IF(Oper!CG$10&gt;=$C120,IF(ROUND(SUM($O120:CF120),4)=ROUND($G120,4),0,IF(Oper!CG$10=Inputs!$L$16,$G120-SUM($O120:CF120),$G120/$B$91)),IF(Oper!CG$10=Inputs!$L$16,$G120-SUM($O120:CF120),0))</f>
        <v>0</v>
      </c>
      <c r="CH120" s="221">
        <f>IF(Oper!CH$10&gt;=$C120,IF(ROUND(SUM($O120:CG120),4)=ROUND($G120,4),0,IF(Oper!CH$10=Inputs!$L$16,$G120-SUM($O120:CG120),$G120/$B$91)),IF(Oper!CH$10=Inputs!$L$16,$G120-SUM($O120:CG120),0))</f>
        <v>0</v>
      </c>
      <c r="CI120" s="221">
        <f>IF(Oper!CI$10&gt;=$C120,IF(ROUND(SUM($O120:CH120),4)=ROUND($G120,4),0,IF(Oper!CI$10=Inputs!$L$16,$G120-SUM($O120:CH120),$G120/$B$91)),IF(Oper!CI$10=Inputs!$L$16,$G120-SUM($O120:CH120),0))</f>
        <v>0</v>
      </c>
      <c r="CJ120" s="221">
        <f>IF(Oper!CJ$10&gt;=$C120,IF(ROUND(SUM($O120:CI120),4)=ROUND($G120,4),0,IF(Oper!CJ$10=Inputs!$L$16,$G120-SUM($O120:CI120),$G120/$B$91)),IF(Oper!CJ$10=Inputs!$L$16,$G120-SUM($O120:CI120),0))</f>
        <v>0</v>
      </c>
      <c r="CK120" s="221">
        <f>IF(Oper!CK$10&gt;=$C120,IF(ROUND(SUM($O120:CJ120),4)=ROUND($G120,4),0,IF(Oper!CK$10=Inputs!$L$16,$G120-SUM($O120:CJ120),$G120/$B$91)),IF(Oper!CK$10=Inputs!$L$16,$G120-SUM($O120:CJ120),0))</f>
        <v>0</v>
      </c>
      <c r="CL120" s="221">
        <f>IF(Oper!CL$10&gt;=$C120,IF(ROUND(SUM($O120:CK120),4)=ROUND($G120,4),0,IF(Oper!CL$10=Inputs!$L$16,$G120-SUM($O120:CK120),$G120/$B$91)),IF(Oper!CL$10=Inputs!$L$16,$G120-SUM($O120:CK120),0))</f>
        <v>0</v>
      </c>
      <c r="CM120" s="221">
        <f>IF(Oper!CM$10&gt;=$C120,IF(ROUND(SUM($O120:CL120),4)=ROUND($G120,4),0,IF(Oper!CM$10=Inputs!$L$16,$G120-SUM($O120:CL120),$G120/$B$91)),IF(Oper!CM$10=Inputs!$L$16,$G120-SUM($O120:CL120),0))</f>
        <v>0</v>
      </c>
      <c r="CN120" s="221">
        <f>IF(Oper!CN$10&gt;=$C120,IF(ROUND(SUM($O120:CM120),4)=ROUND($G120,4),0,IF(Oper!CN$10=Inputs!$L$16,$G120-SUM($O120:CM120),$G120/$B$91)),IF(Oper!CN$10=Inputs!$L$16,$G120-SUM($O120:CM120),0))</f>
        <v>0</v>
      </c>
      <c r="CO120" s="221">
        <f>IF(Oper!CO$10&gt;=$C120,IF(ROUND(SUM($O120:CN120),4)=ROUND($G120,4),0,IF(Oper!CO$10=Inputs!$L$16,$G120-SUM($O120:CN120),$G120/$B$91)),IF(Oper!CO$10=Inputs!$L$16,$G120-SUM($O120:CN120),0))</f>
        <v>0</v>
      </c>
      <c r="CP120" s="221">
        <f>IF(Oper!CP$10&gt;=$C120,IF(ROUND(SUM($O120:CO120),4)=ROUND($G120,4),0,IF(Oper!CP$10=Inputs!$L$16,$G120-SUM($O120:CO120),$G120/$B$91)),IF(Oper!CP$10=Inputs!$L$16,$G120-SUM($O120:CO120),0))</f>
        <v>0</v>
      </c>
      <c r="CQ120" s="221">
        <f>IF(Oper!CQ$10&gt;=$C120,IF(ROUND(SUM($O120:CP120),4)=ROUND($G120,4),0,IF(Oper!CQ$10=Inputs!$L$16,$G120-SUM($O120:CP120),$G120/$B$91)),IF(Oper!CQ$10=Inputs!$L$16,$G120-SUM($O120:CP120),0))</f>
        <v>0</v>
      </c>
      <c r="CR120" s="221">
        <f>IF(Oper!CR$10&gt;=$C120,IF(ROUND(SUM($O120:CQ120),4)=ROUND($G120,4),0,IF(Oper!CR$10=Inputs!$L$16,$G120-SUM($O120:CQ120),$G120/$B$91)),IF(Oper!CR$10=Inputs!$L$16,$G120-SUM($O120:CQ120),0))</f>
        <v>0</v>
      </c>
      <c r="CS120" s="221"/>
    </row>
    <row r="121" spans="1:97" outlineLevel="1">
      <c r="A121" s="47"/>
      <c r="B121" s="47"/>
      <c r="C121" s="116">
        <v>53692</v>
      </c>
      <c r="D121" s="47"/>
      <c r="E121" s="47"/>
      <c r="F121" s="47"/>
      <c r="G121" s="666">
        <f t="shared" si="217"/>
        <v>-108.61244365377642</v>
      </c>
      <c r="H121" s="47"/>
      <c r="I121" s="47"/>
      <c r="J121" s="47"/>
      <c r="K121" s="310" t="s">
        <v>200</v>
      </c>
      <c r="L121" s="133"/>
      <c r="M121" s="125">
        <f t="shared" si="216"/>
        <v>-108.61244365377642</v>
      </c>
      <c r="N121" s="125"/>
      <c r="O121" s="47"/>
      <c r="P121" s="221">
        <f>IF(Oper!P$10&gt;=$C121,IF(ROUND(SUM($O121:O121),4)=ROUND($G121,4),0,IF(Oper!P$10=Inputs!$L$16,$G121-SUM($O121:O121),$G121/$B$91)),IF(Oper!P$10=Inputs!$L$16,$G121-SUM($O121:O121),0))</f>
        <v>0</v>
      </c>
      <c r="Q121" s="221">
        <f>IF(Oper!Q$10&gt;=$C121,IF(ROUND(SUM($O121:P121),4)=ROUND($G121,4),0,IF(Oper!Q$10=Inputs!$L$16,$G121-SUM($O121:P121),$G121/$B$91)),IF(Oper!Q$10=Inputs!$L$16,$G121-SUM($O121:P121),0))</f>
        <v>0</v>
      </c>
      <c r="R121" s="221">
        <f>IF(Oper!R$10&gt;=$C121,IF(ROUND(SUM($O121:Q121),4)=ROUND($G121,4),0,IF(Oper!R$10=Inputs!$L$16,$G121-SUM($O121:Q121),$G121/$B$91)),IF(Oper!R$10=Inputs!$L$16,$G121-SUM($O121:Q121),0))</f>
        <v>0</v>
      </c>
      <c r="S121" s="221">
        <f>IF(Oper!S$10&gt;=$C121,IF(ROUND(SUM($O121:R121),4)=ROUND($G121,4),0,IF(Oper!S$10=Inputs!$L$16,$G121-SUM($O121:R121),$G121/$B$91)),IF(Oper!S$10=Inputs!$L$16,$G121-SUM($O121:R121),0))</f>
        <v>0</v>
      </c>
      <c r="T121" s="221">
        <f>IF(Oper!T$10&gt;=$C121,IF(ROUND(SUM($O121:S121),4)=ROUND($G121,4),0,IF(Oper!T$10=Inputs!$L$16,$G121-SUM($O121:S121),$G121/$B$91)),IF(Oper!T$10=Inputs!$L$16,$G121-SUM($O121:S121),0))</f>
        <v>0</v>
      </c>
      <c r="U121" s="221">
        <f>IF(Oper!U$10&gt;=$C121,IF(ROUND(SUM($O121:T121),4)=ROUND($G121,4),0,IF(Oper!U$10=Inputs!$L$16,$G121-SUM($O121:T121),$G121/$B$91)),IF(Oper!U$10=Inputs!$L$16,$G121-SUM($O121:T121),0))</f>
        <v>0</v>
      </c>
      <c r="V121" s="221">
        <f>IF(Oper!V$10&gt;=$C121,IF(ROUND(SUM($O121:U121),4)=ROUND($G121,4),0,IF(Oper!V$10=Inputs!$L$16,$G121-SUM($O121:U121),$G121/$B$91)),IF(Oper!V$10=Inputs!$L$16,$G121-SUM($O121:U121),0))</f>
        <v>0</v>
      </c>
      <c r="W121" s="221">
        <f>IF(Oper!W$10&gt;=$C121,IF(ROUND(SUM($O121:V121),4)=ROUND($G121,4),0,IF(Oper!W$10=Inputs!$L$16,$G121-SUM($O121:V121),$G121/$B$91)),IF(Oper!W$10=Inputs!$L$16,$G121-SUM($O121:V121),0))</f>
        <v>0</v>
      </c>
      <c r="X121" s="221">
        <f>IF(Oper!X$10&gt;=$C121,IF(ROUND(SUM($O121:W121),4)=ROUND($G121,4),0,IF(Oper!X$10=Inputs!$L$16,$G121-SUM($O121:W121),$G121/$B$91)),IF(Oper!X$10=Inputs!$L$16,$G121-SUM($O121:W121),0))</f>
        <v>0</v>
      </c>
      <c r="Y121" s="221">
        <f>IF(Oper!Y$10&gt;=$C121,IF(ROUND(SUM($O121:X121),4)=ROUND($G121,4),0,IF(Oper!Y$10=Inputs!$L$16,$G121-SUM($O121:X121),$G121/$B$91)),IF(Oper!Y$10=Inputs!$L$16,$G121-SUM($O121:X121),0))</f>
        <v>0</v>
      </c>
      <c r="Z121" s="221">
        <f>IF(Oper!Z$10&gt;=$C121,IF(ROUND(SUM($O121:Y121),4)=ROUND($G121,4),0,IF(Oper!Z$10=Inputs!$L$16,$G121-SUM($O121:Y121),$G121/$B$91)),IF(Oper!Z$10=Inputs!$L$16,$G121-SUM($O121:Y121),0))</f>
        <v>0</v>
      </c>
      <c r="AA121" s="221">
        <f>IF(Oper!AA$10&gt;=$C121,IF(ROUND(SUM($O121:Z121),4)=ROUND($G121,4),0,IF(Oper!AA$10=Inputs!$L$16,$G121-SUM($O121:Z121),$G121/$B$91)),IF(Oper!AA$10=Inputs!$L$16,$G121-SUM($O121:Z121),0))</f>
        <v>0</v>
      </c>
      <c r="AB121" s="221">
        <f>IF(Oper!AB$10&gt;=$C121,IF(ROUND(SUM($O121:AA121),4)=ROUND($G121,4),0,IF(Oper!AB$10=Inputs!$L$16,$G121-SUM($O121:AA121),$G121/$B$91)),IF(Oper!AB$10=Inputs!$L$16,$G121-SUM($O121:AA121),0))</f>
        <v>0</v>
      </c>
      <c r="AC121" s="221">
        <f>IF(Oper!AC$10&gt;=$C121,IF(ROUND(SUM($O121:AB121),4)=ROUND($G121,4),0,IF(Oper!AC$10=Inputs!$L$16,$G121-SUM($O121:AB121),$G121/$B$91)),IF(Oper!AC$10=Inputs!$L$16,$G121-SUM($O121:AB121),0))</f>
        <v>0</v>
      </c>
      <c r="AD121" s="221">
        <f>IF(Oper!AD$10&gt;=$C121,IF(ROUND(SUM($O121:AC121),4)=ROUND($G121,4),0,IF(Oper!AD$10=Inputs!$L$16,$G121-SUM($O121:AC121),$G121/$B$91)),IF(Oper!AD$10=Inputs!$L$16,$G121-SUM($O121:AC121),0))</f>
        <v>0</v>
      </c>
      <c r="AE121" s="221">
        <f>IF(Oper!AE$10&gt;=$C121,IF(ROUND(SUM($O121:AD121),4)=ROUND($G121,4),0,IF(Oper!AE$10=Inputs!$L$16,$G121-SUM($O121:AD121),$G121/$B$91)),IF(Oper!AE$10=Inputs!$L$16,$G121-SUM($O121:AD121),0))</f>
        <v>0</v>
      </c>
      <c r="AF121" s="221">
        <f>IF(Oper!AF$10&gt;=$C121,IF(ROUND(SUM($O121:AE121),4)=ROUND($G121,4),0,IF(Oper!AF$10=Inputs!$L$16,$G121-SUM($O121:AE121),$G121/$B$91)),IF(Oper!AF$10=Inputs!$L$16,$G121-SUM($O121:AE121),0))</f>
        <v>0</v>
      </c>
      <c r="AG121" s="221">
        <f>IF(Oper!AG$10&gt;=$C121,IF(ROUND(SUM($O121:AF121),4)=ROUND($G121,4),0,IF(Oper!AG$10=Inputs!$L$16,$G121-SUM($O121:AF121),$G121/$B$91)),IF(Oper!AG$10=Inputs!$L$16,$G121-SUM($O121:AF121),0))</f>
        <v>0</v>
      </c>
      <c r="AH121" s="221">
        <f>IF(Oper!AH$10&gt;=$C121,IF(ROUND(SUM($O121:AG121),4)=ROUND($G121,4),0,IF(Oper!AH$10=Inputs!$L$16,$G121-SUM($O121:AG121),$G121/$B$91)),IF(Oper!AH$10=Inputs!$L$16,$G121-SUM($O121:AG121),0))</f>
        <v>0</v>
      </c>
      <c r="AI121" s="221">
        <f>IF(Oper!AI$10&gt;=$C121,IF(ROUND(SUM($O121:AH121),4)=ROUND($G121,4),0,IF(Oper!AI$10=Inputs!$L$16,$G121-SUM($O121:AH121),$G121/$B$91)),IF(Oper!AI$10=Inputs!$L$16,$G121-SUM($O121:AH121),0))</f>
        <v>0</v>
      </c>
      <c r="AJ121" s="221">
        <f>IF(Oper!AJ$10&gt;=$C121,IF(ROUND(SUM($O121:AI121),4)=ROUND($G121,4),0,IF(Oper!AJ$10=Inputs!$L$16,$G121-SUM($O121:AI121),$G121/$B$91)),IF(Oper!AJ$10=Inputs!$L$16,$G121-SUM($O121:AI121),0))</f>
        <v>0</v>
      </c>
      <c r="AK121" s="221">
        <f>IF(Oper!AK$10&gt;=$C121,IF(ROUND(SUM($O121:AJ121),4)=ROUND($G121,4),0,IF(Oper!AK$10=Inputs!$L$16,$G121-SUM($O121:AJ121),$G121/$B$91)),IF(Oper!AK$10=Inputs!$L$16,$G121-SUM($O121:AJ121),0))</f>
        <v>0</v>
      </c>
      <c r="AL121" s="221">
        <f>IF(Oper!AL$10&gt;=$C121,IF(ROUND(SUM($O121:AK121),4)=ROUND($G121,4),0,IF(Oper!AL$10=Inputs!$L$16,$G121-SUM($O121:AK121),$G121/$B$91)),IF(Oper!AL$10=Inputs!$L$16,$G121-SUM($O121:AK121),0))</f>
        <v>0</v>
      </c>
      <c r="AM121" s="221">
        <f>IF(Oper!AM$10&gt;=$C121,IF(ROUND(SUM($O121:AL121),4)=ROUND($G121,4),0,IF(Oper!AM$10=Inputs!$L$16,$G121-SUM($O121:AL121),$G121/$B$91)),IF(Oper!AM$10=Inputs!$L$16,$G121-SUM($O121:AL121),0))</f>
        <v>0</v>
      </c>
      <c r="AN121" s="221">
        <f>IF(Oper!AN$10&gt;=$C121,IF(ROUND(SUM($O121:AM121),4)=ROUND($G121,4),0,IF(Oper!AN$10=Inputs!$L$16,$G121-SUM($O121:AM121),$G121/$B$91)),IF(Oper!AN$10=Inputs!$L$16,$G121-SUM($O121:AM121),0))</f>
        <v>0</v>
      </c>
      <c r="AO121" s="221">
        <f>IF(Oper!AO$10&gt;=$C121,IF(ROUND(SUM($O121:AN121),4)=ROUND($G121,4),0,IF(Oper!AO$10=Inputs!$L$16,$G121-SUM($O121:AN121),$G121/$B$91)),IF(Oper!AO$10=Inputs!$L$16,$G121-SUM($O121:AN121),0))</f>
        <v>0</v>
      </c>
      <c r="AP121" s="221">
        <f>IF(Oper!AP$10&gt;=$C121,IF(ROUND(SUM($O121:AO121),4)=ROUND($G121,4),0,IF(Oper!AP$10=Inputs!$L$16,$G121-SUM($O121:AO121),$G121/$B$91)),IF(Oper!AP$10=Inputs!$L$16,$G121-SUM($O121:AO121),0))</f>
        <v>0</v>
      </c>
      <c r="AQ121" s="221">
        <f>IF(Oper!AQ$10&gt;=$C121,IF(ROUND(SUM($O121:AP121),4)=ROUND($G121,4),0,IF(Oper!AQ$10=Inputs!$L$16,$G121-SUM($O121:AP121),$G121/$B$91)),IF(Oper!AQ$10=Inputs!$L$16,$G121-SUM($O121:AP121),0))</f>
        <v>0</v>
      </c>
      <c r="AR121" s="221">
        <f>IF(Oper!AR$10&gt;=$C121,IF(ROUND(SUM($O121:AQ121),4)=ROUND($G121,4),0,IF(Oper!AR$10=Inputs!$L$16,$G121-SUM($O121:AQ121),$G121/$B$91)),IF(Oper!AR$10=Inputs!$L$16,$G121-SUM($O121:AQ121),0))</f>
        <v>-5.430622182688821</v>
      </c>
      <c r="AS121" s="221">
        <f>IF(Oper!AS$10&gt;=$C121,IF(ROUND(SUM($O121:AR121),4)=ROUND($G121,4),0,IF(Oper!AS$10=Inputs!$L$16,$G121-SUM($O121:AR121),$G121/$B$91)),IF(Oper!AS$10=Inputs!$L$16,$G121-SUM($O121:AR121),0))</f>
        <v>-5.430622182688821</v>
      </c>
      <c r="AT121" s="221">
        <f>IF(Oper!AT$10&gt;=$C121,IF(ROUND(SUM($O121:AS121),4)=ROUND($G121,4),0,IF(Oper!AT$10=Inputs!$L$16,$G121-SUM($O121:AS121),$G121/$B$91)),IF(Oper!AT$10=Inputs!$L$16,$G121-SUM($O121:AS121),0))</f>
        <v>-5.430622182688821</v>
      </c>
      <c r="AU121" s="221">
        <f>IF(Oper!AU$10&gt;=$C121,IF(ROUND(SUM($O121:AT121),4)=ROUND($G121,4),0,IF(Oper!AU$10=Inputs!$L$16,$G121-SUM($O121:AT121),$G121/$B$91)),IF(Oper!AU$10=Inputs!$L$16,$G121-SUM($O121:AT121),0))</f>
        <v>-5.430622182688821</v>
      </c>
      <c r="AV121" s="221">
        <f>IF(Oper!AV$10&gt;=$C121,IF(ROUND(SUM($O121:AU121),4)=ROUND($G121,4),0,IF(Oper!AV$10=Inputs!$L$16,$G121-SUM($O121:AU121),$G121/$B$91)),IF(Oper!AV$10=Inputs!$L$16,$G121-SUM($O121:AU121),0))</f>
        <v>-5.430622182688821</v>
      </c>
      <c r="AW121" s="221">
        <f>IF(Oper!AW$10&gt;=$C121,IF(ROUND(SUM($O121:AV121),4)=ROUND($G121,4),0,IF(Oper!AW$10=Inputs!$L$16,$G121-SUM($O121:AV121),$G121/$B$91)),IF(Oper!AW$10=Inputs!$L$16,$G121-SUM($O121:AV121),0))</f>
        <v>-5.430622182688821</v>
      </c>
      <c r="AX121" s="221">
        <f>IF(Oper!AX$10&gt;=$C121,IF(ROUND(SUM($O121:AW121),4)=ROUND($G121,4),0,IF(Oper!AX$10=Inputs!$L$16,$G121-SUM($O121:AW121),$G121/$B$91)),IF(Oper!AX$10=Inputs!$L$16,$G121-SUM($O121:AW121),0))</f>
        <v>-5.430622182688821</v>
      </c>
      <c r="AY121" s="221">
        <f>IF(Oper!AY$10&gt;=$C121,IF(ROUND(SUM($O121:AX121),4)=ROUND($G121,4),0,IF(Oper!AY$10=Inputs!$L$16,$G121-SUM($O121:AX121),$G121/$B$91)),IF(Oper!AY$10=Inputs!$L$16,$G121-SUM($O121:AX121),0))</f>
        <v>-5.430622182688821</v>
      </c>
      <c r="AZ121" s="221">
        <f>IF(Oper!AZ$10&gt;=$C121,IF(ROUND(SUM($O121:AY121),4)=ROUND($G121,4),0,IF(Oper!AZ$10=Inputs!$L$16,$G121-SUM($O121:AY121),$G121/$B$91)),IF(Oper!AZ$10=Inputs!$L$16,$G121-SUM($O121:AY121),0))</f>
        <v>-5.430622182688821</v>
      </c>
      <c r="BA121" s="221">
        <f>IF(Oper!BA$10&gt;=$C121,IF(ROUND(SUM($O121:AZ121),4)=ROUND($G121,4),0,IF(Oper!BA$10=Inputs!$L$16,$G121-SUM($O121:AZ121),$G121/$B$91)),IF(Oper!BA$10=Inputs!$L$16,$G121-SUM($O121:AZ121),0))</f>
        <v>-5.430622182688821</v>
      </c>
      <c r="BB121" s="221">
        <f>IF(Oper!BB$10&gt;=$C121,IF(ROUND(SUM($O121:BA121),4)=ROUND($G121,4),0,IF(Oper!BB$10=Inputs!$L$16,$G121-SUM($O121:BA121),$G121/$B$91)),IF(Oper!BB$10=Inputs!$L$16,$G121-SUM($O121:BA121),0))</f>
        <v>-5.430622182688821</v>
      </c>
      <c r="BC121" s="221">
        <f>IF(Oper!BC$10&gt;=$C121,IF(ROUND(SUM($O121:BB121),4)=ROUND($G121,4),0,IF(Oper!BC$10=Inputs!$L$16,$G121-SUM($O121:BB121),$G121/$B$91)),IF(Oper!BC$10=Inputs!$L$16,$G121-SUM($O121:BB121),0))</f>
        <v>-5.430622182688821</v>
      </c>
      <c r="BD121" s="221">
        <f>IF(Oper!BD$10&gt;=$C121,IF(ROUND(SUM($O121:BC121),4)=ROUND($G121,4),0,IF(Oper!BD$10=Inputs!$L$16,$G121-SUM($O121:BC121),$G121/$B$91)),IF(Oper!BD$10=Inputs!$L$16,$G121-SUM($O121:BC121),0))</f>
        <v>-5.430622182688821</v>
      </c>
      <c r="BE121" s="221">
        <f>IF(Oper!BE$10&gt;=$C121,IF(ROUND(SUM($O121:BD121),4)=ROUND($G121,4),0,IF(Oper!BE$10=Inputs!$L$16,$G121-SUM($O121:BD121),$G121/$B$91)),IF(Oper!BE$10=Inputs!$L$16,$G121-SUM($O121:BD121),0))</f>
        <v>-5.430622182688821</v>
      </c>
      <c r="BF121" s="221">
        <f>IF(Oper!BF$10&gt;=$C121,IF(ROUND(SUM($O121:BE121),4)=ROUND($G121,4),0,IF(Oper!BF$10=Inputs!$L$16,$G121-SUM($O121:BE121),$G121/$B$91)),IF(Oper!BF$10=Inputs!$L$16,$G121-SUM($O121:BE121),0))</f>
        <v>-5.430622182688821</v>
      </c>
      <c r="BG121" s="221">
        <f>IF(Oper!BG$10&gt;=$C121,IF(ROUND(SUM($O121:BF121),4)=ROUND($G121,4),0,IF(Oper!BG$10=Inputs!$L$16,$G121-SUM($O121:BF121),$G121/$B$91)),IF(Oper!BG$10=Inputs!$L$16,$G121-SUM($O121:BF121),0))</f>
        <v>-5.430622182688821</v>
      </c>
      <c r="BH121" s="221">
        <f>IF(Oper!BH$10&gt;=$C121,IF(ROUND(SUM($O121:BG121),4)=ROUND($G121,4),0,IF(Oper!BH$10=Inputs!$L$16,$G121-SUM($O121:BG121),$G121/$B$91)),IF(Oper!BH$10=Inputs!$L$16,$G121-SUM($O121:BG121),0))</f>
        <v>-5.430622182688821</v>
      </c>
      <c r="BI121" s="221">
        <f>IF(Oper!BI$10&gt;=$C121,IF(ROUND(SUM($O121:BH121),4)=ROUND($G121,4),0,IF(Oper!BI$10=Inputs!$L$16,$G121-SUM($O121:BH121),$G121/$B$91)),IF(Oper!BI$10=Inputs!$L$16,$G121-SUM($O121:BH121),0))</f>
        <v>-5.430622182688821</v>
      </c>
      <c r="BJ121" s="221">
        <f>IF(Oper!BJ$10&gt;=$C121,IF(ROUND(SUM($O121:BI121),4)=ROUND($G121,4),0,IF(Oper!BJ$10=Inputs!$L$16,$G121-SUM($O121:BI121),$G121/$B$91)),IF(Oper!BJ$10=Inputs!$L$16,$G121-SUM($O121:BI121),0))</f>
        <v>-5.430622182688821</v>
      </c>
      <c r="BK121" s="221">
        <f>IF(Oper!BK$10&gt;=$C121,IF(ROUND(SUM($O121:BJ121),4)=ROUND($G121,4),0,IF(Oper!BK$10=Inputs!$L$16,$G121-SUM($O121:BJ121),$G121/$B$91)),IF(Oper!BK$10=Inputs!$L$16,$G121-SUM($O121:BJ121),0))</f>
        <v>-5.430622182688821</v>
      </c>
      <c r="BL121" s="221">
        <f>IF(Oper!BL$10&gt;=$C121,IF(ROUND(SUM($O121:BK121),4)=ROUND($G121,4),0,IF(Oper!BL$10=Inputs!$L$16,$G121-SUM($O121:BK121),$G121/$B$91)),IF(Oper!BL$10=Inputs!$L$16,$G121-SUM($O121:BK121),0))</f>
        <v>0</v>
      </c>
      <c r="BM121" s="221">
        <f>IF(Oper!BM$10&gt;=$C121,IF(ROUND(SUM($O121:BL121),4)=ROUND($G121,4),0,IF(Oper!BM$10=Inputs!$L$16,$G121-SUM($O121:BL121),$G121/$B$91)),IF(Oper!BM$10=Inputs!$L$16,$G121-SUM($O121:BL121),0))</f>
        <v>0</v>
      </c>
      <c r="BN121" s="221">
        <f>IF(Oper!BN$10&gt;=$C121,IF(ROUND(SUM($O121:BM121),4)=ROUND($G121,4),0,IF(Oper!BN$10=Inputs!$L$16,$G121-SUM($O121:BM121),$G121/$B$91)),IF(Oper!BN$10=Inputs!$L$16,$G121-SUM($O121:BM121),0))</f>
        <v>0</v>
      </c>
      <c r="BO121" s="221">
        <f>IF(Oper!BO$10&gt;=$C121,IF(ROUND(SUM($O121:BN121),4)=ROUND($G121,4),0,IF(Oper!BO$10=Inputs!$L$16,$G121-SUM($O121:BN121),$G121/$B$91)),IF(Oper!BO$10=Inputs!$L$16,$G121-SUM($O121:BN121),0))</f>
        <v>0</v>
      </c>
      <c r="BP121" s="221">
        <f>IF(Oper!BP$10&gt;=$C121,IF(ROUND(SUM($O121:BO121),4)=ROUND($G121,4),0,IF(Oper!BP$10=Inputs!$L$16,$G121-SUM($O121:BO121),$G121/$B$91)),IF(Oper!BP$10=Inputs!$L$16,$G121-SUM($O121:BO121),0))</f>
        <v>0</v>
      </c>
      <c r="BQ121" s="221">
        <f>IF(Oper!BQ$10&gt;=$C121,IF(ROUND(SUM($O121:BP121),4)=ROUND($G121,4),0,IF(Oper!BQ$10=Inputs!$L$16,$G121-SUM($O121:BP121),$G121/$B$91)),IF(Oper!BQ$10=Inputs!$L$16,$G121-SUM($O121:BP121),0))</f>
        <v>0</v>
      </c>
      <c r="BR121" s="221">
        <f>IF(Oper!BR$10&gt;=$C121,IF(ROUND(SUM($O121:BQ121),4)=ROUND($G121,4),0,IF(Oper!BR$10=Inputs!$L$16,$G121-SUM($O121:BQ121),$G121/$B$91)),IF(Oper!BR$10=Inputs!$L$16,$G121-SUM($O121:BQ121),0))</f>
        <v>0</v>
      </c>
      <c r="BS121" s="221">
        <f>IF(Oper!BS$10&gt;=$C121,IF(ROUND(SUM($O121:BR121),4)=ROUND($G121,4),0,IF(Oper!BS$10=Inputs!$L$16,$G121-SUM($O121:BR121),$G121/$B$91)),IF(Oper!BS$10=Inputs!$L$16,$G121-SUM($O121:BR121),0))</f>
        <v>0</v>
      </c>
      <c r="BT121" s="221">
        <f>IF(Oper!BT$10&gt;=$C121,IF(ROUND(SUM($O121:BS121),4)=ROUND($G121,4),0,IF(Oper!BT$10=Inputs!$L$16,$G121-SUM($O121:BS121),$G121/$B$91)),IF(Oper!BT$10=Inputs!$L$16,$G121-SUM($O121:BS121),0))</f>
        <v>0</v>
      </c>
      <c r="BU121" s="221">
        <f>IF(Oper!BU$10&gt;=$C121,IF(ROUND(SUM($O121:BT121),4)=ROUND($G121,4),0,IF(Oper!BU$10=Inputs!$L$16,$G121-SUM($O121:BT121),$G121/$B$91)),IF(Oper!BU$10=Inputs!$L$16,$G121-SUM($O121:BT121),0))</f>
        <v>0</v>
      </c>
      <c r="BV121" s="221">
        <f>IF(Oper!BV$10&gt;=$C121,IF(ROUND(SUM($O121:BU121),4)=ROUND($G121,4),0,IF(Oper!BV$10=Inputs!$L$16,$G121-SUM($O121:BU121),$G121/$B$91)),IF(Oper!BV$10=Inputs!$L$16,$G121-SUM($O121:BU121),0))</f>
        <v>0</v>
      </c>
      <c r="BW121" s="221">
        <f>IF(Oper!BW$10&gt;=$C121,IF(ROUND(SUM($O121:BV121),4)=ROUND($G121,4),0,IF(Oper!BW$10=Inputs!$L$16,$G121-SUM($O121:BV121),$G121/$B$91)),IF(Oper!BW$10=Inputs!$L$16,$G121-SUM($O121:BV121),0))</f>
        <v>0</v>
      </c>
      <c r="BX121" s="221">
        <f>IF(Oper!BX$10&gt;=$C121,IF(ROUND(SUM($O121:BW121),4)=ROUND($G121,4),0,IF(Oper!BX$10=Inputs!$L$16,$G121-SUM($O121:BW121),$G121/$B$91)),IF(Oper!BX$10=Inputs!$L$16,$G121-SUM($O121:BW121),0))</f>
        <v>0</v>
      </c>
      <c r="BY121" s="221">
        <f>IF(Oper!BY$10&gt;=$C121,IF(ROUND(SUM($O121:BX121),4)=ROUND($G121,4),0,IF(Oper!BY$10=Inputs!$L$16,$G121-SUM($O121:BX121),$G121/$B$91)),IF(Oper!BY$10=Inputs!$L$16,$G121-SUM($O121:BX121),0))</f>
        <v>0</v>
      </c>
      <c r="BZ121" s="221">
        <f>IF(Oper!BZ$10&gt;=$C121,IF(ROUND(SUM($O121:BY121),4)=ROUND($G121,4),0,IF(Oper!BZ$10=Inputs!$L$16,$G121-SUM($O121:BY121),$G121/$B$91)),IF(Oper!BZ$10=Inputs!$L$16,$G121-SUM($O121:BY121),0))</f>
        <v>0</v>
      </c>
      <c r="CA121" s="221">
        <f>IF(Oper!CA$10&gt;=$C121,IF(ROUND(SUM($O121:BZ121),4)=ROUND($G121,4),0,IF(Oper!CA$10=Inputs!$L$16,$G121-SUM($O121:BZ121),$G121/$B$91)),IF(Oper!CA$10=Inputs!$L$16,$G121-SUM($O121:BZ121),0))</f>
        <v>0</v>
      </c>
      <c r="CB121" s="221">
        <f>IF(Oper!CB$10&gt;=$C121,IF(ROUND(SUM($O121:CA121),4)=ROUND($G121,4),0,IF(Oper!CB$10=Inputs!$L$16,$G121-SUM($O121:CA121),$G121/$B$91)),IF(Oper!CB$10=Inputs!$L$16,$G121-SUM($O121:CA121),0))</f>
        <v>0</v>
      </c>
      <c r="CC121" s="221">
        <f>IF(Oper!CC$10&gt;=$C121,IF(ROUND(SUM($O121:CB121),4)=ROUND($G121,4),0,IF(Oper!CC$10=Inputs!$L$16,$G121-SUM($O121:CB121),$G121/$B$91)),IF(Oper!CC$10=Inputs!$L$16,$G121-SUM($O121:CB121),0))</f>
        <v>0</v>
      </c>
      <c r="CD121" s="221">
        <f>IF(Oper!CD$10&gt;=$C121,IF(ROUND(SUM($O121:CC121),4)=ROUND($G121,4),0,IF(Oper!CD$10=Inputs!$L$16,$G121-SUM($O121:CC121),$G121/$B$91)),IF(Oper!CD$10=Inputs!$L$16,$G121-SUM($O121:CC121),0))</f>
        <v>0</v>
      </c>
      <c r="CE121" s="221">
        <f>IF(Oper!CE$10&gt;=$C121,IF(ROUND(SUM($O121:CD121),4)=ROUND($G121,4),0,IF(Oper!CE$10=Inputs!$L$16,$G121-SUM($O121:CD121),$G121/$B$91)),IF(Oper!CE$10=Inputs!$L$16,$G121-SUM($O121:CD121),0))</f>
        <v>0</v>
      </c>
      <c r="CF121" s="221">
        <f>IF(Oper!CF$10&gt;=$C121,IF(ROUND(SUM($O121:CE121),4)=ROUND($G121,4),0,IF(Oper!CF$10=Inputs!$L$16,$G121-SUM($O121:CE121),$G121/$B$91)),IF(Oper!CF$10=Inputs!$L$16,$G121-SUM($O121:CE121),0))</f>
        <v>0</v>
      </c>
      <c r="CG121" s="221">
        <f>IF(Oper!CG$10&gt;=$C121,IF(ROUND(SUM($O121:CF121),4)=ROUND($G121,4),0,IF(Oper!CG$10=Inputs!$L$16,$G121-SUM($O121:CF121),$G121/$B$91)),IF(Oper!CG$10=Inputs!$L$16,$G121-SUM($O121:CF121),0))</f>
        <v>0</v>
      </c>
      <c r="CH121" s="221">
        <f>IF(Oper!CH$10&gt;=$C121,IF(ROUND(SUM($O121:CG121),4)=ROUND($G121,4),0,IF(Oper!CH$10=Inputs!$L$16,$G121-SUM($O121:CG121),$G121/$B$91)),IF(Oper!CH$10=Inputs!$L$16,$G121-SUM($O121:CG121),0))</f>
        <v>0</v>
      </c>
      <c r="CI121" s="221">
        <f>IF(Oper!CI$10&gt;=$C121,IF(ROUND(SUM($O121:CH121),4)=ROUND($G121,4),0,IF(Oper!CI$10=Inputs!$L$16,$G121-SUM($O121:CH121),$G121/$B$91)),IF(Oper!CI$10=Inputs!$L$16,$G121-SUM($O121:CH121),0))</f>
        <v>0</v>
      </c>
      <c r="CJ121" s="221">
        <f>IF(Oper!CJ$10&gt;=$C121,IF(ROUND(SUM($O121:CI121),4)=ROUND($G121,4),0,IF(Oper!CJ$10=Inputs!$L$16,$G121-SUM($O121:CI121),$G121/$B$91)),IF(Oper!CJ$10=Inputs!$L$16,$G121-SUM($O121:CI121),0))</f>
        <v>0</v>
      </c>
      <c r="CK121" s="221">
        <f>IF(Oper!CK$10&gt;=$C121,IF(ROUND(SUM($O121:CJ121),4)=ROUND($G121,4),0,IF(Oper!CK$10=Inputs!$L$16,$G121-SUM($O121:CJ121),$G121/$B$91)),IF(Oper!CK$10=Inputs!$L$16,$G121-SUM($O121:CJ121),0))</f>
        <v>0</v>
      </c>
      <c r="CL121" s="221">
        <f>IF(Oper!CL$10&gt;=$C121,IF(ROUND(SUM($O121:CK121),4)=ROUND($G121,4),0,IF(Oper!CL$10=Inputs!$L$16,$G121-SUM($O121:CK121),$G121/$B$91)),IF(Oper!CL$10=Inputs!$L$16,$G121-SUM($O121:CK121),0))</f>
        <v>0</v>
      </c>
      <c r="CM121" s="221">
        <f>IF(Oper!CM$10&gt;=$C121,IF(ROUND(SUM($O121:CL121),4)=ROUND($G121,4),0,IF(Oper!CM$10=Inputs!$L$16,$G121-SUM($O121:CL121),$G121/$B$91)),IF(Oper!CM$10=Inputs!$L$16,$G121-SUM($O121:CL121),0))</f>
        <v>0</v>
      </c>
      <c r="CN121" s="221">
        <f>IF(Oper!CN$10&gt;=$C121,IF(ROUND(SUM($O121:CM121),4)=ROUND($G121,4),0,IF(Oper!CN$10=Inputs!$L$16,$G121-SUM($O121:CM121),$G121/$B$91)),IF(Oper!CN$10=Inputs!$L$16,$G121-SUM($O121:CM121),0))</f>
        <v>0</v>
      </c>
      <c r="CO121" s="221">
        <f>IF(Oper!CO$10&gt;=$C121,IF(ROUND(SUM($O121:CN121),4)=ROUND($G121,4),0,IF(Oper!CO$10=Inputs!$L$16,$G121-SUM($O121:CN121),$G121/$B$91)),IF(Oper!CO$10=Inputs!$L$16,$G121-SUM($O121:CN121),0))</f>
        <v>0</v>
      </c>
      <c r="CP121" s="221">
        <f>IF(Oper!CP$10&gt;=$C121,IF(ROUND(SUM($O121:CO121),4)=ROUND($G121,4),0,IF(Oper!CP$10=Inputs!$L$16,$G121-SUM($O121:CO121),$G121/$B$91)),IF(Oper!CP$10=Inputs!$L$16,$G121-SUM($O121:CO121),0))</f>
        <v>0</v>
      </c>
      <c r="CQ121" s="221">
        <f>IF(Oper!CQ$10&gt;=$C121,IF(ROUND(SUM($O121:CP121),4)=ROUND($G121,4),0,IF(Oper!CQ$10=Inputs!$L$16,$G121-SUM($O121:CP121),$G121/$B$91)),IF(Oper!CQ$10=Inputs!$L$16,$G121-SUM($O121:CP121),0))</f>
        <v>0</v>
      </c>
      <c r="CR121" s="221">
        <f>IF(Oper!CR$10&gt;=$C121,IF(ROUND(SUM($O121:CQ121),4)=ROUND($G121,4),0,IF(Oper!CR$10=Inputs!$L$16,$G121-SUM($O121:CQ121),$G121/$B$91)),IF(Oper!CR$10=Inputs!$L$16,$G121-SUM($O121:CQ121),0))</f>
        <v>0</v>
      </c>
      <c r="CS121" s="221"/>
    </row>
    <row r="122" spans="1:97" outlineLevel="1">
      <c r="A122" s="47"/>
      <c r="B122" s="47"/>
      <c r="C122" s="116">
        <v>54057</v>
      </c>
      <c r="D122" s="47"/>
      <c r="E122" s="47"/>
      <c r="F122" s="47"/>
      <c r="G122" s="666">
        <f t="shared" si="217"/>
        <v>-110.78469252685196</v>
      </c>
      <c r="H122" s="47"/>
      <c r="I122" s="47"/>
      <c r="J122" s="47"/>
      <c r="K122" s="310" t="s">
        <v>200</v>
      </c>
      <c r="L122" s="133"/>
      <c r="M122" s="125">
        <f t="shared" si="216"/>
        <v>-110.7846925268519</v>
      </c>
      <c r="N122" s="125"/>
      <c r="O122" s="47"/>
      <c r="P122" s="221">
        <f>IF(Oper!P$10&gt;=$C122,IF(ROUND(SUM($O122:O122),4)=ROUND($G122,4),0,IF(Oper!P$10=Inputs!$L$16,$G122-SUM($O122:O122),$G122/$B$91)),IF(Oper!P$10=Inputs!$L$16,$G122-SUM($O122:O122),0))</f>
        <v>0</v>
      </c>
      <c r="Q122" s="221">
        <f>IF(Oper!Q$10&gt;=$C122,IF(ROUND(SUM($O122:P122),4)=ROUND($G122,4),0,IF(Oper!Q$10=Inputs!$L$16,$G122-SUM($O122:P122),$G122/$B$91)),IF(Oper!Q$10=Inputs!$L$16,$G122-SUM($O122:P122),0))</f>
        <v>0</v>
      </c>
      <c r="R122" s="221">
        <f>IF(Oper!R$10&gt;=$C122,IF(ROUND(SUM($O122:Q122),4)=ROUND($G122,4),0,IF(Oper!R$10=Inputs!$L$16,$G122-SUM($O122:Q122),$G122/$B$91)),IF(Oper!R$10=Inputs!$L$16,$G122-SUM($O122:Q122),0))</f>
        <v>0</v>
      </c>
      <c r="S122" s="221">
        <f>IF(Oper!S$10&gt;=$C122,IF(ROUND(SUM($O122:R122),4)=ROUND($G122,4),0,IF(Oper!S$10=Inputs!$L$16,$G122-SUM($O122:R122),$G122/$B$91)),IF(Oper!S$10=Inputs!$L$16,$G122-SUM($O122:R122),0))</f>
        <v>0</v>
      </c>
      <c r="T122" s="221">
        <f>IF(Oper!T$10&gt;=$C122,IF(ROUND(SUM($O122:S122),4)=ROUND($G122,4),0,IF(Oper!T$10=Inputs!$L$16,$G122-SUM($O122:S122),$G122/$B$91)),IF(Oper!T$10=Inputs!$L$16,$G122-SUM($O122:S122),0))</f>
        <v>0</v>
      </c>
      <c r="U122" s="221">
        <f>IF(Oper!U$10&gt;=$C122,IF(ROUND(SUM($O122:T122),4)=ROUND($G122,4),0,IF(Oper!U$10=Inputs!$L$16,$G122-SUM($O122:T122),$G122/$B$91)),IF(Oper!U$10=Inputs!$L$16,$G122-SUM($O122:T122),0))</f>
        <v>0</v>
      </c>
      <c r="V122" s="221">
        <f>IF(Oper!V$10&gt;=$C122,IF(ROUND(SUM($O122:U122),4)=ROUND($G122,4),0,IF(Oper!V$10=Inputs!$L$16,$G122-SUM($O122:U122),$G122/$B$91)),IF(Oper!V$10=Inputs!$L$16,$G122-SUM($O122:U122),0))</f>
        <v>0</v>
      </c>
      <c r="W122" s="221">
        <f>IF(Oper!W$10&gt;=$C122,IF(ROUND(SUM($O122:V122),4)=ROUND($G122,4),0,IF(Oper!W$10=Inputs!$L$16,$G122-SUM($O122:V122),$G122/$B$91)),IF(Oper!W$10=Inputs!$L$16,$G122-SUM($O122:V122),0))</f>
        <v>0</v>
      </c>
      <c r="X122" s="221">
        <f>IF(Oper!X$10&gt;=$C122,IF(ROUND(SUM($O122:W122),4)=ROUND($G122,4),0,IF(Oper!X$10=Inputs!$L$16,$G122-SUM($O122:W122),$G122/$B$91)),IF(Oper!X$10=Inputs!$L$16,$G122-SUM($O122:W122),0))</f>
        <v>0</v>
      </c>
      <c r="Y122" s="221">
        <f>IF(Oper!Y$10&gt;=$C122,IF(ROUND(SUM($O122:X122),4)=ROUND($G122,4),0,IF(Oper!Y$10=Inputs!$L$16,$G122-SUM($O122:X122),$G122/$B$91)),IF(Oper!Y$10=Inputs!$L$16,$G122-SUM($O122:X122),0))</f>
        <v>0</v>
      </c>
      <c r="Z122" s="221">
        <f>IF(Oper!Z$10&gt;=$C122,IF(ROUND(SUM($O122:Y122),4)=ROUND($G122,4),0,IF(Oper!Z$10=Inputs!$L$16,$G122-SUM($O122:Y122),$G122/$B$91)),IF(Oper!Z$10=Inputs!$L$16,$G122-SUM($O122:Y122),0))</f>
        <v>0</v>
      </c>
      <c r="AA122" s="221">
        <f>IF(Oper!AA$10&gt;=$C122,IF(ROUND(SUM($O122:Z122),4)=ROUND($G122,4),0,IF(Oper!AA$10=Inputs!$L$16,$G122-SUM($O122:Z122),$G122/$B$91)),IF(Oper!AA$10=Inputs!$L$16,$G122-SUM($O122:Z122),0))</f>
        <v>0</v>
      </c>
      <c r="AB122" s="221">
        <f>IF(Oper!AB$10&gt;=$C122,IF(ROUND(SUM($O122:AA122),4)=ROUND($G122,4),0,IF(Oper!AB$10=Inputs!$L$16,$G122-SUM($O122:AA122),$G122/$B$91)),IF(Oper!AB$10=Inputs!$L$16,$G122-SUM($O122:AA122),0))</f>
        <v>0</v>
      </c>
      <c r="AC122" s="221">
        <f>IF(Oper!AC$10&gt;=$C122,IF(ROUND(SUM($O122:AB122),4)=ROUND($G122,4),0,IF(Oper!AC$10=Inputs!$L$16,$G122-SUM($O122:AB122),$G122/$B$91)),IF(Oper!AC$10=Inputs!$L$16,$G122-SUM($O122:AB122),0))</f>
        <v>0</v>
      </c>
      <c r="AD122" s="221">
        <f>IF(Oper!AD$10&gt;=$C122,IF(ROUND(SUM($O122:AC122),4)=ROUND($G122,4),0,IF(Oper!AD$10=Inputs!$L$16,$G122-SUM($O122:AC122),$G122/$B$91)),IF(Oper!AD$10=Inputs!$L$16,$G122-SUM($O122:AC122),0))</f>
        <v>0</v>
      </c>
      <c r="AE122" s="221">
        <f>IF(Oper!AE$10&gt;=$C122,IF(ROUND(SUM($O122:AD122),4)=ROUND($G122,4),0,IF(Oper!AE$10=Inputs!$L$16,$G122-SUM($O122:AD122),$G122/$B$91)),IF(Oper!AE$10=Inputs!$L$16,$G122-SUM($O122:AD122),0))</f>
        <v>0</v>
      </c>
      <c r="AF122" s="221">
        <f>IF(Oper!AF$10&gt;=$C122,IF(ROUND(SUM($O122:AE122),4)=ROUND($G122,4),0,IF(Oper!AF$10=Inputs!$L$16,$G122-SUM($O122:AE122),$G122/$B$91)),IF(Oper!AF$10=Inputs!$L$16,$G122-SUM($O122:AE122),0))</f>
        <v>0</v>
      </c>
      <c r="AG122" s="221">
        <f>IF(Oper!AG$10&gt;=$C122,IF(ROUND(SUM($O122:AF122),4)=ROUND($G122,4),0,IF(Oper!AG$10=Inputs!$L$16,$G122-SUM($O122:AF122),$G122/$B$91)),IF(Oper!AG$10=Inputs!$L$16,$G122-SUM($O122:AF122),0))</f>
        <v>0</v>
      </c>
      <c r="AH122" s="221">
        <f>IF(Oper!AH$10&gt;=$C122,IF(ROUND(SUM($O122:AG122),4)=ROUND($G122,4),0,IF(Oper!AH$10=Inputs!$L$16,$G122-SUM($O122:AG122),$G122/$B$91)),IF(Oper!AH$10=Inputs!$L$16,$G122-SUM($O122:AG122),0))</f>
        <v>0</v>
      </c>
      <c r="AI122" s="221">
        <f>IF(Oper!AI$10&gt;=$C122,IF(ROUND(SUM($O122:AH122),4)=ROUND($G122,4),0,IF(Oper!AI$10=Inputs!$L$16,$G122-SUM($O122:AH122),$G122/$B$91)),IF(Oper!AI$10=Inputs!$L$16,$G122-SUM($O122:AH122),0))</f>
        <v>0</v>
      </c>
      <c r="AJ122" s="221">
        <f>IF(Oper!AJ$10&gt;=$C122,IF(ROUND(SUM($O122:AI122),4)=ROUND($G122,4),0,IF(Oper!AJ$10=Inputs!$L$16,$G122-SUM($O122:AI122),$G122/$B$91)),IF(Oper!AJ$10=Inputs!$L$16,$G122-SUM($O122:AI122),0))</f>
        <v>0</v>
      </c>
      <c r="AK122" s="221">
        <f>IF(Oper!AK$10&gt;=$C122,IF(ROUND(SUM($O122:AJ122),4)=ROUND($G122,4),0,IF(Oper!AK$10=Inputs!$L$16,$G122-SUM($O122:AJ122),$G122/$B$91)),IF(Oper!AK$10=Inputs!$L$16,$G122-SUM($O122:AJ122),0))</f>
        <v>0</v>
      </c>
      <c r="AL122" s="221">
        <f>IF(Oper!AL$10&gt;=$C122,IF(ROUND(SUM($O122:AK122),4)=ROUND($G122,4),0,IF(Oper!AL$10=Inputs!$L$16,$G122-SUM($O122:AK122),$G122/$B$91)),IF(Oper!AL$10=Inputs!$L$16,$G122-SUM($O122:AK122),0))</f>
        <v>0</v>
      </c>
      <c r="AM122" s="221">
        <f>IF(Oper!AM$10&gt;=$C122,IF(ROUND(SUM($O122:AL122),4)=ROUND($G122,4),0,IF(Oper!AM$10=Inputs!$L$16,$G122-SUM($O122:AL122),$G122/$B$91)),IF(Oper!AM$10=Inputs!$L$16,$G122-SUM($O122:AL122),0))</f>
        <v>0</v>
      </c>
      <c r="AN122" s="221">
        <f>IF(Oper!AN$10&gt;=$C122,IF(ROUND(SUM($O122:AM122),4)=ROUND($G122,4),0,IF(Oper!AN$10=Inputs!$L$16,$G122-SUM($O122:AM122),$G122/$B$91)),IF(Oper!AN$10=Inputs!$L$16,$G122-SUM($O122:AM122),0))</f>
        <v>0</v>
      </c>
      <c r="AO122" s="221">
        <f>IF(Oper!AO$10&gt;=$C122,IF(ROUND(SUM($O122:AN122),4)=ROUND($G122,4),0,IF(Oper!AO$10=Inputs!$L$16,$G122-SUM($O122:AN122),$G122/$B$91)),IF(Oper!AO$10=Inputs!$L$16,$G122-SUM($O122:AN122),0))</f>
        <v>0</v>
      </c>
      <c r="AP122" s="221">
        <f>IF(Oper!AP$10&gt;=$C122,IF(ROUND(SUM($O122:AO122),4)=ROUND($G122,4),0,IF(Oper!AP$10=Inputs!$L$16,$G122-SUM($O122:AO122),$G122/$B$91)),IF(Oper!AP$10=Inputs!$L$16,$G122-SUM($O122:AO122),0))</f>
        <v>0</v>
      </c>
      <c r="AQ122" s="221">
        <f>IF(Oper!AQ$10&gt;=$C122,IF(ROUND(SUM($O122:AP122),4)=ROUND($G122,4),0,IF(Oper!AQ$10=Inputs!$L$16,$G122-SUM($O122:AP122),$G122/$B$91)),IF(Oper!AQ$10=Inputs!$L$16,$G122-SUM($O122:AP122),0))</f>
        <v>0</v>
      </c>
      <c r="AR122" s="221">
        <f>IF(Oper!AR$10&gt;=$C122,IF(ROUND(SUM($O122:AQ122),4)=ROUND($G122,4),0,IF(Oper!AR$10=Inputs!$L$16,$G122-SUM($O122:AQ122),$G122/$B$91)),IF(Oper!AR$10=Inputs!$L$16,$G122-SUM($O122:AQ122),0))</f>
        <v>0</v>
      </c>
      <c r="AS122" s="221">
        <f>IF(Oper!AS$10&gt;=$C122,IF(ROUND(SUM($O122:AR122),4)=ROUND($G122,4),0,IF(Oper!AS$10=Inputs!$L$16,$G122-SUM($O122:AR122),$G122/$B$91)),IF(Oper!AS$10=Inputs!$L$16,$G122-SUM($O122:AR122),0))</f>
        <v>-5.5392346263425978</v>
      </c>
      <c r="AT122" s="221">
        <f>IF(Oper!AT$10&gt;=$C122,IF(ROUND(SUM($O122:AS122),4)=ROUND($G122,4),0,IF(Oper!AT$10=Inputs!$L$16,$G122-SUM($O122:AS122),$G122/$B$91)),IF(Oper!AT$10=Inputs!$L$16,$G122-SUM($O122:AS122),0))</f>
        <v>-5.5392346263425978</v>
      </c>
      <c r="AU122" s="221">
        <f>IF(Oper!AU$10&gt;=$C122,IF(ROUND(SUM($O122:AT122),4)=ROUND($G122,4),0,IF(Oper!AU$10=Inputs!$L$16,$G122-SUM($O122:AT122),$G122/$B$91)),IF(Oper!AU$10=Inputs!$L$16,$G122-SUM($O122:AT122),0))</f>
        <v>-5.5392346263425978</v>
      </c>
      <c r="AV122" s="221">
        <f>IF(Oper!AV$10&gt;=$C122,IF(ROUND(SUM($O122:AU122),4)=ROUND($G122,4),0,IF(Oper!AV$10=Inputs!$L$16,$G122-SUM($O122:AU122),$G122/$B$91)),IF(Oper!AV$10=Inputs!$L$16,$G122-SUM($O122:AU122),0))</f>
        <v>-5.5392346263425978</v>
      </c>
      <c r="AW122" s="221">
        <f>IF(Oper!AW$10&gt;=$C122,IF(ROUND(SUM($O122:AV122),4)=ROUND($G122,4),0,IF(Oper!AW$10=Inputs!$L$16,$G122-SUM($O122:AV122),$G122/$B$91)),IF(Oper!AW$10=Inputs!$L$16,$G122-SUM($O122:AV122),0))</f>
        <v>-5.5392346263425978</v>
      </c>
      <c r="AX122" s="221">
        <f>IF(Oper!AX$10&gt;=$C122,IF(ROUND(SUM($O122:AW122),4)=ROUND($G122,4),0,IF(Oper!AX$10=Inputs!$L$16,$G122-SUM($O122:AW122),$G122/$B$91)),IF(Oper!AX$10=Inputs!$L$16,$G122-SUM($O122:AW122),0))</f>
        <v>-5.5392346263425978</v>
      </c>
      <c r="AY122" s="221">
        <f>IF(Oper!AY$10&gt;=$C122,IF(ROUND(SUM($O122:AX122),4)=ROUND($G122,4),0,IF(Oper!AY$10=Inputs!$L$16,$G122-SUM($O122:AX122),$G122/$B$91)),IF(Oper!AY$10=Inputs!$L$16,$G122-SUM($O122:AX122),0))</f>
        <v>-5.5392346263425978</v>
      </c>
      <c r="AZ122" s="221">
        <f>IF(Oper!AZ$10&gt;=$C122,IF(ROUND(SUM($O122:AY122),4)=ROUND($G122,4),0,IF(Oper!AZ$10=Inputs!$L$16,$G122-SUM($O122:AY122),$G122/$B$91)),IF(Oper!AZ$10=Inputs!$L$16,$G122-SUM($O122:AY122),0))</f>
        <v>-5.5392346263425978</v>
      </c>
      <c r="BA122" s="221">
        <f>IF(Oper!BA$10&gt;=$C122,IF(ROUND(SUM($O122:AZ122),4)=ROUND($G122,4),0,IF(Oper!BA$10=Inputs!$L$16,$G122-SUM($O122:AZ122),$G122/$B$91)),IF(Oper!BA$10=Inputs!$L$16,$G122-SUM($O122:AZ122),0))</f>
        <v>-5.5392346263425978</v>
      </c>
      <c r="BB122" s="221">
        <f>IF(Oper!BB$10&gt;=$C122,IF(ROUND(SUM($O122:BA122),4)=ROUND($G122,4),0,IF(Oper!BB$10=Inputs!$L$16,$G122-SUM($O122:BA122),$G122/$B$91)),IF(Oper!BB$10=Inputs!$L$16,$G122-SUM($O122:BA122),0))</f>
        <v>-5.5392346263425978</v>
      </c>
      <c r="BC122" s="221">
        <f>IF(Oper!BC$10&gt;=$C122,IF(ROUND(SUM($O122:BB122),4)=ROUND($G122,4),0,IF(Oper!BC$10=Inputs!$L$16,$G122-SUM($O122:BB122),$G122/$B$91)),IF(Oper!BC$10=Inputs!$L$16,$G122-SUM($O122:BB122),0))</f>
        <v>-5.5392346263425978</v>
      </c>
      <c r="BD122" s="221">
        <f>IF(Oper!BD$10&gt;=$C122,IF(ROUND(SUM($O122:BC122),4)=ROUND($G122,4),0,IF(Oper!BD$10=Inputs!$L$16,$G122-SUM($O122:BC122),$G122/$B$91)),IF(Oper!BD$10=Inputs!$L$16,$G122-SUM($O122:BC122),0))</f>
        <v>-5.5392346263425978</v>
      </c>
      <c r="BE122" s="221">
        <f>IF(Oper!BE$10&gt;=$C122,IF(ROUND(SUM($O122:BD122),4)=ROUND($G122,4),0,IF(Oper!BE$10=Inputs!$L$16,$G122-SUM($O122:BD122),$G122/$B$91)),IF(Oper!BE$10=Inputs!$L$16,$G122-SUM($O122:BD122),0))</f>
        <v>-5.5392346263425978</v>
      </c>
      <c r="BF122" s="221">
        <f>IF(Oper!BF$10&gt;=$C122,IF(ROUND(SUM($O122:BE122),4)=ROUND($G122,4),0,IF(Oper!BF$10=Inputs!$L$16,$G122-SUM($O122:BE122),$G122/$B$91)),IF(Oper!BF$10=Inputs!$L$16,$G122-SUM($O122:BE122),0))</f>
        <v>-5.5392346263425978</v>
      </c>
      <c r="BG122" s="221">
        <f>IF(Oper!BG$10&gt;=$C122,IF(ROUND(SUM($O122:BF122),4)=ROUND($G122,4),0,IF(Oper!BG$10=Inputs!$L$16,$G122-SUM($O122:BF122),$G122/$B$91)),IF(Oper!BG$10=Inputs!$L$16,$G122-SUM($O122:BF122),0))</f>
        <v>-5.5392346263425978</v>
      </c>
      <c r="BH122" s="221">
        <f>IF(Oper!BH$10&gt;=$C122,IF(ROUND(SUM($O122:BG122),4)=ROUND($G122,4),0,IF(Oper!BH$10=Inputs!$L$16,$G122-SUM($O122:BG122),$G122/$B$91)),IF(Oper!BH$10=Inputs!$L$16,$G122-SUM($O122:BG122),0))</f>
        <v>-5.5392346263425978</v>
      </c>
      <c r="BI122" s="221">
        <f>IF(Oper!BI$10&gt;=$C122,IF(ROUND(SUM($O122:BH122),4)=ROUND($G122,4),0,IF(Oper!BI$10=Inputs!$L$16,$G122-SUM($O122:BH122),$G122/$B$91)),IF(Oper!BI$10=Inputs!$L$16,$G122-SUM($O122:BH122),0))</f>
        <v>-5.5392346263425978</v>
      </c>
      <c r="BJ122" s="221">
        <f>IF(Oper!BJ$10&gt;=$C122,IF(ROUND(SUM($O122:BI122),4)=ROUND($G122,4),0,IF(Oper!BJ$10=Inputs!$L$16,$G122-SUM($O122:BI122),$G122/$B$91)),IF(Oper!BJ$10=Inputs!$L$16,$G122-SUM($O122:BI122),0))</f>
        <v>-5.5392346263425978</v>
      </c>
      <c r="BK122" s="221">
        <f>IF(Oper!BK$10&gt;=$C122,IF(ROUND(SUM($O122:BJ122),4)=ROUND($G122,4),0,IF(Oper!BK$10=Inputs!$L$16,$G122-SUM($O122:BJ122),$G122/$B$91)),IF(Oper!BK$10=Inputs!$L$16,$G122-SUM($O122:BJ122),0))</f>
        <v>-5.5392346263425978</v>
      </c>
      <c r="BL122" s="221">
        <f>IF(Oper!BL$10&gt;=$C122,IF(ROUND(SUM($O122:BK122),4)=ROUND($G122,4),0,IF(Oper!BL$10=Inputs!$L$16,$G122-SUM($O122:BK122),$G122/$B$91)),IF(Oper!BL$10=Inputs!$L$16,$G122-SUM($O122:BK122),0))</f>
        <v>-5.5392346263425978</v>
      </c>
      <c r="BM122" s="221">
        <f>IF(Oper!BM$10&gt;=$C122,IF(ROUND(SUM($O122:BL122),4)=ROUND($G122,4),0,IF(Oper!BM$10=Inputs!$L$16,$G122-SUM($O122:BL122),$G122/$B$91)),IF(Oper!BM$10=Inputs!$L$16,$G122-SUM($O122:BL122),0))</f>
        <v>0</v>
      </c>
      <c r="BN122" s="221">
        <f>IF(Oper!BN$10&gt;=$C122,IF(ROUND(SUM($O122:BM122),4)=ROUND($G122,4),0,IF(Oper!BN$10=Inputs!$L$16,$G122-SUM($O122:BM122),$G122/$B$91)),IF(Oper!BN$10=Inputs!$L$16,$G122-SUM($O122:BM122),0))</f>
        <v>0</v>
      </c>
      <c r="BO122" s="221">
        <f>IF(Oper!BO$10&gt;=$C122,IF(ROUND(SUM($O122:BN122),4)=ROUND($G122,4),0,IF(Oper!BO$10=Inputs!$L$16,$G122-SUM($O122:BN122),$G122/$B$91)),IF(Oper!BO$10=Inputs!$L$16,$G122-SUM($O122:BN122),0))</f>
        <v>0</v>
      </c>
      <c r="BP122" s="221">
        <f>IF(Oper!BP$10&gt;=$C122,IF(ROUND(SUM($O122:BO122),4)=ROUND($G122,4),0,IF(Oper!BP$10=Inputs!$L$16,$G122-SUM($O122:BO122),$G122/$B$91)),IF(Oper!BP$10=Inputs!$L$16,$G122-SUM($O122:BO122),0))</f>
        <v>0</v>
      </c>
      <c r="BQ122" s="221">
        <f>IF(Oper!BQ$10&gt;=$C122,IF(ROUND(SUM($O122:BP122),4)=ROUND($G122,4),0,IF(Oper!BQ$10=Inputs!$L$16,$G122-SUM($O122:BP122),$G122/$B$91)),IF(Oper!BQ$10=Inputs!$L$16,$G122-SUM($O122:BP122),0))</f>
        <v>0</v>
      </c>
      <c r="BR122" s="221">
        <f>IF(Oper!BR$10&gt;=$C122,IF(ROUND(SUM($O122:BQ122),4)=ROUND($G122,4),0,IF(Oper!BR$10=Inputs!$L$16,$G122-SUM($O122:BQ122),$G122/$B$91)),IF(Oper!BR$10=Inputs!$L$16,$G122-SUM($O122:BQ122),0))</f>
        <v>0</v>
      </c>
      <c r="BS122" s="221">
        <f>IF(Oper!BS$10&gt;=$C122,IF(ROUND(SUM($O122:BR122),4)=ROUND($G122,4),0,IF(Oper!BS$10=Inputs!$L$16,$G122-SUM($O122:BR122),$G122/$B$91)),IF(Oper!BS$10=Inputs!$L$16,$G122-SUM($O122:BR122),0))</f>
        <v>0</v>
      </c>
      <c r="BT122" s="221">
        <f>IF(Oper!BT$10&gt;=$C122,IF(ROUND(SUM($O122:BS122),4)=ROUND($G122,4),0,IF(Oper!BT$10=Inputs!$L$16,$G122-SUM($O122:BS122),$G122/$B$91)),IF(Oper!BT$10=Inputs!$L$16,$G122-SUM($O122:BS122),0))</f>
        <v>0</v>
      </c>
      <c r="BU122" s="221">
        <f>IF(Oper!BU$10&gt;=$C122,IF(ROUND(SUM($O122:BT122),4)=ROUND($G122,4),0,IF(Oper!BU$10=Inputs!$L$16,$G122-SUM($O122:BT122),$G122/$B$91)),IF(Oper!BU$10=Inputs!$L$16,$G122-SUM($O122:BT122),0))</f>
        <v>0</v>
      </c>
      <c r="BV122" s="221">
        <f>IF(Oper!BV$10&gt;=$C122,IF(ROUND(SUM($O122:BU122),4)=ROUND($G122,4),0,IF(Oper!BV$10=Inputs!$L$16,$G122-SUM($O122:BU122),$G122/$B$91)),IF(Oper!BV$10=Inputs!$L$16,$G122-SUM($O122:BU122),0))</f>
        <v>0</v>
      </c>
      <c r="BW122" s="221">
        <f>IF(Oper!BW$10&gt;=$C122,IF(ROUND(SUM($O122:BV122),4)=ROUND($G122,4),0,IF(Oper!BW$10=Inputs!$L$16,$G122-SUM($O122:BV122),$G122/$B$91)),IF(Oper!BW$10=Inputs!$L$16,$G122-SUM($O122:BV122),0))</f>
        <v>0</v>
      </c>
      <c r="BX122" s="221">
        <f>IF(Oper!BX$10&gt;=$C122,IF(ROUND(SUM($O122:BW122),4)=ROUND($G122,4),0,IF(Oper!BX$10=Inputs!$L$16,$G122-SUM($O122:BW122),$G122/$B$91)),IF(Oper!BX$10=Inputs!$L$16,$G122-SUM($O122:BW122),0))</f>
        <v>0</v>
      </c>
      <c r="BY122" s="221">
        <f>IF(Oper!BY$10&gt;=$C122,IF(ROUND(SUM($O122:BX122),4)=ROUND($G122,4),0,IF(Oper!BY$10=Inputs!$L$16,$G122-SUM($O122:BX122),$G122/$B$91)),IF(Oper!BY$10=Inputs!$L$16,$G122-SUM($O122:BX122),0))</f>
        <v>0</v>
      </c>
      <c r="BZ122" s="221">
        <f>IF(Oper!BZ$10&gt;=$C122,IF(ROUND(SUM($O122:BY122),4)=ROUND($G122,4),0,IF(Oper!BZ$10=Inputs!$L$16,$G122-SUM($O122:BY122),$G122/$B$91)),IF(Oper!BZ$10=Inputs!$L$16,$G122-SUM($O122:BY122),0))</f>
        <v>0</v>
      </c>
      <c r="CA122" s="221">
        <f>IF(Oper!CA$10&gt;=$C122,IF(ROUND(SUM($O122:BZ122),4)=ROUND($G122,4),0,IF(Oper!CA$10=Inputs!$L$16,$G122-SUM($O122:BZ122),$G122/$B$91)),IF(Oper!CA$10=Inputs!$L$16,$G122-SUM($O122:BZ122),0))</f>
        <v>0</v>
      </c>
      <c r="CB122" s="221">
        <f>IF(Oper!CB$10&gt;=$C122,IF(ROUND(SUM($O122:CA122),4)=ROUND($G122,4),0,IF(Oper!CB$10=Inputs!$L$16,$G122-SUM($O122:CA122),$G122/$B$91)),IF(Oper!CB$10=Inputs!$L$16,$G122-SUM($O122:CA122),0))</f>
        <v>0</v>
      </c>
      <c r="CC122" s="221">
        <f>IF(Oper!CC$10&gt;=$C122,IF(ROUND(SUM($O122:CB122),4)=ROUND($G122,4),0,IF(Oper!CC$10=Inputs!$L$16,$G122-SUM($O122:CB122),$G122/$B$91)),IF(Oper!CC$10=Inputs!$L$16,$G122-SUM($O122:CB122),0))</f>
        <v>0</v>
      </c>
      <c r="CD122" s="221">
        <f>IF(Oper!CD$10&gt;=$C122,IF(ROUND(SUM($O122:CC122),4)=ROUND($G122,4),0,IF(Oper!CD$10=Inputs!$L$16,$G122-SUM($O122:CC122),$G122/$B$91)),IF(Oper!CD$10=Inputs!$L$16,$G122-SUM($O122:CC122),0))</f>
        <v>0</v>
      </c>
      <c r="CE122" s="221">
        <f>IF(Oper!CE$10&gt;=$C122,IF(ROUND(SUM($O122:CD122),4)=ROUND($G122,4),0,IF(Oper!CE$10=Inputs!$L$16,$G122-SUM($O122:CD122),$G122/$B$91)),IF(Oper!CE$10=Inputs!$L$16,$G122-SUM($O122:CD122),0))</f>
        <v>0</v>
      </c>
      <c r="CF122" s="221">
        <f>IF(Oper!CF$10&gt;=$C122,IF(ROUND(SUM($O122:CE122),4)=ROUND($G122,4),0,IF(Oper!CF$10=Inputs!$L$16,$G122-SUM($O122:CE122),$G122/$B$91)),IF(Oper!CF$10=Inputs!$L$16,$G122-SUM($O122:CE122),0))</f>
        <v>0</v>
      </c>
      <c r="CG122" s="221">
        <f>IF(Oper!CG$10&gt;=$C122,IF(ROUND(SUM($O122:CF122),4)=ROUND($G122,4),0,IF(Oper!CG$10=Inputs!$L$16,$G122-SUM($O122:CF122),$G122/$B$91)),IF(Oper!CG$10=Inputs!$L$16,$G122-SUM($O122:CF122),0))</f>
        <v>0</v>
      </c>
      <c r="CH122" s="221">
        <f>IF(Oper!CH$10&gt;=$C122,IF(ROUND(SUM($O122:CG122),4)=ROUND($G122,4),0,IF(Oper!CH$10=Inputs!$L$16,$G122-SUM($O122:CG122),$G122/$B$91)),IF(Oper!CH$10=Inputs!$L$16,$G122-SUM($O122:CG122),0))</f>
        <v>0</v>
      </c>
      <c r="CI122" s="221">
        <f>IF(Oper!CI$10&gt;=$C122,IF(ROUND(SUM($O122:CH122),4)=ROUND($G122,4),0,IF(Oper!CI$10=Inputs!$L$16,$G122-SUM($O122:CH122),$G122/$B$91)),IF(Oper!CI$10=Inputs!$L$16,$G122-SUM($O122:CH122),0))</f>
        <v>0</v>
      </c>
      <c r="CJ122" s="221">
        <f>IF(Oper!CJ$10&gt;=$C122,IF(ROUND(SUM($O122:CI122),4)=ROUND($G122,4),0,IF(Oper!CJ$10=Inputs!$L$16,$G122-SUM($O122:CI122),$G122/$B$91)),IF(Oper!CJ$10=Inputs!$L$16,$G122-SUM($O122:CI122),0))</f>
        <v>0</v>
      </c>
      <c r="CK122" s="221">
        <f>IF(Oper!CK$10&gt;=$C122,IF(ROUND(SUM($O122:CJ122),4)=ROUND($G122,4),0,IF(Oper!CK$10=Inputs!$L$16,$G122-SUM($O122:CJ122),$G122/$B$91)),IF(Oper!CK$10=Inputs!$L$16,$G122-SUM($O122:CJ122),0))</f>
        <v>0</v>
      </c>
      <c r="CL122" s="221">
        <f>IF(Oper!CL$10&gt;=$C122,IF(ROUND(SUM($O122:CK122),4)=ROUND($G122,4),0,IF(Oper!CL$10=Inputs!$L$16,$G122-SUM($O122:CK122),$G122/$B$91)),IF(Oper!CL$10=Inputs!$L$16,$G122-SUM($O122:CK122),0))</f>
        <v>0</v>
      </c>
      <c r="CM122" s="221">
        <f>IF(Oper!CM$10&gt;=$C122,IF(ROUND(SUM($O122:CL122),4)=ROUND($G122,4),0,IF(Oper!CM$10=Inputs!$L$16,$G122-SUM($O122:CL122),$G122/$B$91)),IF(Oper!CM$10=Inputs!$L$16,$G122-SUM($O122:CL122),0))</f>
        <v>0</v>
      </c>
      <c r="CN122" s="221">
        <f>IF(Oper!CN$10&gt;=$C122,IF(ROUND(SUM($O122:CM122),4)=ROUND($G122,4),0,IF(Oper!CN$10=Inputs!$L$16,$G122-SUM($O122:CM122),$G122/$B$91)),IF(Oper!CN$10=Inputs!$L$16,$G122-SUM($O122:CM122),0))</f>
        <v>0</v>
      </c>
      <c r="CO122" s="221">
        <f>IF(Oper!CO$10&gt;=$C122,IF(ROUND(SUM($O122:CN122),4)=ROUND($G122,4),0,IF(Oper!CO$10=Inputs!$L$16,$G122-SUM($O122:CN122),$G122/$B$91)),IF(Oper!CO$10=Inputs!$L$16,$G122-SUM($O122:CN122),0))</f>
        <v>0</v>
      </c>
      <c r="CP122" s="221">
        <f>IF(Oper!CP$10&gt;=$C122,IF(ROUND(SUM($O122:CO122),4)=ROUND($G122,4),0,IF(Oper!CP$10=Inputs!$L$16,$G122-SUM($O122:CO122),$G122/$B$91)),IF(Oper!CP$10=Inputs!$L$16,$G122-SUM($O122:CO122),0))</f>
        <v>0</v>
      </c>
      <c r="CQ122" s="221">
        <f>IF(Oper!CQ$10&gt;=$C122,IF(ROUND(SUM($O122:CP122),4)=ROUND($G122,4),0,IF(Oper!CQ$10=Inputs!$L$16,$G122-SUM($O122:CP122),$G122/$B$91)),IF(Oper!CQ$10=Inputs!$L$16,$G122-SUM($O122:CP122),0))</f>
        <v>0</v>
      </c>
      <c r="CR122" s="221">
        <f>IF(Oper!CR$10&gt;=$C122,IF(ROUND(SUM($O122:CQ122),4)=ROUND($G122,4),0,IF(Oper!CR$10=Inputs!$L$16,$G122-SUM($O122:CQ122),$G122/$B$91)),IF(Oper!CR$10=Inputs!$L$16,$G122-SUM($O122:CQ122),0))</f>
        <v>0</v>
      </c>
      <c r="CS122" s="221"/>
    </row>
    <row r="123" spans="1:97" outlineLevel="1">
      <c r="A123" s="47"/>
      <c r="B123" s="47"/>
      <c r="C123" s="116">
        <v>54423</v>
      </c>
      <c r="D123" s="47"/>
      <c r="E123" s="47"/>
      <c r="F123" s="47"/>
      <c r="G123" s="666">
        <f t="shared" si="217"/>
        <v>-113.00038637738899</v>
      </c>
      <c r="H123" s="47"/>
      <c r="I123" s="47"/>
      <c r="J123" s="47"/>
      <c r="K123" s="310" t="s">
        <v>200</v>
      </c>
      <c r="L123" s="133"/>
      <c r="M123" s="125">
        <f t="shared" si="216"/>
        <v>-113.00038637738901</v>
      </c>
      <c r="N123" s="125"/>
      <c r="O123" s="47"/>
      <c r="P123" s="221">
        <f>IF(Oper!P$10&gt;=$C123,IF(ROUND(SUM($O123:O123),4)=ROUND($G123,4),0,IF(Oper!P$10=Inputs!$L$16,$G123-SUM($O123:O123),$G123/$B$91)),IF(Oper!P$10=Inputs!$L$16,$G123-SUM($O123:O123),0))</f>
        <v>0</v>
      </c>
      <c r="Q123" s="221">
        <f>IF(Oper!Q$10&gt;=$C123,IF(ROUND(SUM($O123:P123),4)=ROUND($G123,4),0,IF(Oper!Q$10=Inputs!$L$16,$G123-SUM($O123:P123),$G123/$B$91)),IF(Oper!Q$10=Inputs!$L$16,$G123-SUM($O123:P123),0))</f>
        <v>0</v>
      </c>
      <c r="R123" s="221">
        <f>IF(Oper!R$10&gt;=$C123,IF(ROUND(SUM($O123:Q123),4)=ROUND($G123,4),0,IF(Oper!R$10=Inputs!$L$16,$G123-SUM($O123:Q123),$G123/$B$91)),IF(Oper!R$10=Inputs!$L$16,$G123-SUM($O123:Q123),0))</f>
        <v>0</v>
      </c>
      <c r="S123" s="221">
        <f>IF(Oper!S$10&gt;=$C123,IF(ROUND(SUM($O123:R123),4)=ROUND($G123,4),0,IF(Oper!S$10=Inputs!$L$16,$G123-SUM($O123:R123),$G123/$B$91)),IF(Oper!S$10=Inputs!$L$16,$G123-SUM($O123:R123),0))</f>
        <v>0</v>
      </c>
      <c r="T123" s="221">
        <f>IF(Oper!T$10&gt;=$C123,IF(ROUND(SUM($O123:S123),4)=ROUND($G123,4),0,IF(Oper!T$10=Inputs!$L$16,$G123-SUM($O123:S123),$G123/$B$91)),IF(Oper!T$10=Inputs!$L$16,$G123-SUM($O123:S123),0))</f>
        <v>0</v>
      </c>
      <c r="U123" s="221">
        <f>IF(Oper!U$10&gt;=$C123,IF(ROUND(SUM($O123:T123),4)=ROUND($G123,4),0,IF(Oper!U$10=Inputs!$L$16,$G123-SUM($O123:T123),$G123/$B$91)),IF(Oper!U$10=Inputs!$L$16,$G123-SUM($O123:T123),0))</f>
        <v>0</v>
      </c>
      <c r="V123" s="221">
        <f>IF(Oper!V$10&gt;=$C123,IF(ROUND(SUM($O123:U123),4)=ROUND($G123,4),0,IF(Oper!V$10=Inputs!$L$16,$G123-SUM($O123:U123),$G123/$B$91)),IF(Oper!V$10=Inputs!$L$16,$G123-SUM($O123:U123),0))</f>
        <v>0</v>
      </c>
      <c r="W123" s="221">
        <f>IF(Oper!W$10&gt;=$C123,IF(ROUND(SUM($O123:V123),4)=ROUND($G123,4),0,IF(Oper!W$10=Inputs!$L$16,$G123-SUM($O123:V123),$G123/$B$91)),IF(Oper!W$10=Inputs!$L$16,$G123-SUM($O123:V123),0))</f>
        <v>0</v>
      </c>
      <c r="X123" s="221">
        <f>IF(Oper!X$10&gt;=$C123,IF(ROUND(SUM($O123:W123),4)=ROUND($G123,4),0,IF(Oper!X$10=Inputs!$L$16,$G123-SUM($O123:W123),$G123/$B$91)),IF(Oper!X$10=Inputs!$L$16,$G123-SUM($O123:W123),0))</f>
        <v>0</v>
      </c>
      <c r="Y123" s="221">
        <f>IF(Oper!Y$10&gt;=$C123,IF(ROUND(SUM($O123:X123),4)=ROUND($G123,4),0,IF(Oper!Y$10=Inputs!$L$16,$G123-SUM($O123:X123),$G123/$B$91)),IF(Oper!Y$10=Inputs!$L$16,$G123-SUM($O123:X123),0))</f>
        <v>0</v>
      </c>
      <c r="Z123" s="221">
        <f>IF(Oper!Z$10&gt;=$C123,IF(ROUND(SUM($O123:Y123),4)=ROUND($G123,4),0,IF(Oper!Z$10=Inputs!$L$16,$G123-SUM($O123:Y123),$G123/$B$91)),IF(Oper!Z$10=Inputs!$L$16,$G123-SUM($O123:Y123),0))</f>
        <v>0</v>
      </c>
      <c r="AA123" s="221">
        <f>IF(Oper!AA$10&gt;=$C123,IF(ROUND(SUM($O123:Z123),4)=ROUND($G123,4),0,IF(Oper!AA$10=Inputs!$L$16,$G123-SUM($O123:Z123),$G123/$B$91)),IF(Oper!AA$10=Inputs!$L$16,$G123-SUM($O123:Z123),0))</f>
        <v>0</v>
      </c>
      <c r="AB123" s="221">
        <f>IF(Oper!AB$10&gt;=$C123,IF(ROUND(SUM($O123:AA123),4)=ROUND($G123,4),0,IF(Oper!AB$10=Inputs!$L$16,$G123-SUM($O123:AA123),$G123/$B$91)),IF(Oper!AB$10=Inputs!$L$16,$G123-SUM($O123:AA123),0))</f>
        <v>0</v>
      </c>
      <c r="AC123" s="221">
        <f>IF(Oper!AC$10&gt;=$C123,IF(ROUND(SUM($O123:AB123),4)=ROUND($G123,4),0,IF(Oper!AC$10=Inputs!$L$16,$G123-SUM($O123:AB123),$G123/$B$91)),IF(Oper!AC$10=Inputs!$L$16,$G123-SUM($O123:AB123),0))</f>
        <v>0</v>
      </c>
      <c r="AD123" s="221">
        <f>IF(Oper!AD$10&gt;=$C123,IF(ROUND(SUM($O123:AC123),4)=ROUND($G123,4),0,IF(Oper!AD$10=Inputs!$L$16,$G123-SUM($O123:AC123),$G123/$B$91)),IF(Oper!AD$10=Inputs!$L$16,$G123-SUM($O123:AC123),0))</f>
        <v>0</v>
      </c>
      <c r="AE123" s="221">
        <f>IF(Oper!AE$10&gt;=$C123,IF(ROUND(SUM($O123:AD123),4)=ROUND($G123,4),0,IF(Oper!AE$10=Inputs!$L$16,$G123-SUM($O123:AD123),$G123/$B$91)),IF(Oper!AE$10=Inputs!$L$16,$G123-SUM($O123:AD123),0))</f>
        <v>0</v>
      </c>
      <c r="AF123" s="221">
        <f>IF(Oper!AF$10&gt;=$C123,IF(ROUND(SUM($O123:AE123),4)=ROUND($G123,4),0,IF(Oper!AF$10=Inputs!$L$16,$G123-SUM($O123:AE123),$G123/$B$91)),IF(Oper!AF$10=Inputs!$L$16,$G123-SUM($O123:AE123),0))</f>
        <v>0</v>
      </c>
      <c r="AG123" s="221">
        <f>IF(Oper!AG$10&gt;=$C123,IF(ROUND(SUM($O123:AF123),4)=ROUND($G123,4),0,IF(Oper!AG$10=Inputs!$L$16,$G123-SUM($O123:AF123),$G123/$B$91)),IF(Oper!AG$10=Inputs!$L$16,$G123-SUM($O123:AF123),0))</f>
        <v>0</v>
      </c>
      <c r="AH123" s="221">
        <f>IF(Oper!AH$10&gt;=$C123,IF(ROUND(SUM($O123:AG123),4)=ROUND($G123,4),0,IF(Oper!AH$10=Inputs!$L$16,$G123-SUM($O123:AG123),$G123/$B$91)),IF(Oper!AH$10=Inputs!$L$16,$G123-SUM($O123:AG123),0))</f>
        <v>0</v>
      </c>
      <c r="AI123" s="221">
        <f>IF(Oper!AI$10&gt;=$C123,IF(ROUND(SUM($O123:AH123),4)=ROUND($G123,4),0,IF(Oper!AI$10=Inputs!$L$16,$G123-SUM($O123:AH123),$G123/$B$91)),IF(Oper!AI$10=Inputs!$L$16,$G123-SUM($O123:AH123),0))</f>
        <v>0</v>
      </c>
      <c r="AJ123" s="221">
        <f>IF(Oper!AJ$10&gt;=$C123,IF(ROUND(SUM($O123:AI123),4)=ROUND($G123,4),0,IF(Oper!AJ$10=Inputs!$L$16,$G123-SUM($O123:AI123),$G123/$B$91)),IF(Oper!AJ$10=Inputs!$L$16,$G123-SUM($O123:AI123),0))</f>
        <v>0</v>
      </c>
      <c r="AK123" s="221">
        <f>IF(Oper!AK$10&gt;=$C123,IF(ROUND(SUM($O123:AJ123),4)=ROUND($G123,4),0,IF(Oper!AK$10=Inputs!$L$16,$G123-SUM($O123:AJ123),$G123/$B$91)),IF(Oper!AK$10=Inputs!$L$16,$G123-SUM($O123:AJ123),0))</f>
        <v>0</v>
      </c>
      <c r="AL123" s="221">
        <f>IF(Oper!AL$10&gt;=$C123,IF(ROUND(SUM($O123:AK123),4)=ROUND($G123,4),0,IF(Oper!AL$10=Inputs!$L$16,$G123-SUM($O123:AK123),$G123/$B$91)),IF(Oper!AL$10=Inputs!$L$16,$G123-SUM($O123:AK123),0))</f>
        <v>0</v>
      </c>
      <c r="AM123" s="221">
        <f>IF(Oper!AM$10&gt;=$C123,IF(ROUND(SUM($O123:AL123),4)=ROUND($G123,4),0,IF(Oper!AM$10=Inputs!$L$16,$G123-SUM($O123:AL123),$G123/$B$91)),IF(Oper!AM$10=Inputs!$L$16,$G123-SUM($O123:AL123),0))</f>
        <v>0</v>
      </c>
      <c r="AN123" s="221">
        <f>IF(Oper!AN$10&gt;=$C123,IF(ROUND(SUM($O123:AM123),4)=ROUND($G123,4),0,IF(Oper!AN$10=Inputs!$L$16,$G123-SUM($O123:AM123),$G123/$B$91)),IF(Oper!AN$10=Inputs!$L$16,$G123-SUM($O123:AM123),0))</f>
        <v>0</v>
      </c>
      <c r="AO123" s="221">
        <f>IF(Oper!AO$10&gt;=$C123,IF(ROUND(SUM($O123:AN123),4)=ROUND($G123,4),0,IF(Oper!AO$10=Inputs!$L$16,$G123-SUM($O123:AN123),$G123/$B$91)),IF(Oper!AO$10=Inputs!$L$16,$G123-SUM($O123:AN123),0))</f>
        <v>0</v>
      </c>
      <c r="AP123" s="221">
        <f>IF(Oper!AP$10&gt;=$C123,IF(ROUND(SUM($O123:AO123),4)=ROUND($G123,4),0,IF(Oper!AP$10=Inputs!$L$16,$G123-SUM($O123:AO123),$G123/$B$91)),IF(Oper!AP$10=Inputs!$L$16,$G123-SUM($O123:AO123),0))</f>
        <v>0</v>
      </c>
      <c r="AQ123" s="221">
        <f>IF(Oper!AQ$10&gt;=$C123,IF(ROUND(SUM($O123:AP123),4)=ROUND($G123,4),0,IF(Oper!AQ$10=Inputs!$L$16,$G123-SUM($O123:AP123),$G123/$B$91)),IF(Oper!AQ$10=Inputs!$L$16,$G123-SUM($O123:AP123),0))</f>
        <v>0</v>
      </c>
      <c r="AR123" s="221">
        <f>IF(Oper!AR$10&gt;=$C123,IF(ROUND(SUM($O123:AQ123),4)=ROUND($G123,4),0,IF(Oper!AR$10=Inputs!$L$16,$G123-SUM($O123:AQ123),$G123/$B$91)),IF(Oper!AR$10=Inputs!$L$16,$G123-SUM($O123:AQ123),0))</f>
        <v>0</v>
      </c>
      <c r="AS123" s="221">
        <f>IF(Oper!AS$10&gt;=$C123,IF(ROUND(SUM($O123:AR123),4)=ROUND($G123,4),0,IF(Oper!AS$10=Inputs!$L$16,$G123-SUM($O123:AR123),$G123/$B$91)),IF(Oper!AS$10=Inputs!$L$16,$G123-SUM($O123:AR123),0))</f>
        <v>0</v>
      </c>
      <c r="AT123" s="221">
        <f>IF(Oper!AT$10&gt;=$C123,IF(ROUND(SUM($O123:AS123),4)=ROUND($G123,4),0,IF(Oper!AT$10=Inputs!$L$16,$G123-SUM($O123:AS123),$G123/$B$91)),IF(Oper!AT$10=Inputs!$L$16,$G123-SUM($O123:AS123),0))</f>
        <v>-5.6500193188694494</v>
      </c>
      <c r="AU123" s="221">
        <f>IF(Oper!AU$10&gt;=$C123,IF(ROUND(SUM($O123:AT123),4)=ROUND($G123,4),0,IF(Oper!AU$10=Inputs!$L$16,$G123-SUM($O123:AT123),$G123/$B$91)),IF(Oper!AU$10=Inputs!$L$16,$G123-SUM($O123:AT123),0))</f>
        <v>-5.6500193188694494</v>
      </c>
      <c r="AV123" s="221">
        <f>IF(Oper!AV$10&gt;=$C123,IF(ROUND(SUM($O123:AU123),4)=ROUND($G123,4),0,IF(Oper!AV$10=Inputs!$L$16,$G123-SUM($O123:AU123),$G123/$B$91)),IF(Oper!AV$10=Inputs!$L$16,$G123-SUM($O123:AU123),0))</f>
        <v>-5.6500193188694494</v>
      </c>
      <c r="AW123" s="221">
        <f>IF(Oper!AW$10&gt;=$C123,IF(ROUND(SUM($O123:AV123),4)=ROUND($G123,4),0,IF(Oper!AW$10=Inputs!$L$16,$G123-SUM($O123:AV123),$G123/$B$91)),IF(Oper!AW$10=Inputs!$L$16,$G123-SUM($O123:AV123),0))</f>
        <v>-5.6500193188694494</v>
      </c>
      <c r="AX123" s="221">
        <f>IF(Oper!AX$10&gt;=$C123,IF(ROUND(SUM($O123:AW123),4)=ROUND($G123,4),0,IF(Oper!AX$10=Inputs!$L$16,$G123-SUM($O123:AW123),$G123/$B$91)),IF(Oper!AX$10=Inputs!$L$16,$G123-SUM($O123:AW123),0))</f>
        <v>-5.6500193188694494</v>
      </c>
      <c r="AY123" s="221">
        <f>IF(Oper!AY$10&gt;=$C123,IF(ROUND(SUM($O123:AX123),4)=ROUND($G123,4),0,IF(Oper!AY$10=Inputs!$L$16,$G123-SUM($O123:AX123),$G123/$B$91)),IF(Oper!AY$10=Inputs!$L$16,$G123-SUM($O123:AX123),0))</f>
        <v>-5.6500193188694494</v>
      </c>
      <c r="AZ123" s="221">
        <f>IF(Oper!AZ$10&gt;=$C123,IF(ROUND(SUM($O123:AY123),4)=ROUND($G123,4),0,IF(Oper!AZ$10=Inputs!$L$16,$G123-SUM($O123:AY123),$G123/$B$91)),IF(Oper!AZ$10=Inputs!$L$16,$G123-SUM($O123:AY123),0))</f>
        <v>-5.6500193188694494</v>
      </c>
      <c r="BA123" s="221">
        <f>IF(Oper!BA$10&gt;=$C123,IF(ROUND(SUM($O123:AZ123),4)=ROUND($G123,4),0,IF(Oper!BA$10=Inputs!$L$16,$G123-SUM($O123:AZ123),$G123/$B$91)),IF(Oper!BA$10=Inputs!$L$16,$G123-SUM($O123:AZ123),0))</f>
        <v>-5.6500193188694494</v>
      </c>
      <c r="BB123" s="221">
        <f>IF(Oper!BB$10&gt;=$C123,IF(ROUND(SUM($O123:BA123),4)=ROUND($G123,4),0,IF(Oper!BB$10=Inputs!$L$16,$G123-SUM($O123:BA123),$G123/$B$91)),IF(Oper!BB$10=Inputs!$L$16,$G123-SUM($O123:BA123),0))</f>
        <v>-5.6500193188694494</v>
      </c>
      <c r="BC123" s="221">
        <f>IF(Oper!BC$10&gt;=$C123,IF(ROUND(SUM($O123:BB123),4)=ROUND($G123,4),0,IF(Oper!BC$10=Inputs!$L$16,$G123-SUM($O123:BB123),$G123/$B$91)),IF(Oper!BC$10=Inputs!$L$16,$G123-SUM($O123:BB123),0))</f>
        <v>-5.6500193188694494</v>
      </c>
      <c r="BD123" s="221">
        <f>IF(Oper!BD$10&gt;=$C123,IF(ROUND(SUM($O123:BC123),4)=ROUND($G123,4),0,IF(Oper!BD$10=Inputs!$L$16,$G123-SUM($O123:BC123),$G123/$B$91)),IF(Oper!BD$10=Inputs!$L$16,$G123-SUM($O123:BC123),0))</f>
        <v>-5.6500193188694494</v>
      </c>
      <c r="BE123" s="221">
        <f>IF(Oper!BE$10&gt;=$C123,IF(ROUND(SUM($O123:BD123),4)=ROUND($G123,4),0,IF(Oper!BE$10=Inputs!$L$16,$G123-SUM($O123:BD123),$G123/$B$91)),IF(Oper!BE$10=Inputs!$L$16,$G123-SUM($O123:BD123),0))</f>
        <v>-5.6500193188694494</v>
      </c>
      <c r="BF123" s="221">
        <f>IF(Oper!BF$10&gt;=$C123,IF(ROUND(SUM($O123:BE123),4)=ROUND($G123,4),0,IF(Oper!BF$10=Inputs!$L$16,$G123-SUM($O123:BE123),$G123/$B$91)),IF(Oper!BF$10=Inputs!$L$16,$G123-SUM($O123:BE123),0))</f>
        <v>-5.6500193188694494</v>
      </c>
      <c r="BG123" s="221">
        <f>IF(Oper!BG$10&gt;=$C123,IF(ROUND(SUM($O123:BF123),4)=ROUND($G123,4),0,IF(Oper!BG$10=Inputs!$L$16,$G123-SUM($O123:BF123),$G123/$B$91)),IF(Oper!BG$10=Inputs!$L$16,$G123-SUM($O123:BF123),0))</f>
        <v>-5.6500193188694494</v>
      </c>
      <c r="BH123" s="221">
        <f>IF(Oper!BH$10&gt;=$C123,IF(ROUND(SUM($O123:BG123),4)=ROUND($G123,4),0,IF(Oper!BH$10=Inputs!$L$16,$G123-SUM($O123:BG123),$G123/$B$91)),IF(Oper!BH$10=Inputs!$L$16,$G123-SUM($O123:BG123),0))</f>
        <v>-5.6500193188694494</v>
      </c>
      <c r="BI123" s="221">
        <f>IF(Oper!BI$10&gt;=$C123,IF(ROUND(SUM($O123:BH123),4)=ROUND($G123,4),0,IF(Oper!BI$10=Inputs!$L$16,$G123-SUM($O123:BH123),$G123/$B$91)),IF(Oper!BI$10=Inputs!$L$16,$G123-SUM($O123:BH123),0))</f>
        <v>-5.6500193188694494</v>
      </c>
      <c r="BJ123" s="221">
        <f>IF(Oper!BJ$10&gt;=$C123,IF(ROUND(SUM($O123:BI123),4)=ROUND($G123,4),0,IF(Oper!BJ$10=Inputs!$L$16,$G123-SUM($O123:BI123),$G123/$B$91)),IF(Oper!BJ$10=Inputs!$L$16,$G123-SUM($O123:BI123),0))</f>
        <v>-5.6500193188694494</v>
      </c>
      <c r="BK123" s="221">
        <f>IF(Oper!BK$10&gt;=$C123,IF(ROUND(SUM($O123:BJ123),4)=ROUND($G123,4),0,IF(Oper!BK$10=Inputs!$L$16,$G123-SUM($O123:BJ123),$G123/$B$91)),IF(Oper!BK$10=Inputs!$L$16,$G123-SUM($O123:BJ123),0))</f>
        <v>-5.6500193188694494</v>
      </c>
      <c r="BL123" s="221">
        <f>IF(Oper!BL$10&gt;=$C123,IF(ROUND(SUM($O123:BK123),4)=ROUND($G123,4),0,IF(Oper!BL$10=Inputs!$L$16,$G123-SUM($O123:BK123),$G123/$B$91)),IF(Oper!BL$10=Inputs!$L$16,$G123-SUM($O123:BK123),0))</f>
        <v>-5.6500193188694494</v>
      </c>
      <c r="BM123" s="221">
        <f>IF(Oper!BM$10&gt;=$C123,IF(ROUND(SUM($O123:BL123),4)=ROUND($G123,4),0,IF(Oper!BM$10=Inputs!$L$16,$G123-SUM($O123:BL123),$G123/$B$91)),IF(Oper!BM$10=Inputs!$L$16,$G123-SUM($O123:BL123),0))</f>
        <v>-5.6500193188694494</v>
      </c>
      <c r="BN123" s="221">
        <f>IF(Oper!BN$10&gt;=$C123,IF(ROUND(SUM($O123:BM123),4)=ROUND($G123,4),0,IF(Oper!BN$10=Inputs!$L$16,$G123-SUM($O123:BM123),$G123/$B$91)),IF(Oper!BN$10=Inputs!$L$16,$G123-SUM($O123:BM123),0))</f>
        <v>0</v>
      </c>
      <c r="BO123" s="221">
        <f>IF(Oper!BO$10&gt;=$C123,IF(ROUND(SUM($O123:BN123),4)=ROUND($G123,4),0,IF(Oper!BO$10=Inputs!$L$16,$G123-SUM($O123:BN123),$G123/$B$91)),IF(Oper!BO$10=Inputs!$L$16,$G123-SUM($O123:BN123),0))</f>
        <v>0</v>
      </c>
      <c r="BP123" s="221">
        <f>IF(Oper!BP$10&gt;=$C123,IF(ROUND(SUM($O123:BO123),4)=ROUND($G123,4),0,IF(Oper!BP$10=Inputs!$L$16,$G123-SUM($O123:BO123),$G123/$B$91)),IF(Oper!BP$10=Inputs!$L$16,$G123-SUM($O123:BO123),0))</f>
        <v>0</v>
      </c>
      <c r="BQ123" s="221">
        <f>IF(Oper!BQ$10&gt;=$C123,IF(ROUND(SUM($O123:BP123),4)=ROUND($G123,4),0,IF(Oper!BQ$10=Inputs!$L$16,$G123-SUM($O123:BP123),$G123/$B$91)),IF(Oper!BQ$10=Inputs!$L$16,$G123-SUM($O123:BP123),0))</f>
        <v>0</v>
      </c>
      <c r="BR123" s="221">
        <f>IF(Oper!BR$10&gt;=$C123,IF(ROUND(SUM($O123:BQ123),4)=ROUND($G123,4),0,IF(Oper!BR$10=Inputs!$L$16,$G123-SUM($O123:BQ123),$G123/$B$91)),IF(Oper!BR$10=Inputs!$L$16,$G123-SUM($O123:BQ123),0))</f>
        <v>0</v>
      </c>
      <c r="BS123" s="221">
        <f>IF(Oper!BS$10&gt;=$C123,IF(ROUND(SUM($O123:BR123),4)=ROUND($G123,4),0,IF(Oper!BS$10=Inputs!$L$16,$G123-SUM($O123:BR123),$G123/$B$91)),IF(Oper!BS$10=Inputs!$L$16,$G123-SUM($O123:BR123),0))</f>
        <v>0</v>
      </c>
      <c r="BT123" s="221">
        <f>IF(Oper!BT$10&gt;=$C123,IF(ROUND(SUM($O123:BS123),4)=ROUND($G123,4),0,IF(Oper!BT$10=Inputs!$L$16,$G123-SUM($O123:BS123),$G123/$B$91)),IF(Oper!BT$10=Inputs!$L$16,$G123-SUM($O123:BS123),0))</f>
        <v>0</v>
      </c>
      <c r="BU123" s="221">
        <f>IF(Oper!BU$10&gt;=$C123,IF(ROUND(SUM($O123:BT123),4)=ROUND($G123,4),0,IF(Oper!BU$10=Inputs!$L$16,$G123-SUM($O123:BT123),$G123/$B$91)),IF(Oper!BU$10=Inputs!$L$16,$G123-SUM($O123:BT123),0))</f>
        <v>0</v>
      </c>
      <c r="BV123" s="221">
        <f>IF(Oper!BV$10&gt;=$C123,IF(ROUND(SUM($O123:BU123),4)=ROUND($G123,4),0,IF(Oper!BV$10=Inputs!$L$16,$G123-SUM($O123:BU123),$G123/$B$91)),IF(Oper!BV$10=Inputs!$L$16,$G123-SUM($O123:BU123),0))</f>
        <v>0</v>
      </c>
      <c r="BW123" s="221">
        <f>IF(Oper!BW$10&gt;=$C123,IF(ROUND(SUM($O123:BV123),4)=ROUND($G123,4),0,IF(Oper!BW$10=Inputs!$L$16,$G123-SUM($O123:BV123),$G123/$B$91)),IF(Oper!BW$10=Inputs!$L$16,$G123-SUM($O123:BV123),0))</f>
        <v>0</v>
      </c>
      <c r="BX123" s="221">
        <f>IF(Oper!BX$10&gt;=$C123,IF(ROUND(SUM($O123:BW123),4)=ROUND($G123,4),0,IF(Oper!BX$10=Inputs!$L$16,$G123-SUM($O123:BW123),$G123/$B$91)),IF(Oper!BX$10=Inputs!$L$16,$G123-SUM($O123:BW123),0))</f>
        <v>0</v>
      </c>
      <c r="BY123" s="221">
        <f>IF(Oper!BY$10&gt;=$C123,IF(ROUND(SUM($O123:BX123),4)=ROUND($G123,4),0,IF(Oper!BY$10=Inputs!$L$16,$G123-SUM($O123:BX123),$G123/$B$91)),IF(Oper!BY$10=Inputs!$L$16,$G123-SUM($O123:BX123),0))</f>
        <v>0</v>
      </c>
      <c r="BZ123" s="221">
        <f>IF(Oper!BZ$10&gt;=$C123,IF(ROUND(SUM($O123:BY123),4)=ROUND($G123,4),0,IF(Oper!BZ$10=Inputs!$L$16,$G123-SUM($O123:BY123),$G123/$B$91)),IF(Oper!BZ$10=Inputs!$L$16,$G123-SUM($O123:BY123),0))</f>
        <v>0</v>
      </c>
      <c r="CA123" s="221">
        <f>IF(Oper!CA$10&gt;=$C123,IF(ROUND(SUM($O123:BZ123),4)=ROUND($G123,4),0,IF(Oper!CA$10=Inputs!$L$16,$G123-SUM($O123:BZ123),$G123/$B$91)),IF(Oper!CA$10=Inputs!$L$16,$G123-SUM($O123:BZ123),0))</f>
        <v>0</v>
      </c>
      <c r="CB123" s="221">
        <f>IF(Oper!CB$10&gt;=$C123,IF(ROUND(SUM($O123:CA123),4)=ROUND($G123,4),0,IF(Oper!CB$10=Inputs!$L$16,$G123-SUM($O123:CA123),$G123/$B$91)),IF(Oper!CB$10=Inputs!$L$16,$G123-SUM($O123:CA123),0))</f>
        <v>0</v>
      </c>
      <c r="CC123" s="221">
        <f>IF(Oper!CC$10&gt;=$C123,IF(ROUND(SUM($O123:CB123),4)=ROUND($G123,4),0,IF(Oper!CC$10=Inputs!$L$16,$G123-SUM($O123:CB123),$G123/$B$91)),IF(Oper!CC$10=Inputs!$L$16,$G123-SUM($O123:CB123),0))</f>
        <v>0</v>
      </c>
      <c r="CD123" s="221">
        <f>IF(Oper!CD$10&gt;=$C123,IF(ROUND(SUM($O123:CC123),4)=ROUND($G123,4),0,IF(Oper!CD$10=Inputs!$L$16,$G123-SUM($O123:CC123),$G123/$B$91)),IF(Oper!CD$10=Inputs!$L$16,$G123-SUM($O123:CC123),0))</f>
        <v>0</v>
      </c>
      <c r="CE123" s="221">
        <f>IF(Oper!CE$10&gt;=$C123,IF(ROUND(SUM($O123:CD123),4)=ROUND($G123,4),0,IF(Oper!CE$10=Inputs!$L$16,$G123-SUM($O123:CD123),$G123/$B$91)),IF(Oper!CE$10=Inputs!$L$16,$G123-SUM($O123:CD123),0))</f>
        <v>0</v>
      </c>
      <c r="CF123" s="221">
        <f>IF(Oper!CF$10&gt;=$C123,IF(ROUND(SUM($O123:CE123),4)=ROUND($G123,4),0,IF(Oper!CF$10=Inputs!$L$16,$G123-SUM($O123:CE123),$G123/$B$91)),IF(Oper!CF$10=Inputs!$L$16,$G123-SUM($O123:CE123),0))</f>
        <v>0</v>
      </c>
      <c r="CG123" s="221">
        <f>IF(Oper!CG$10&gt;=$C123,IF(ROUND(SUM($O123:CF123),4)=ROUND($G123,4),0,IF(Oper!CG$10=Inputs!$L$16,$G123-SUM($O123:CF123),$G123/$B$91)),IF(Oper!CG$10=Inputs!$L$16,$G123-SUM($O123:CF123),0))</f>
        <v>0</v>
      </c>
      <c r="CH123" s="221">
        <f>IF(Oper!CH$10&gt;=$C123,IF(ROUND(SUM($O123:CG123),4)=ROUND($G123,4),0,IF(Oper!CH$10=Inputs!$L$16,$G123-SUM($O123:CG123),$G123/$B$91)),IF(Oper!CH$10=Inputs!$L$16,$G123-SUM($O123:CG123),0))</f>
        <v>0</v>
      </c>
      <c r="CI123" s="221">
        <f>IF(Oper!CI$10&gt;=$C123,IF(ROUND(SUM($O123:CH123),4)=ROUND($G123,4),0,IF(Oper!CI$10=Inputs!$L$16,$G123-SUM($O123:CH123),$G123/$B$91)),IF(Oper!CI$10=Inputs!$L$16,$G123-SUM($O123:CH123),0))</f>
        <v>0</v>
      </c>
      <c r="CJ123" s="221">
        <f>IF(Oper!CJ$10&gt;=$C123,IF(ROUND(SUM($O123:CI123),4)=ROUND($G123,4),0,IF(Oper!CJ$10=Inputs!$L$16,$G123-SUM($O123:CI123),$G123/$B$91)),IF(Oper!CJ$10=Inputs!$L$16,$G123-SUM($O123:CI123),0))</f>
        <v>0</v>
      </c>
      <c r="CK123" s="221">
        <f>IF(Oper!CK$10&gt;=$C123,IF(ROUND(SUM($O123:CJ123),4)=ROUND($G123,4),0,IF(Oper!CK$10=Inputs!$L$16,$G123-SUM($O123:CJ123),$G123/$B$91)),IF(Oper!CK$10=Inputs!$L$16,$G123-SUM($O123:CJ123),0))</f>
        <v>0</v>
      </c>
      <c r="CL123" s="221">
        <f>IF(Oper!CL$10&gt;=$C123,IF(ROUND(SUM($O123:CK123),4)=ROUND($G123,4),0,IF(Oper!CL$10=Inputs!$L$16,$G123-SUM($O123:CK123),$G123/$B$91)),IF(Oper!CL$10=Inputs!$L$16,$G123-SUM($O123:CK123),0))</f>
        <v>0</v>
      </c>
      <c r="CM123" s="221">
        <f>IF(Oper!CM$10&gt;=$C123,IF(ROUND(SUM($O123:CL123),4)=ROUND($G123,4),0,IF(Oper!CM$10=Inputs!$L$16,$G123-SUM($O123:CL123),$G123/$B$91)),IF(Oper!CM$10=Inputs!$L$16,$G123-SUM($O123:CL123),0))</f>
        <v>0</v>
      </c>
      <c r="CN123" s="221">
        <f>IF(Oper!CN$10&gt;=$C123,IF(ROUND(SUM($O123:CM123),4)=ROUND($G123,4),0,IF(Oper!CN$10=Inputs!$L$16,$G123-SUM($O123:CM123),$G123/$B$91)),IF(Oper!CN$10=Inputs!$L$16,$G123-SUM($O123:CM123),0))</f>
        <v>0</v>
      </c>
      <c r="CO123" s="221">
        <f>IF(Oper!CO$10&gt;=$C123,IF(ROUND(SUM($O123:CN123),4)=ROUND($G123,4),0,IF(Oper!CO$10=Inputs!$L$16,$G123-SUM($O123:CN123),$G123/$B$91)),IF(Oper!CO$10=Inputs!$L$16,$G123-SUM($O123:CN123),0))</f>
        <v>0</v>
      </c>
      <c r="CP123" s="221">
        <f>IF(Oper!CP$10&gt;=$C123,IF(ROUND(SUM($O123:CO123),4)=ROUND($G123,4),0,IF(Oper!CP$10=Inputs!$L$16,$G123-SUM($O123:CO123),$G123/$B$91)),IF(Oper!CP$10=Inputs!$L$16,$G123-SUM($O123:CO123),0))</f>
        <v>0</v>
      </c>
      <c r="CQ123" s="221">
        <f>IF(Oper!CQ$10&gt;=$C123,IF(ROUND(SUM($O123:CP123),4)=ROUND($G123,4),0,IF(Oper!CQ$10=Inputs!$L$16,$G123-SUM($O123:CP123),$G123/$B$91)),IF(Oper!CQ$10=Inputs!$L$16,$G123-SUM($O123:CP123),0))</f>
        <v>0</v>
      </c>
      <c r="CR123" s="221">
        <f>IF(Oper!CR$10&gt;=$C123,IF(ROUND(SUM($O123:CQ123),4)=ROUND($G123,4),0,IF(Oper!CR$10=Inputs!$L$16,$G123-SUM($O123:CQ123),$G123/$B$91)),IF(Oper!CR$10=Inputs!$L$16,$G123-SUM($O123:CQ123),0))</f>
        <v>0</v>
      </c>
      <c r="CS123" s="221"/>
    </row>
    <row r="124" spans="1:97" outlineLevel="1">
      <c r="A124" s="47"/>
      <c r="B124" s="47"/>
      <c r="C124" s="116">
        <v>54788</v>
      </c>
      <c r="D124" s="47"/>
      <c r="E124" s="47"/>
      <c r="F124" s="47"/>
      <c r="G124" s="666">
        <f t="shared" si="217"/>
        <v>-115.26039410493679</v>
      </c>
      <c r="H124" s="47"/>
      <c r="I124" s="47"/>
      <c r="J124" s="47"/>
      <c r="K124" s="310" t="s">
        <v>200</v>
      </c>
      <c r="L124" s="133"/>
      <c r="M124" s="125">
        <f t="shared" si="216"/>
        <v>-115.26039410493674</v>
      </c>
      <c r="N124" s="125"/>
      <c r="O124" s="47"/>
      <c r="P124" s="221">
        <f>IF(Oper!P$10&gt;=$C124,IF(ROUND(SUM($O124:O124),4)=ROUND($G124,4),0,IF(Oper!P$10=Inputs!$L$16,$G124-SUM($O124:O124),$G124/$B$91)),IF(Oper!P$10=Inputs!$L$16,$G124-SUM($O124:O124),0))</f>
        <v>0</v>
      </c>
      <c r="Q124" s="221">
        <f>IF(Oper!Q$10&gt;=$C124,IF(ROUND(SUM($O124:P124),4)=ROUND($G124,4),0,IF(Oper!Q$10=Inputs!$L$16,$G124-SUM($O124:P124),$G124/$B$91)),IF(Oper!Q$10=Inputs!$L$16,$G124-SUM($O124:P124),0))</f>
        <v>0</v>
      </c>
      <c r="R124" s="221">
        <f>IF(Oper!R$10&gt;=$C124,IF(ROUND(SUM($O124:Q124),4)=ROUND($G124,4),0,IF(Oper!R$10=Inputs!$L$16,$G124-SUM($O124:Q124),$G124/$B$91)),IF(Oper!R$10=Inputs!$L$16,$G124-SUM($O124:Q124),0))</f>
        <v>0</v>
      </c>
      <c r="S124" s="221">
        <f>IF(Oper!S$10&gt;=$C124,IF(ROUND(SUM($O124:R124),4)=ROUND($G124,4),0,IF(Oper!S$10=Inputs!$L$16,$G124-SUM($O124:R124),$G124/$B$91)),IF(Oper!S$10=Inputs!$L$16,$G124-SUM($O124:R124),0))</f>
        <v>0</v>
      </c>
      <c r="T124" s="221">
        <f>IF(Oper!T$10&gt;=$C124,IF(ROUND(SUM($O124:S124),4)=ROUND($G124,4),0,IF(Oper!T$10=Inputs!$L$16,$G124-SUM($O124:S124),$G124/$B$91)),IF(Oper!T$10=Inputs!$L$16,$G124-SUM($O124:S124),0))</f>
        <v>0</v>
      </c>
      <c r="U124" s="221">
        <f>IF(Oper!U$10&gt;=$C124,IF(ROUND(SUM($O124:T124),4)=ROUND($G124,4),0,IF(Oper!U$10=Inputs!$L$16,$G124-SUM($O124:T124),$G124/$B$91)),IF(Oper!U$10=Inputs!$L$16,$G124-SUM($O124:T124),0))</f>
        <v>0</v>
      </c>
      <c r="V124" s="221">
        <f>IF(Oper!V$10&gt;=$C124,IF(ROUND(SUM($O124:U124),4)=ROUND($G124,4),0,IF(Oper!V$10=Inputs!$L$16,$G124-SUM($O124:U124),$G124/$B$91)),IF(Oper!V$10=Inputs!$L$16,$G124-SUM($O124:U124),0))</f>
        <v>0</v>
      </c>
      <c r="W124" s="221">
        <f>IF(Oper!W$10&gt;=$C124,IF(ROUND(SUM($O124:V124),4)=ROUND($G124,4),0,IF(Oper!W$10=Inputs!$L$16,$G124-SUM($O124:V124),$G124/$B$91)),IF(Oper!W$10=Inputs!$L$16,$G124-SUM($O124:V124),0))</f>
        <v>0</v>
      </c>
      <c r="X124" s="221">
        <f>IF(Oper!X$10&gt;=$C124,IF(ROUND(SUM($O124:W124),4)=ROUND($G124,4),0,IF(Oper!X$10=Inputs!$L$16,$G124-SUM($O124:W124),$G124/$B$91)),IF(Oper!X$10=Inputs!$L$16,$G124-SUM($O124:W124),0))</f>
        <v>0</v>
      </c>
      <c r="Y124" s="221">
        <f>IF(Oper!Y$10&gt;=$C124,IF(ROUND(SUM($O124:X124),4)=ROUND($G124,4),0,IF(Oper!Y$10=Inputs!$L$16,$G124-SUM($O124:X124),$G124/$B$91)),IF(Oper!Y$10=Inputs!$L$16,$G124-SUM($O124:X124),0))</f>
        <v>0</v>
      </c>
      <c r="Z124" s="221">
        <f>IF(Oper!Z$10&gt;=$C124,IF(ROUND(SUM($O124:Y124),4)=ROUND($G124,4),0,IF(Oper!Z$10=Inputs!$L$16,$G124-SUM($O124:Y124),$G124/$B$91)),IF(Oper!Z$10=Inputs!$L$16,$G124-SUM($O124:Y124),0))</f>
        <v>0</v>
      </c>
      <c r="AA124" s="221">
        <f>IF(Oper!AA$10&gt;=$C124,IF(ROUND(SUM($O124:Z124),4)=ROUND($G124,4),0,IF(Oper!AA$10=Inputs!$L$16,$G124-SUM($O124:Z124),$G124/$B$91)),IF(Oper!AA$10=Inputs!$L$16,$G124-SUM($O124:Z124),0))</f>
        <v>0</v>
      </c>
      <c r="AB124" s="221">
        <f>IF(Oper!AB$10&gt;=$C124,IF(ROUND(SUM($O124:AA124),4)=ROUND($G124,4),0,IF(Oper!AB$10=Inputs!$L$16,$G124-SUM($O124:AA124),$G124/$B$91)),IF(Oper!AB$10=Inputs!$L$16,$G124-SUM($O124:AA124),0))</f>
        <v>0</v>
      </c>
      <c r="AC124" s="221">
        <f>IF(Oper!AC$10&gt;=$C124,IF(ROUND(SUM($O124:AB124),4)=ROUND($G124,4),0,IF(Oper!AC$10=Inputs!$L$16,$G124-SUM($O124:AB124),$G124/$B$91)),IF(Oper!AC$10=Inputs!$L$16,$G124-SUM($O124:AB124),0))</f>
        <v>0</v>
      </c>
      <c r="AD124" s="221">
        <f>IF(Oper!AD$10&gt;=$C124,IF(ROUND(SUM($O124:AC124),4)=ROUND($G124,4),0,IF(Oper!AD$10=Inputs!$L$16,$G124-SUM($O124:AC124),$G124/$B$91)),IF(Oper!AD$10=Inputs!$L$16,$G124-SUM($O124:AC124),0))</f>
        <v>0</v>
      </c>
      <c r="AE124" s="221">
        <f>IF(Oper!AE$10&gt;=$C124,IF(ROUND(SUM($O124:AD124),4)=ROUND($G124,4),0,IF(Oper!AE$10=Inputs!$L$16,$G124-SUM($O124:AD124),$G124/$B$91)),IF(Oper!AE$10=Inputs!$L$16,$G124-SUM($O124:AD124),0))</f>
        <v>0</v>
      </c>
      <c r="AF124" s="221">
        <f>IF(Oper!AF$10&gt;=$C124,IF(ROUND(SUM($O124:AE124),4)=ROUND($G124,4),0,IF(Oper!AF$10=Inputs!$L$16,$G124-SUM($O124:AE124),$G124/$B$91)),IF(Oper!AF$10=Inputs!$L$16,$G124-SUM($O124:AE124),0))</f>
        <v>0</v>
      </c>
      <c r="AG124" s="221">
        <f>IF(Oper!AG$10&gt;=$C124,IF(ROUND(SUM($O124:AF124),4)=ROUND($G124,4),0,IF(Oper!AG$10=Inputs!$L$16,$G124-SUM($O124:AF124),$G124/$B$91)),IF(Oper!AG$10=Inputs!$L$16,$G124-SUM($O124:AF124),0))</f>
        <v>0</v>
      </c>
      <c r="AH124" s="221">
        <f>IF(Oper!AH$10&gt;=$C124,IF(ROUND(SUM($O124:AG124),4)=ROUND($G124,4),0,IF(Oper!AH$10=Inputs!$L$16,$G124-SUM($O124:AG124),$G124/$B$91)),IF(Oper!AH$10=Inputs!$L$16,$G124-SUM($O124:AG124),0))</f>
        <v>0</v>
      </c>
      <c r="AI124" s="221">
        <f>IF(Oper!AI$10&gt;=$C124,IF(ROUND(SUM($O124:AH124),4)=ROUND($G124,4),0,IF(Oper!AI$10=Inputs!$L$16,$G124-SUM($O124:AH124),$G124/$B$91)),IF(Oper!AI$10=Inputs!$L$16,$G124-SUM($O124:AH124),0))</f>
        <v>0</v>
      </c>
      <c r="AJ124" s="221">
        <f>IF(Oper!AJ$10&gt;=$C124,IF(ROUND(SUM($O124:AI124),4)=ROUND($G124,4),0,IF(Oper!AJ$10=Inputs!$L$16,$G124-SUM($O124:AI124),$G124/$B$91)),IF(Oper!AJ$10=Inputs!$L$16,$G124-SUM($O124:AI124),0))</f>
        <v>0</v>
      </c>
      <c r="AK124" s="221">
        <f>IF(Oper!AK$10&gt;=$C124,IF(ROUND(SUM($O124:AJ124),4)=ROUND($G124,4),0,IF(Oper!AK$10=Inputs!$L$16,$G124-SUM($O124:AJ124),$G124/$B$91)),IF(Oper!AK$10=Inputs!$L$16,$G124-SUM($O124:AJ124),0))</f>
        <v>0</v>
      </c>
      <c r="AL124" s="221">
        <f>IF(Oper!AL$10&gt;=$C124,IF(ROUND(SUM($O124:AK124),4)=ROUND($G124,4),0,IF(Oper!AL$10=Inputs!$L$16,$G124-SUM($O124:AK124),$G124/$B$91)),IF(Oper!AL$10=Inputs!$L$16,$G124-SUM($O124:AK124),0))</f>
        <v>0</v>
      </c>
      <c r="AM124" s="221">
        <f>IF(Oper!AM$10&gt;=$C124,IF(ROUND(SUM($O124:AL124),4)=ROUND($G124,4),0,IF(Oper!AM$10=Inputs!$L$16,$G124-SUM($O124:AL124),$G124/$B$91)),IF(Oper!AM$10=Inputs!$L$16,$G124-SUM($O124:AL124),0))</f>
        <v>0</v>
      </c>
      <c r="AN124" s="221">
        <f>IF(Oper!AN$10&gt;=$C124,IF(ROUND(SUM($O124:AM124),4)=ROUND($G124,4),0,IF(Oper!AN$10=Inputs!$L$16,$G124-SUM($O124:AM124),$G124/$B$91)),IF(Oper!AN$10=Inputs!$L$16,$G124-SUM($O124:AM124),0))</f>
        <v>0</v>
      </c>
      <c r="AO124" s="221">
        <f>IF(Oper!AO$10&gt;=$C124,IF(ROUND(SUM($O124:AN124),4)=ROUND($G124,4),0,IF(Oper!AO$10=Inputs!$L$16,$G124-SUM($O124:AN124),$G124/$B$91)),IF(Oper!AO$10=Inputs!$L$16,$G124-SUM($O124:AN124),0))</f>
        <v>0</v>
      </c>
      <c r="AP124" s="221">
        <f>IF(Oper!AP$10&gt;=$C124,IF(ROUND(SUM($O124:AO124),4)=ROUND($G124,4),0,IF(Oper!AP$10=Inputs!$L$16,$G124-SUM($O124:AO124),$G124/$B$91)),IF(Oper!AP$10=Inputs!$L$16,$G124-SUM($O124:AO124),0))</f>
        <v>0</v>
      </c>
      <c r="AQ124" s="221">
        <f>IF(Oper!AQ$10&gt;=$C124,IF(ROUND(SUM($O124:AP124),4)=ROUND($G124,4),0,IF(Oper!AQ$10=Inputs!$L$16,$G124-SUM($O124:AP124),$G124/$B$91)),IF(Oper!AQ$10=Inputs!$L$16,$G124-SUM($O124:AP124),0))</f>
        <v>0</v>
      </c>
      <c r="AR124" s="221">
        <f>IF(Oper!AR$10&gt;=$C124,IF(ROUND(SUM($O124:AQ124),4)=ROUND($G124,4),0,IF(Oper!AR$10=Inputs!$L$16,$G124-SUM($O124:AQ124),$G124/$B$91)),IF(Oper!AR$10=Inputs!$L$16,$G124-SUM($O124:AQ124),0))</f>
        <v>0</v>
      </c>
      <c r="AS124" s="221">
        <f>IF(Oper!AS$10&gt;=$C124,IF(ROUND(SUM($O124:AR124),4)=ROUND($G124,4),0,IF(Oper!AS$10=Inputs!$L$16,$G124-SUM($O124:AR124),$G124/$B$91)),IF(Oper!AS$10=Inputs!$L$16,$G124-SUM($O124:AR124),0))</f>
        <v>0</v>
      </c>
      <c r="AT124" s="221">
        <f>IF(Oper!AT$10&gt;=$C124,IF(ROUND(SUM($O124:AS124),4)=ROUND($G124,4),0,IF(Oper!AT$10=Inputs!$L$16,$G124-SUM($O124:AS124),$G124/$B$91)),IF(Oper!AT$10=Inputs!$L$16,$G124-SUM($O124:AS124),0))</f>
        <v>0</v>
      </c>
      <c r="AU124" s="221">
        <f>IF(Oper!AU$10&gt;=$C124,IF(ROUND(SUM($O124:AT124),4)=ROUND($G124,4),0,IF(Oper!AU$10=Inputs!$L$16,$G124-SUM($O124:AT124),$G124/$B$91)),IF(Oper!AU$10=Inputs!$L$16,$G124-SUM($O124:AT124),0))</f>
        <v>-5.7630197052468395</v>
      </c>
      <c r="AV124" s="221">
        <f>IF(Oper!AV$10&gt;=$C124,IF(ROUND(SUM($O124:AU124),4)=ROUND($G124,4),0,IF(Oper!AV$10=Inputs!$L$16,$G124-SUM($O124:AU124),$G124/$B$91)),IF(Oper!AV$10=Inputs!$L$16,$G124-SUM($O124:AU124),0))</f>
        <v>-5.7630197052468395</v>
      </c>
      <c r="AW124" s="221">
        <f>IF(Oper!AW$10&gt;=$C124,IF(ROUND(SUM($O124:AV124),4)=ROUND($G124,4),0,IF(Oper!AW$10=Inputs!$L$16,$G124-SUM($O124:AV124),$G124/$B$91)),IF(Oper!AW$10=Inputs!$L$16,$G124-SUM($O124:AV124),0))</f>
        <v>-5.7630197052468395</v>
      </c>
      <c r="AX124" s="221">
        <f>IF(Oper!AX$10&gt;=$C124,IF(ROUND(SUM($O124:AW124),4)=ROUND($G124,4),0,IF(Oper!AX$10=Inputs!$L$16,$G124-SUM($O124:AW124),$G124/$B$91)),IF(Oper!AX$10=Inputs!$L$16,$G124-SUM($O124:AW124),0))</f>
        <v>-5.7630197052468395</v>
      </c>
      <c r="AY124" s="221">
        <f>IF(Oper!AY$10&gt;=$C124,IF(ROUND(SUM($O124:AX124),4)=ROUND($G124,4),0,IF(Oper!AY$10=Inputs!$L$16,$G124-SUM($O124:AX124),$G124/$B$91)),IF(Oper!AY$10=Inputs!$L$16,$G124-SUM($O124:AX124),0))</f>
        <v>-5.7630197052468395</v>
      </c>
      <c r="AZ124" s="221">
        <f>IF(Oper!AZ$10&gt;=$C124,IF(ROUND(SUM($O124:AY124),4)=ROUND($G124,4),0,IF(Oper!AZ$10=Inputs!$L$16,$G124-SUM($O124:AY124),$G124/$B$91)),IF(Oper!AZ$10=Inputs!$L$16,$G124-SUM($O124:AY124),0))</f>
        <v>-5.7630197052468395</v>
      </c>
      <c r="BA124" s="221">
        <f>IF(Oper!BA$10&gt;=$C124,IF(ROUND(SUM($O124:AZ124),4)=ROUND($G124,4),0,IF(Oper!BA$10=Inputs!$L$16,$G124-SUM($O124:AZ124),$G124/$B$91)),IF(Oper!BA$10=Inputs!$L$16,$G124-SUM($O124:AZ124),0))</f>
        <v>-5.7630197052468395</v>
      </c>
      <c r="BB124" s="221">
        <f>IF(Oper!BB$10&gt;=$C124,IF(ROUND(SUM($O124:BA124),4)=ROUND($G124,4),0,IF(Oper!BB$10=Inputs!$L$16,$G124-SUM($O124:BA124),$G124/$B$91)),IF(Oper!BB$10=Inputs!$L$16,$G124-SUM($O124:BA124),0))</f>
        <v>-5.7630197052468395</v>
      </c>
      <c r="BC124" s="221">
        <f>IF(Oper!BC$10&gt;=$C124,IF(ROUND(SUM($O124:BB124),4)=ROUND($G124,4),0,IF(Oper!BC$10=Inputs!$L$16,$G124-SUM($O124:BB124),$G124/$B$91)),IF(Oper!BC$10=Inputs!$L$16,$G124-SUM($O124:BB124),0))</f>
        <v>-5.7630197052468395</v>
      </c>
      <c r="BD124" s="221">
        <f>IF(Oper!BD$10&gt;=$C124,IF(ROUND(SUM($O124:BC124),4)=ROUND($G124,4),0,IF(Oper!BD$10=Inputs!$L$16,$G124-SUM($O124:BC124),$G124/$B$91)),IF(Oper!BD$10=Inputs!$L$16,$G124-SUM($O124:BC124),0))</f>
        <v>-5.7630197052468395</v>
      </c>
      <c r="BE124" s="221">
        <f>IF(Oper!BE$10&gt;=$C124,IF(ROUND(SUM($O124:BD124),4)=ROUND($G124,4),0,IF(Oper!BE$10=Inputs!$L$16,$G124-SUM($O124:BD124),$G124/$B$91)),IF(Oper!BE$10=Inputs!$L$16,$G124-SUM($O124:BD124),0))</f>
        <v>-5.7630197052468395</v>
      </c>
      <c r="BF124" s="221">
        <f>IF(Oper!BF$10&gt;=$C124,IF(ROUND(SUM($O124:BE124),4)=ROUND($G124,4),0,IF(Oper!BF$10=Inputs!$L$16,$G124-SUM($O124:BE124),$G124/$B$91)),IF(Oper!BF$10=Inputs!$L$16,$G124-SUM($O124:BE124),0))</f>
        <v>-5.7630197052468395</v>
      </c>
      <c r="BG124" s="221">
        <f>IF(Oper!BG$10&gt;=$C124,IF(ROUND(SUM($O124:BF124),4)=ROUND($G124,4),0,IF(Oper!BG$10=Inputs!$L$16,$G124-SUM($O124:BF124),$G124/$B$91)),IF(Oper!BG$10=Inputs!$L$16,$G124-SUM($O124:BF124),0))</f>
        <v>-5.7630197052468395</v>
      </c>
      <c r="BH124" s="221">
        <f>IF(Oper!BH$10&gt;=$C124,IF(ROUND(SUM($O124:BG124),4)=ROUND($G124,4),0,IF(Oper!BH$10=Inputs!$L$16,$G124-SUM($O124:BG124),$G124/$B$91)),IF(Oper!BH$10=Inputs!$L$16,$G124-SUM($O124:BG124),0))</f>
        <v>-5.7630197052468395</v>
      </c>
      <c r="BI124" s="221">
        <f>IF(Oper!BI$10&gt;=$C124,IF(ROUND(SUM($O124:BH124),4)=ROUND($G124,4),0,IF(Oper!BI$10=Inputs!$L$16,$G124-SUM($O124:BH124),$G124/$B$91)),IF(Oper!BI$10=Inputs!$L$16,$G124-SUM($O124:BH124),0))</f>
        <v>-5.7630197052468395</v>
      </c>
      <c r="BJ124" s="221">
        <f>IF(Oper!BJ$10&gt;=$C124,IF(ROUND(SUM($O124:BI124),4)=ROUND($G124,4),0,IF(Oper!BJ$10=Inputs!$L$16,$G124-SUM($O124:BI124),$G124/$B$91)),IF(Oper!BJ$10=Inputs!$L$16,$G124-SUM($O124:BI124),0))</f>
        <v>-5.7630197052468395</v>
      </c>
      <c r="BK124" s="221">
        <f>IF(Oper!BK$10&gt;=$C124,IF(ROUND(SUM($O124:BJ124),4)=ROUND($G124,4),0,IF(Oper!BK$10=Inputs!$L$16,$G124-SUM($O124:BJ124),$G124/$B$91)),IF(Oper!BK$10=Inputs!$L$16,$G124-SUM($O124:BJ124),0))</f>
        <v>-5.7630197052468395</v>
      </c>
      <c r="BL124" s="221">
        <f>IF(Oper!BL$10&gt;=$C124,IF(ROUND(SUM($O124:BK124),4)=ROUND($G124,4),0,IF(Oper!BL$10=Inputs!$L$16,$G124-SUM($O124:BK124),$G124/$B$91)),IF(Oper!BL$10=Inputs!$L$16,$G124-SUM($O124:BK124),0))</f>
        <v>-5.7630197052468395</v>
      </c>
      <c r="BM124" s="221">
        <f>IF(Oper!BM$10&gt;=$C124,IF(ROUND(SUM($O124:BL124),4)=ROUND($G124,4),0,IF(Oper!BM$10=Inputs!$L$16,$G124-SUM($O124:BL124),$G124/$B$91)),IF(Oper!BM$10=Inputs!$L$16,$G124-SUM($O124:BL124),0))</f>
        <v>-5.7630197052468395</v>
      </c>
      <c r="BN124" s="221">
        <f>IF(Oper!BN$10&gt;=$C124,IF(ROUND(SUM($O124:BM124),4)=ROUND($G124,4),0,IF(Oper!BN$10=Inputs!$L$16,$G124-SUM($O124:BM124),$G124/$B$91)),IF(Oper!BN$10=Inputs!$L$16,$G124-SUM($O124:BM124),0))</f>
        <v>-5.7630197052468395</v>
      </c>
      <c r="BO124" s="221">
        <f>IF(Oper!BO$10&gt;=$C124,IF(ROUND(SUM($O124:BN124),4)=ROUND($G124,4),0,IF(Oper!BO$10=Inputs!$L$16,$G124-SUM($O124:BN124),$G124/$B$91)),IF(Oper!BO$10=Inputs!$L$16,$G124-SUM($O124:BN124),0))</f>
        <v>0</v>
      </c>
      <c r="BP124" s="221">
        <f>IF(Oper!BP$10&gt;=$C124,IF(ROUND(SUM($O124:BO124),4)=ROUND($G124,4),0,IF(Oper!BP$10=Inputs!$L$16,$G124-SUM($O124:BO124),$G124/$B$91)),IF(Oper!BP$10=Inputs!$L$16,$G124-SUM($O124:BO124),0))</f>
        <v>0</v>
      </c>
      <c r="BQ124" s="221">
        <f>IF(Oper!BQ$10&gt;=$C124,IF(ROUND(SUM($O124:BP124),4)=ROUND($G124,4),0,IF(Oper!BQ$10=Inputs!$L$16,$G124-SUM($O124:BP124),$G124/$B$91)),IF(Oper!BQ$10=Inputs!$L$16,$G124-SUM($O124:BP124),0))</f>
        <v>0</v>
      </c>
      <c r="BR124" s="221">
        <f>IF(Oper!BR$10&gt;=$C124,IF(ROUND(SUM($O124:BQ124),4)=ROUND($G124,4),0,IF(Oper!BR$10=Inputs!$L$16,$G124-SUM($O124:BQ124),$G124/$B$91)),IF(Oper!BR$10=Inputs!$L$16,$G124-SUM($O124:BQ124),0))</f>
        <v>0</v>
      </c>
      <c r="BS124" s="221">
        <f>IF(Oper!BS$10&gt;=$C124,IF(ROUND(SUM($O124:BR124),4)=ROUND($G124,4),0,IF(Oper!BS$10=Inputs!$L$16,$G124-SUM($O124:BR124),$G124/$B$91)),IF(Oper!BS$10=Inputs!$L$16,$G124-SUM($O124:BR124),0))</f>
        <v>0</v>
      </c>
      <c r="BT124" s="221">
        <f>IF(Oper!BT$10&gt;=$C124,IF(ROUND(SUM($O124:BS124),4)=ROUND($G124,4),0,IF(Oper!BT$10=Inputs!$L$16,$G124-SUM($O124:BS124),$G124/$B$91)),IF(Oper!BT$10=Inputs!$L$16,$G124-SUM($O124:BS124),0))</f>
        <v>0</v>
      </c>
      <c r="BU124" s="221">
        <f>IF(Oper!BU$10&gt;=$C124,IF(ROUND(SUM($O124:BT124),4)=ROUND($G124,4),0,IF(Oper!BU$10=Inputs!$L$16,$G124-SUM($O124:BT124),$G124/$B$91)),IF(Oper!BU$10=Inputs!$L$16,$G124-SUM($O124:BT124),0))</f>
        <v>0</v>
      </c>
      <c r="BV124" s="221">
        <f>IF(Oper!BV$10&gt;=$C124,IF(ROUND(SUM($O124:BU124),4)=ROUND($G124,4),0,IF(Oper!BV$10=Inputs!$L$16,$G124-SUM($O124:BU124),$G124/$B$91)),IF(Oper!BV$10=Inputs!$L$16,$G124-SUM($O124:BU124),0))</f>
        <v>0</v>
      </c>
      <c r="BW124" s="221">
        <f>IF(Oper!BW$10&gt;=$C124,IF(ROUND(SUM($O124:BV124),4)=ROUND($G124,4),0,IF(Oper!BW$10=Inputs!$L$16,$G124-SUM($O124:BV124),$G124/$B$91)),IF(Oper!BW$10=Inputs!$L$16,$G124-SUM($O124:BV124),0))</f>
        <v>0</v>
      </c>
      <c r="BX124" s="221">
        <f>IF(Oper!BX$10&gt;=$C124,IF(ROUND(SUM($O124:BW124),4)=ROUND($G124,4),0,IF(Oper!BX$10=Inputs!$L$16,$G124-SUM($O124:BW124),$G124/$B$91)),IF(Oper!BX$10=Inputs!$L$16,$G124-SUM($O124:BW124),0))</f>
        <v>0</v>
      </c>
      <c r="BY124" s="221">
        <f>IF(Oper!BY$10&gt;=$C124,IF(ROUND(SUM($O124:BX124),4)=ROUND($G124,4),0,IF(Oper!BY$10=Inputs!$L$16,$G124-SUM($O124:BX124),$G124/$B$91)),IF(Oper!BY$10=Inputs!$L$16,$G124-SUM($O124:BX124),0))</f>
        <v>0</v>
      </c>
      <c r="BZ124" s="221">
        <f>IF(Oper!BZ$10&gt;=$C124,IF(ROUND(SUM($O124:BY124),4)=ROUND($G124,4),0,IF(Oper!BZ$10=Inputs!$L$16,$G124-SUM($O124:BY124),$G124/$B$91)),IF(Oper!BZ$10=Inputs!$L$16,$G124-SUM($O124:BY124),0))</f>
        <v>0</v>
      </c>
      <c r="CA124" s="221">
        <f>IF(Oper!CA$10&gt;=$C124,IF(ROUND(SUM($O124:BZ124),4)=ROUND($G124,4),0,IF(Oper!CA$10=Inputs!$L$16,$G124-SUM($O124:BZ124),$G124/$B$91)),IF(Oper!CA$10=Inputs!$L$16,$G124-SUM($O124:BZ124),0))</f>
        <v>0</v>
      </c>
      <c r="CB124" s="221">
        <f>IF(Oper!CB$10&gt;=$C124,IF(ROUND(SUM($O124:CA124),4)=ROUND($G124,4),0,IF(Oper!CB$10=Inputs!$L$16,$G124-SUM($O124:CA124),$G124/$B$91)),IF(Oper!CB$10=Inputs!$L$16,$G124-SUM($O124:CA124),0))</f>
        <v>0</v>
      </c>
      <c r="CC124" s="221">
        <f>IF(Oper!CC$10&gt;=$C124,IF(ROUND(SUM($O124:CB124),4)=ROUND($G124,4),0,IF(Oper!CC$10=Inputs!$L$16,$G124-SUM($O124:CB124),$G124/$B$91)),IF(Oper!CC$10=Inputs!$L$16,$G124-SUM($O124:CB124),0))</f>
        <v>0</v>
      </c>
      <c r="CD124" s="221">
        <f>IF(Oper!CD$10&gt;=$C124,IF(ROUND(SUM($O124:CC124),4)=ROUND($G124,4),0,IF(Oper!CD$10=Inputs!$L$16,$G124-SUM($O124:CC124),$G124/$B$91)),IF(Oper!CD$10=Inputs!$L$16,$G124-SUM($O124:CC124),0))</f>
        <v>0</v>
      </c>
      <c r="CE124" s="221">
        <f>IF(Oper!CE$10&gt;=$C124,IF(ROUND(SUM($O124:CD124),4)=ROUND($G124,4),0,IF(Oper!CE$10=Inputs!$L$16,$G124-SUM($O124:CD124),$G124/$B$91)),IF(Oper!CE$10=Inputs!$L$16,$G124-SUM($O124:CD124),0))</f>
        <v>0</v>
      </c>
      <c r="CF124" s="221">
        <f>IF(Oper!CF$10&gt;=$C124,IF(ROUND(SUM($O124:CE124),4)=ROUND($G124,4),0,IF(Oper!CF$10=Inputs!$L$16,$G124-SUM($O124:CE124),$G124/$B$91)),IF(Oper!CF$10=Inputs!$L$16,$G124-SUM($O124:CE124),0))</f>
        <v>0</v>
      </c>
      <c r="CG124" s="221">
        <f>IF(Oper!CG$10&gt;=$C124,IF(ROUND(SUM($O124:CF124),4)=ROUND($G124,4),0,IF(Oper!CG$10=Inputs!$L$16,$G124-SUM($O124:CF124),$G124/$B$91)),IF(Oper!CG$10=Inputs!$L$16,$G124-SUM($O124:CF124),0))</f>
        <v>0</v>
      </c>
      <c r="CH124" s="221">
        <f>IF(Oper!CH$10&gt;=$C124,IF(ROUND(SUM($O124:CG124),4)=ROUND($G124,4),0,IF(Oper!CH$10=Inputs!$L$16,$G124-SUM($O124:CG124),$G124/$B$91)),IF(Oper!CH$10=Inputs!$L$16,$G124-SUM($O124:CG124),0))</f>
        <v>0</v>
      </c>
      <c r="CI124" s="221">
        <f>IF(Oper!CI$10&gt;=$C124,IF(ROUND(SUM($O124:CH124),4)=ROUND($G124,4),0,IF(Oper!CI$10=Inputs!$L$16,$G124-SUM($O124:CH124),$G124/$B$91)),IF(Oper!CI$10=Inputs!$L$16,$G124-SUM($O124:CH124),0))</f>
        <v>0</v>
      </c>
      <c r="CJ124" s="221">
        <f>IF(Oper!CJ$10&gt;=$C124,IF(ROUND(SUM($O124:CI124),4)=ROUND($G124,4),0,IF(Oper!CJ$10=Inputs!$L$16,$G124-SUM($O124:CI124),$G124/$B$91)),IF(Oper!CJ$10=Inputs!$L$16,$G124-SUM($O124:CI124),0))</f>
        <v>0</v>
      </c>
      <c r="CK124" s="221">
        <f>IF(Oper!CK$10&gt;=$C124,IF(ROUND(SUM($O124:CJ124),4)=ROUND($G124,4),0,IF(Oper!CK$10=Inputs!$L$16,$G124-SUM($O124:CJ124),$G124/$B$91)),IF(Oper!CK$10=Inputs!$L$16,$G124-SUM($O124:CJ124),0))</f>
        <v>0</v>
      </c>
      <c r="CL124" s="221">
        <f>IF(Oper!CL$10&gt;=$C124,IF(ROUND(SUM($O124:CK124),4)=ROUND($G124,4),0,IF(Oper!CL$10=Inputs!$L$16,$G124-SUM($O124:CK124),$G124/$B$91)),IF(Oper!CL$10=Inputs!$L$16,$G124-SUM($O124:CK124),0))</f>
        <v>0</v>
      </c>
      <c r="CM124" s="221">
        <f>IF(Oper!CM$10&gt;=$C124,IF(ROUND(SUM($O124:CL124),4)=ROUND($G124,4),0,IF(Oper!CM$10=Inputs!$L$16,$G124-SUM($O124:CL124),$G124/$B$91)),IF(Oper!CM$10=Inputs!$L$16,$G124-SUM($O124:CL124),0))</f>
        <v>0</v>
      </c>
      <c r="CN124" s="221">
        <f>IF(Oper!CN$10&gt;=$C124,IF(ROUND(SUM($O124:CM124),4)=ROUND($G124,4),0,IF(Oper!CN$10=Inputs!$L$16,$G124-SUM($O124:CM124),$G124/$B$91)),IF(Oper!CN$10=Inputs!$L$16,$G124-SUM($O124:CM124),0))</f>
        <v>0</v>
      </c>
      <c r="CO124" s="221">
        <f>IF(Oper!CO$10&gt;=$C124,IF(ROUND(SUM($O124:CN124),4)=ROUND($G124,4),0,IF(Oper!CO$10=Inputs!$L$16,$G124-SUM($O124:CN124),$G124/$B$91)),IF(Oper!CO$10=Inputs!$L$16,$G124-SUM($O124:CN124),0))</f>
        <v>0</v>
      </c>
      <c r="CP124" s="221">
        <f>IF(Oper!CP$10&gt;=$C124,IF(ROUND(SUM($O124:CO124),4)=ROUND($G124,4),0,IF(Oper!CP$10=Inputs!$L$16,$G124-SUM($O124:CO124),$G124/$B$91)),IF(Oper!CP$10=Inputs!$L$16,$G124-SUM($O124:CO124),0))</f>
        <v>0</v>
      </c>
      <c r="CQ124" s="221">
        <f>IF(Oper!CQ$10&gt;=$C124,IF(ROUND(SUM($O124:CP124),4)=ROUND($G124,4),0,IF(Oper!CQ$10=Inputs!$L$16,$G124-SUM($O124:CP124),$G124/$B$91)),IF(Oper!CQ$10=Inputs!$L$16,$G124-SUM($O124:CP124),0))</f>
        <v>0</v>
      </c>
      <c r="CR124" s="221">
        <f>IF(Oper!CR$10&gt;=$C124,IF(ROUND(SUM($O124:CQ124),4)=ROUND($G124,4),0,IF(Oper!CR$10=Inputs!$L$16,$G124-SUM($O124:CQ124),$G124/$B$91)),IF(Oper!CR$10=Inputs!$L$16,$G124-SUM($O124:CQ124),0))</f>
        <v>0</v>
      </c>
      <c r="CS124" s="221"/>
    </row>
    <row r="125" spans="1:97" outlineLevel="1">
      <c r="A125" s="47"/>
      <c r="B125" s="47"/>
      <c r="C125" s="116">
        <v>55153</v>
      </c>
      <c r="D125" s="47"/>
      <c r="E125" s="47"/>
      <c r="F125" s="47"/>
      <c r="G125" s="666">
        <f t="shared" si="217"/>
        <v>-117.56560198703552</v>
      </c>
      <c r="H125" s="47"/>
      <c r="I125" s="47"/>
      <c r="J125" s="47"/>
      <c r="K125" s="310" t="s">
        <v>200</v>
      </c>
      <c r="L125" s="133"/>
      <c r="M125" s="125">
        <f t="shared" ref="M125:M156" si="218">SUM(O125:GK125)</f>
        <v>-117.56560198703546</v>
      </c>
      <c r="N125" s="125"/>
      <c r="O125" s="47"/>
      <c r="P125" s="221">
        <f>IF(Oper!P$10&gt;=$C125,IF(ROUND(SUM($O125:O125),4)=ROUND($G125,4),0,IF(Oper!P$10=Inputs!$L$16,$G125-SUM($O125:O125),$G125/$B$91)),IF(Oper!P$10=Inputs!$L$16,$G125-SUM($O125:O125),0))</f>
        <v>0</v>
      </c>
      <c r="Q125" s="221">
        <f>IF(Oper!Q$10&gt;=$C125,IF(ROUND(SUM($O125:P125),4)=ROUND($G125,4),0,IF(Oper!Q$10=Inputs!$L$16,$G125-SUM($O125:P125),$G125/$B$91)),IF(Oper!Q$10=Inputs!$L$16,$G125-SUM($O125:P125),0))</f>
        <v>0</v>
      </c>
      <c r="R125" s="221">
        <f>IF(Oper!R$10&gt;=$C125,IF(ROUND(SUM($O125:Q125),4)=ROUND($G125,4),0,IF(Oper!R$10=Inputs!$L$16,$G125-SUM($O125:Q125),$G125/$B$91)),IF(Oper!R$10=Inputs!$L$16,$G125-SUM($O125:Q125),0))</f>
        <v>0</v>
      </c>
      <c r="S125" s="221">
        <f>IF(Oper!S$10&gt;=$C125,IF(ROUND(SUM($O125:R125),4)=ROUND($G125,4),0,IF(Oper!S$10=Inputs!$L$16,$G125-SUM($O125:R125),$G125/$B$91)),IF(Oper!S$10=Inputs!$L$16,$G125-SUM($O125:R125),0))</f>
        <v>0</v>
      </c>
      <c r="T125" s="221">
        <f>IF(Oper!T$10&gt;=$C125,IF(ROUND(SUM($O125:S125),4)=ROUND($G125,4),0,IF(Oper!T$10=Inputs!$L$16,$G125-SUM($O125:S125),$G125/$B$91)),IF(Oper!T$10=Inputs!$L$16,$G125-SUM($O125:S125),0))</f>
        <v>0</v>
      </c>
      <c r="U125" s="221">
        <f>IF(Oper!U$10&gt;=$C125,IF(ROUND(SUM($O125:T125),4)=ROUND($G125,4),0,IF(Oper!U$10=Inputs!$L$16,$G125-SUM($O125:T125),$G125/$B$91)),IF(Oper!U$10=Inputs!$L$16,$G125-SUM($O125:T125),0))</f>
        <v>0</v>
      </c>
      <c r="V125" s="221">
        <f>IF(Oper!V$10&gt;=$C125,IF(ROUND(SUM($O125:U125),4)=ROUND($G125,4),0,IF(Oper!V$10=Inputs!$L$16,$G125-SUM($O125:U125),$G125/$B$91)),IF(Oper!V$10=Inputs!$L$16,$G125-SUM($O125:U125),0))</f>
        <v>0</v>
      </c>
      <c r="W125" s="221">
        <f>IF(Oper!W$10&gt;=$C125,IF(ROUND(SUM($O125:V125),4)=ROUND($G125,4),0,IF(Oper!W$10=Inputs!$L$16,$G125-SUM($O125:V125),$G125/$B$91)),IF(Oper!W$10=Inputs!$L$16,$G125-SUM($O125:V125),0))</f>
        <v>0</v>
      </c>
      <c r="X125" s="221">
        <f>IF(Oper!X$10&gt;=$C125,IF(ROUND(SUM($O125:W125),4)=ROUND($G125,4),0,IF(Oper!X$10=Inputs!$L$16,$G125-SUM($O125:W125),$G125/$B$91)),IF(Oper!X$10=Inputs!$L$16,$G125-SUM($O125:W125),0))</f>
        <v>0</v>
      </c>
      <c r="Y125" s="221">
        <f>IF(Oper!Y$10&gt;=$C125,IF(ROUND(SUM($O125:X125),4)=ROUND($G125,4),0,IF(Oper!Y$10=Inputs!$L$16,$G125-SUM($O125:X125),$G125/$B$91)),IF(Oper!Y$10=Inputs!$L$16,$G125-SUM($O125:X125),0))</f>
        <v>0</v>
      </c>
      <c r="Z125" s="221">
        <f>IF(Oper!Z$10&gt;=$C125,IF(ROUND(SUM($O125:Y125),4)=ROUND($G125,4),0,IF(Oper!Z$10=Inputs!$L$16,$G125-SUM($O125:Y125),$G125/$B$91)),IF(Oper!Z$10=Inputs!$L$16,$G125-SUM($O125:Y125),0))</f>
        <v>0</v>
      </c>
      <c r="AA125" s="221">
        <f>IF(Oper!AA$10&gt;=$C125,IF(ROUND(SUM($O125:Z125),4)=ROUND($G125,4),0,IF(Oper!AA$10=Inputs!$L$16,$G125-SUM($O125:Z125),$G125/$B$91)),IF(Oper!AA$10=Inputs!$L$16,$G125-SUM($O125:Z125),0))</f>
        <v>0</v>
      </c>
      <c r="AB125" s="221">
        <f>IF(Oper!AB$10&gt;=$C125,IF(ROUND(SUM($O125:AA125),4)=ROUND($G125,4),0,IF(Oper!AB$10=Inputs!$L$16,$G125-SUM($O125:AA125),$G125/$B$91)),IF(Oper!AB$10=Inputs!$L$16,$G125-SUM($O125:AA125),0))</f>
        <v>0</v>
      </c>
      <c r="AC125" s="221">
        <f>IF(Oper!AC$10&gt;=$C125,IF(ROUND(SUM($O125:AB125),4)=ROUND($G125,4),0,IF(Oper!AC$10=Inputs!$L$16,$G125-SUM($O125:AB125),$G125/$B$91)),IF(Oper!AC$10=Inputs!$L$16,$G125-SUM($O125:AB125),0))</f>
        <v>0</v>
      </c>
      <c r="AD125" s="221">
        <f>IF(Oper!AD$10&gt;=$C125,IF(ROUND(SUM($O125:AC125),4)=ROUND($G125,4),0,IF(Oper!AD$10=Inputs!$L$16,$G125-SUM($O125:AC125),$G125/$B$91)),IF(Oper!AD$10=Inputs!$L$16,$G125-SUM($O125:AC125),0))</f>
        <v>0</v>
      </c>
      <c r="AE125" s="221">
        <f>IF(Oper!AE$10&gt;=$C125,IF(ROUND(SUM($O125:AD125),4)=ROUND($G125,4),0,IF(Oper!AE$10=Inputs!$L$16,$G125-SUM($O125:AD125),$G125/$B$91)),IF(Oper!AE$10=Inputs!$L$16,$G125-SUM($O125:AD125),0))</f>
        <v>0</v>
      </c>
      <c r="AF125" s="221">
        <f>IF(Oper!AF$10&gt;=$C125,IF(ROUND(SUM($O125:AE125),4)=ROUND($G125,4),0,IF(Oper!AF$10=Inputs!$L$16,$G125-SUM($O125:AE125),$G125/$B$91)),IF(Oper!AF$10=Inputs!$L$16,$G125-SUM($O125:AE125),0))</f>
        <v>0</v>
      </c>
      <c r="AG125" s="221">
        <f>IF(Oper!AG$10&gt;=$C125,IF(ROUND(SUM($O125:AF125),4)=ROUND($G125,4),0,IF(Oper!AG$10=Inputs!$L$16,$G125-SUM($O125:AF125),$G125/$B$91)),IF(Oper!AG$10=Inputs!$L$16,$G125-SUM($O125:AF125),0))</f>
        <v>0</v>
      </c>
      <c r="AH125" s="221">
        <f>IF(Oper!AH$10&gt;=$C125,IF(ROUND(SUM($O125:AG125),4)=ROUND($G125,4),0,IF(Oper!AH$10=Inputs!$L$16,$G125-SUM($O125:AG125),$G125/$B$91)),IF(Oper!AH$10=Inputs!$L$16,$G125-SUM($O125:AG125),0))</f>
        <v>0</v>
      </c>
      <c r="AI125" s="221">
        <f>IF(Oper!AI$10&gt;=$C125,IF(ROUND(SUM($O125:AH125),4)=ROUND($G125,4),0,IF(Oper!AI$10=Inputs!$L$16,$G125-SUM($O125:AH125),$G125/$B$91)),IF(Oper!AI$10=Inputs!$L$16,$G125-SUM($O125:AH125),0))</f>
        <v>0</v>
      </c>
      <c r="AJ125" s="221">
        <f>IF(Oper!AJ$10&gt;=$C125,IF(ROUND(SUM($O125:AI125),4)=ROUND($G125,4),0,IF(Oper!AJ$10=Inputs!$L$16,$G125-SUM($O125:AI125),$G125/$B$91)),IF(Oper!AJ$10=Inputs!$L$16,$G125-SUM($O125:AI125),0))</f>
        <v>0</v>
      </c>
      <c r="AK125" s="221">
        <f>IF(Oper!AK$10&gt;=$C125,IF(ROUND(SUM($O125:AJ125),4)=ROUND($G125,4),0,IF(Oper!AK$10=Inputs!$L$16,$G125-SUM($O125:AJ125),$G125/$B$91)),IF(Oper!AK$10=Inputs!$L$16,$G125-SUM($O125:AJ125),0))</f>
        <v>0</v>
      </c>
      <c r="AL125" s="221">
        <f>IF(Oper!AL$10&gt;=$C125,IF(ROUND(SUM($O125:AK125),4)=ROUND($G125,4),0,IF(Oper!AL$10=Inputs!$L$16,$G125-SUM($O125:AK125),$G125/$B$91)),IF(Oper!AL$10=Inputs!$L$16,$G125-SUM($O125:AK125),0))</f>
        <v>0</v>
      </c>
      <c r="AM125" s="221">
        <f>IF(Oper!AM$10&gt;=$C125,IF(ROUND(SUM($O125:AL125),4)=ROUND($G125,4),0,IF(Oper!AM$10=Inputs!$L$16,$G125-SUM($O125:AL125),$G125/$B$91)),IF(Oper!AM$10=Inputs!$L$16,$G125-SUM($O125:AL125),0))</f>
        <v>0</v>
      </c>
      <c r="AN125" s="221">
        <f>IF(Oper!AN$10&gt;=$C125,IF(ROUND(SUM($O125:AM125),4)=ROUND($G125,4),0,IF(Oper!AN$10=Inputs!$L$16,$G125-SUM($O125:AM125),$G125/$B$91)),IF(Oper!AN$10=Inputs!$L$16,$G125-SUM($O125:AM125),0))</f>
        <v>0</v>
      </c>
      <c r="AO125" s="221">
        <f>IF(Oper!AO$10&gt;=$C125,IF(ROUND(SUM($O125:AN125),4)=ROUND($G125,4),0,IF(Oper!AO$10=Inputs!$L$16,$G125-SUM($O125:AN125),$G125/$B$91)),IF(Oper!AO$10=Inputs!$L$16,$G125-SUM($O125:AN125),0))</f>
        <v>0</v>
      </c>
      <c r="AP125" s="221">
        <f>IF(Oper!AP$10&gt;=$C125,IF(ROUND(SUM($O125:AO125),4)=ROUND($G125,4),0,IF(Oper!AP$10=Inputs!$L$16,$G125-SUM($O125:AO125),$G125/$B$91)),IF(Oper!AP$10=Inputs!$L$16,$G125-SUM($O125:AO125),0))</f>
        <v>0</v>
      </c>
      <c r="AQ125" s="221">
        <f>IF(Oper!AQ$10&gt;=$C125,IF(ROUND(SUM($O125:AP125),4)=ROUND($G125,4),0,IF(Oper!AQ$10=Inputs!$L$16,$G125-SUM($O125:AP125),$G125/$B$91)),IF(Oper!AQ$10=Inputs!$L$16,$G125-SUM($O125:AP125),0))</f>
        <v>0</v>
      </c>
      <c r="AR125" s="221">
        <f>IF(Oper!AR$10&gt;=$C125,IF(ROUND(SUM($O125:AQ125),4)=ROUND($G125,4),0,IF(Oper!AR$10=Inputs!$L$16,$G125-SUM($O125:AQ125),$G125/$B$91)),IF(Oper!AR$10=Inputs!$L$16,$G125-SUM($O125:AQ125),0))</f>
        <v>0</v>
      </c>
      <c r="AS125" s="221">
        <f>IF(Oper!AS$10&gt;=$C125,IF(ROUND(SUM($O125:AR125),4)=ROUND($G125,4),0,IF(Oper!AS$10=Inputs!$L$16,$G125-SUM($O125:AR125),$G125/$B$91)),IF(Oper!AS$10=Inputs!$L$16,$G125-SUM($O125:AR125),0))</f>
        <v>0</v>
      </c>
      <c r="AT125" s="221">
        <f>IF(Oper!AT$10&gt;=$C125,IF(ROUND(SUM($O125:AS125),4)=ROUND($G125,4),0,IF(Oper!AT$10=Inputs!$L$16,$G125-SUM($O125:AS125),$G125/$B$91)),IF(Oper!AT$10=Inputs!$L$16,$G125-SUM($O125:AS125),0))</f>
        <v>0</v>
      </c>
      <c r="AU125" s="221">
        <f>IF(Oper!AU$10&gt;=$C125,IF(ROUND(SUM($O125:AT125),4)=ROUND($G125,4),0,IF(Oper!AU$10=Inputs!$L$16,$G125-SUM($O125:AT125),$G125/$B$91)),IF(Oper!AU$10=Inputs!$L$16,$G125-SUM($O125:AT125),0))</f>
        <v>0</v>
      </c>
      <c r="AV125" s="221">
        <f>IF(Oper!AV$10&gt;=$C125,IF(ROUND(SUM($O125:AU125),4)=ROUND($G125,4),0,IF(Oper!AV$10=Inputs!$L$16,$G125-SUM($O125:AU125),$G125/$B$91)),IF(Oper!AV$10=Inputs!$L$16,$G125-SUM($O125:AU125),0))</f>
        <v>-5.8782800993517759</v>
      </c>
      <c r="AW125" s="221">
        <f>IF(Oper!AW$10&gt;=$C125,IF(ROUND(SUM($O125:AV125),4)=ROUND($G125,4),0,IF(Oper!AW$10=Inputs!$L$16,$G125-SUM($O125:AV125),$G125/$B$91)),IF(Oper!AW$10=Inputs!$L$16,$G125-SUM($O125:AV125),0))</f>
        <v>-5.8782800993517759</v>
      </c>
      <c r="AX125" s="221">
        <f>IF(Oper!AX$10&gt;=$C125,IF(ROUND(SUM($O125:AW125),4)=ROUND($G125,4),0,IF(Oper!AX$10=Inputs!$L$16,$G125-SUM($O125:AW125),$G125/$B$91)),IF(Oper!AX$10=Inputs!$L$16,$G125-SUM($O125:AW125),0))</f>
        <v>-5.8782800993517759</v>
      </c>
      <c r="AY125" s="221">
        <f>IF(Oper!AY$10&gt;=$C125,IF(ROUND(SUM($O125:AX125),4)=ROUND($G125,4),0,IF(Oper!AY$10=Inputs!$L$16,$G125-SUM($O125:AX125),$G125/$B$91)),IF(Oper!AY$10=Inputs!$L$16,$G125-SUM($O125:AX125),0))</f>
        <v>-5.8782800993517759</v>
      </c>
      <c r="AZ125" s="221">
        <f>IF(Oper!AZ$10&gt;=$C125,IF(ROUND(SUM($O125:AY125),4)=ROUND($G125,4),0,IF(Oper!AZ$10=Inputs!$L$16,$G125-SUM($O125:AY125),$G125/$B$91)),IF(Oper!AZ$10=Inputs!$L$16,$G125-SUM($O125:AY125),0))</f>
        <v>-5.8782800993517759</v>
      </c>
      <c r="BA125" s="221">
        <f>IF(Oper!BA$10&gt;=$C125,IF(ROUND(SUM($O125:AZ125),4)=ROUND($G125,4),0,IF(Oper!BA$10=Inputs!$L$16,$G125-SUM($O125:AZ125),$G125/$B$91)),IF(Oper!BA$10=Inputs!$L$16,$G125-SUM($O125:AZ125),0))</f>
        <v>-5.8782800993517759</v>
      </c>
      <c r="BB125" s="221">
        <f>IF(Oper!BB$10&gt;=$C125,IF(ROUND(SUM($O125:BA125),4)=ROUND($G125,4),0,IF(Oper!BB$10=Inputs!$L$16,$G125-SUM($O125:BA125),$G125/$B$91)),IF(Oper!BB$10=Inputs!$L$16,$G125-SUM($O125:BA125),0))</f>
        <v>-5.8782800993517759</v>
      </c>
      <c r="BC125" s="221">
        <f>IF(Oper!BC$10&gt;=$C125,IF(ROUND(SUM($O125:BB125),4)=ROUND($G125,4),0,IF(Oper!BC$10=Inputs!$L$16,$G125-SUM($O125:BB125),$G125/$B$91)),IF(Oper!BC$10=Inputs!$L$16,$G125-SUM($O125:BB125),0))</f>
        <v>-5.8782800993517759</v>
      </c>
      <c r="BD125" s="221">
        <f>IF(Oper!BD$10&gt;=$C125,IF(ROUND(SUM($O125:BC125),4)=ROUND($G125,4),0,IF(Oper!BD$10=Inputs!$L$16,$G125-SUM($O125:BC125),$G125/$B$91)),IF(Oper!BD$10=Inputs!$L$16,$G125-SUM($O125:BC125),0))</f>
        <v>-5.8782800993517759</v>
      </c>
      <c r="BE125" s="221">
        <f>IF(Oper!BE$10&gt;=$C125,IF(ROUND(SUM($O125:BD125),4)=ROUND($G125,4),0,IF(Oper!BE$10=Inputs!$L$16,$G125-SUM($O125:BD125),$G125/$B$91)),IF(Oper!BE$10=Inputs!$L$16,$G125-SUM($O125:BD125),0))</f>
        <v>-5.8782800993517759</v>
      </c>
      <c r="BF125" s="221">
        <f>IF(Oper!BF$10&gt;=$C125,IF(ROUND(SUM($O125:BE125),4)=ROUND($G125,4),0,IF(Oper!BF$10=Inputs!$L$16,$G125-SUM($O125:BE125),$G125/$B$91)),IF(Oper!BF$10=Inputs!$L$16,$G125-SUM($O125:BE125),0))</f>
        <v>-5.8782800993517759</v>
      </c>
      <c r="BG125" s="221">
        <f>IF(Oper!BG$10&gt;=$C125,IF(ROUND(SUM($O125:BF125),4)=ROUND($G125,4),0,IF(Oper!BG$10=Inputs!$L$16,$G125-SUM($O125:BF125),$G125/$B$91)),IF(Oper!BG$10=Inputs!$L$16,$G125-SUM($O125:BF125),0))</f>
        <v>-5.8782800993517759</v>
      </c>
      <c r="BH125" s="221">
        <f>IF(Oper!BH$10&gt;=$C125,IF(ROUND(SUM($O125:BG125),4)=ROUND($G125,4),0,IF(Oper!BH$10=Inputs!$L$16,$G125-SUM($O125:BG125),$G125/$B$91)),IF(Oper!BH$10=Inputs!$L$16,$G125-SUM($O125:BG125),0))</f>
        <v>-5.8782800993517759</v>
      </c>
      <c r="BI125" s="221">
        <f>IF(Oper!BI$10&gt;=$C125,IF(ROUND(SUM($O125:BH125),4)=ROUND($G125,4),0,IF(Oper!BI$10=Inputs!$L$16,$G125-SUM($O125:BH125),$G125/$B$91)),IF(Oper!BI$10=Inputs!$L$16,$G125-SUM($O125:BH125),0))</f>
        <v>-5.8782800993517759</v>
      </c>
      <c r="BJ125" s="221">
        <f>IF(Oper!BJ$10&gt;=$C125,IF(ROUND(SUM($O125:BI125),4)=ROUND($G125,4),0,IF(Oper!BJ$10=Inputs!$L$16,$G125-SUM($O125:BI125),$G125/$B$91)),IF(Oper!BJ$10=Inputs!$L$16,$G125-SUM($O125:BI125),0))</f>
        <v>-5.8782800993517759</v>
      </c>
      <c r="BK125" s="221">
        <f>IF(Oper!BK$10&gt;=$C125,IF(ROUND(SUM($O125:BJ125),4)=ROUND($G125,4),0,IF(Oper!BK$10=Inputs!$L$16,$G125-SUM($O125:BJ125),$G125/$B$91)),IF(Oper!BK$10=Inputs!$L$16,$G125-SUM($O125:BJ125),0))</f>
        <v>-5.8782800993517759</v>
      </c>
      <c r="BL125" s="221">
        <f>IF(Oper!BL$10&gt;=$C125,IF(ROUND(SUM($O125:BK125),4)=ROUND($G125,4),0,IF(Oper!BL$10=Inputs!$L$16,$G125-SUM($O125:BK125),$G125/$B$91)),IF(Oper!BL$10=Inputs!$L$16,$G125-SUM($O125:BK125),0))</f>
        <v>-5.8782800993517759</v>
      </c>
      <c r="BM125" s="221">
        <f>IF(Oper!BM$10&gt;=$C125,IF(ROUND(SUM($O125:BL125),4)=ROUND($G125,4),0,IF(Oper!BM$10=Inputs!$L$16,$G125-SUM($O125:BL125),$G125/$B$91)),IF(Oper!BM$10=Inputs!$L$16,$G125-SUM($O125:BL125),0))</f>
        <v>-5.8782800993517759</v>
      </c>
      <c r="BN125" s="221">
        <f>IF(Oper!BN$10&gt;=$C125,IF(ROUND(SUM($O125:BM125),4)=ROUND($G125,4),0,IF(Oper!BN$10=Inputs!$L$16,$G125-SUM($O125:BM125),$G125/$B$91)),IF(Oper!BN$10=Inputs!$L$16,$G125-SUM($O125:BM125),0))</f>
        <v>-5.8782800993517759</v>
      </c>
      <c r="BO125" s="221">
        <f>IF(Oper!BO$10&gt;=$C125,IF(ROUND(SUM($O125:BN125),4)=ROUND($G125,4),0,IF(Oper!BO$10=Inputs!$L$16,$G125-SUM($O125:BN125),$G125/$B$91)),IF(Oper!BO$10=Inputs!$L$16,$G125-SUM($O125:BN125),0))</f>
        <v>-5.8782800993517759</v>
      </c>
      <c r="BP125" s="221">
        <f>IF(Oper!BP$10&gt;=$C125,IF(ROUND(SUM($O125:BO125),4)=ROUND($G125,4),0,IF(Oper!BP$10=Inputs!$L$16,$G125-SUM($O125:BO125),$G125/$B$91)),IF(Oper!BP$10=Inputs!$L$16,$G125-SUM($O125:BO125),0))</f>
        <v>0</v>
      </c>
      <c r="BQ125" s="221">
        <f>IF(Oper!BQ$10&gt;=$C125,IF(ROUND(SUM($O125:BP125),4)=ROUND($G125,4),0,IF(Oper!BQ$10=Inputs!$L$16,$G125-SUM($O125:BP125),$G125/$B$91)),IF(Oper!BQ$10=Inputs!$L$16,$G125-SUM($O125:BP125),0))</f>
        <v>0</v>
      </c>
      <c r="BR125" s="221">
        <f>IF(Oper!BR$10&gt;=$C125,IF(ROUND(SUM($O125:BQ125),4)=ROUND($G125,4),0,IF(Oper!BR$10=Inputs!$L$16,$G125-SUM($O125:BQ125),$G125/$B$91)),IF(Oper!BR$10=Inputs!$L$16,$G125-SUM($O125:BQ125),0))</f>
        <v>0</v>
      </c>
      <c r="BS125" s="221">
        <f>IF(Oper!BS$10&gt;=$C125,IF(ROUND(SUM($O125:BR125),4)=ROUND($G125,4),0,IF(Oper!BS$10=Inputs!$L$16,$G125-SUM($O125:BR125),$G125/$B$91)),IF(Oper!BS$10=Inputs!$L$16,$G125-SUM($O125:BR125),0))</f>
        <v>0</v>
      </c>
      <c r="BT125" s="221">
        <f>IF(Oper!BT$10&gt;=$C125,IF(ROUND(SUM($O125:BS125),4)=ROUND($G125,4),0,IF(Oper!BT$10=Inputs!$L$16,$G125-SUM($O125:BS125),$G125/$B$91)),IF(Oper!BT$10=Inputs!$L$16,$G125-SUM($O125:BS125),0))</f>
        <v>0</v>
      </c>
      <c r="BU125" s="221">
        <f>IF(Oper!BU$10&gt;=$C125,IF(ROUND(SUM($O125:BT125),4)=ROUND($G125,4),0,IF(Oper!BU$10=Inputs!$L$16,$G125-SUM($O125:BT125),$G125/$B$91)),IF(Oper!BU$10=Inputs!$L$16,$G125-SUM($O125:BT125),0))</f>
        <v>0</v>
      </c>
      <c r="BV125" s="221">
        <f>IF(Oper!BV$10&gt;=$C125,IF(ROUND(SUM($O125:BU125),4)=ROUND($G125,4),0,IF(Oper!BV$10=Inputs!$L$16,$G125-SUM($O125:BU125),$G125/$B$91)),IF(Oper!BV$10=Inputs!$L$16,$G125-SUM($O125:BU125),0))</f>
        <v>0</v>
      </c>
      <c r="BW125" s="221">
        <f>IF(Oper!BW$10&gt;=$C125,IF(ROUND(SUM($O125:BV125),4)=ROUND($G125,4),0,IF(Oper!BW$10=Inputs!$L$16,$G125-SUM($O125:BV125),$G125/$B$91)),IF(Oper!BW$10=Inputs!$L$16,$G125-SUM($O125:BV125),0))</f>
        <v>0</v>
      </c>
      <c r="BX125" s="221">
        <f>IF(Oper!BX$10&gt;=$C125,IF(ROUND(SUM($O125:BW125),4)=ROUND($G125,4),0,IF(Oper!BX$10=Inputs!$L$16,$G125-SUM($O125:BW125),$G125/$B$91)),IF(Oper!BX$10=Inputs!$L$16,$G125-SUM($O125:BW125),0))</f>
        <v>0</v>
      </c>
      <c r="BY125" s="221">
        <f>IF(Oper!BY$10&gt;=$C125,IF(ROUND(SUM($O125:BX125),4)=ROUND($G125,4),0,IF(Oper!BY$10=Inputs!$L$16,$G125-SUM($O125:BX125),$G125/$B$91)),IF(Oper!BY$10=Inputs!$L$16,$G125-SUM($O125:BX125),0))</f>
        <v>0</v>
      </c>
      <c r="BZ125" s="221">
        <f>IF(Oper!BZ$10&gt;=$C125,IF(ROUND(SUM($O125:BY125),4)=ROUND($G125,4),0,IF(Oper!BZ$10=Inputs!$L$16,$G125-SUM($O125:BY125),$G125/$B$91)),IF(Oper!BZ$10=Inputs!$L$16,$G125-SUM($O125:BY125),0))</f>
        <v>0</v>
      </c>
      <c r="CA125" s="221">
        <f>IF(Oper!CA$10&gt;=$C125,IF(ROUND(SUM($O125:BZ125),4)=ROUND($G125,4),0,IF(Oper!CA$10=Inputs!$L$16,$G125-SUM($O125:BZ125),$G125/$B$91)),IF(Oper!CA$10=Inputs!$L$16,$G125-SUM($O125:BZ125),0))</f>
        <v>0</v>
      </c>
      <c r="CB125" s="221">
        <f>IF(Oper!CB$10&gt;=$C125,IF(ROUND(SUM($O125:CA125),4)=ROUND($G125,4),0,IF(Oper!CB$10=Inputs!$L$16,$G125-SUM($O125:CA125),$G125/$B$91)),IF(Oper!CB$10=Inputs!$L$16,$G125-SUM($O125:CA125),0))</f>
        <v>0</v>
      </c>
      <c r="CC125" s="221">
        <f>IF(Oper!CC$10&gt;=$C125,IF(ROUND(SUM($O125:CB125),4)=ROUND($G125,4),0,IF(Oper!CC$10=Inputs!$L$16,$G125-SUM($O125:CB125),$G125/$B$91)),IF(Oper!CC$10=Inputs!$L$16,$G125-SUM($O125:CB125),0))</f>
        <v>0</v>
      </c>
      <c r="CD125" s="221">
        <f>IF(Oper!CD$10&gt;=$C125,IF(ROUND(SUM($O125:CC125),4)=ROUND($G125,4),0,IF(Oper!CD$10=Inputs!$L$16,$G125-SUM($O125:CC125),$G125/$B$91)),IF(Oper!CD$10=Inputs!$L$16,$G125-SUM($O125:CC125),0))</f>
        <v>0</v>
      </c>
      <c r="CE125" s="221">
        <f>IF(Oper!CE$10&gt;=$C125,IF(ROUND(SUM($O125:CD125),4)=ROUND($G125,4),0,IF(Oper!CE$10=Inputs!$L$16,$G125-SUM($O125:CD125),$G125/$B$91)),IF(Oper!CE$10=Inputs!$L$16,$G125-SUM($O125:CD125),0))</f>
        <v>0</v>
      </c>
      <c r="CF125" s="221">
        <f>IF(Oper!CF$10&gt;=$C125,IF(ROUND(SUM($O125:CE125),4)=ROUND($G125,4),0,IF(Oper!CF$10=Inputs!$L$16,$G125-SUM($O125:CE125),$G125/$B$91)),IF(Oper!CF$10=Inputs!$L$16,$G125-SUM($O125:CE125),0))</f>
        <v>0</v>
      </c>
      <c r="CG125" s="221">
        <f>IF(Oper!CG$10&gt;=$C125,IF(ROUND(SUM($O125:CF125),4)=ROUND($G125,4),0,IF(Oper!CG$10=Inputs!$L$16,$G125-SUM($O125:CF125),$G125/$B$91)),IF(Oper!CG$10=Inputs!$L$16,$G125-SUM($O125:CF125),0))</f>
        <v>0</v>
      </c>
      <c r="CH125" s="221">
        <f>IF(Oper!CH$10&gt;=$C125,IF(ROUND(SUM($O125:CG125),4)=ROUND($G125,4),0,IF(Oper!CH$10=Inputs!$L$16,$G125-SUM($O125:CG125),$G125/$B$91)),IF(Oper!CH$10=Inputs!$L$16,$G125-SUM($O125:CG125),0))</f>
        <v>0</v>
      </c>
      <c r="CI125" s="221">
        <f>IF(Oper!CI$10&gt;=$C125,IF(ROUND(SUM($O125:CH125),4)=ROUND($G125,4),0,IF(Oper!CI$10=Inputs!$L$16,$G125-SUM($O125:CH125),$G125/$B$91)),IF(Oper!CI$10=Inputs!$L$16,$G125-SUM($O125:CH125),0))</f>
        <v>0</v>
      </c>
      <c r="CJ125" s="221">
        <f>IF(Oper!CJ$10&gt;=$C125,IF(ROUND(SUM($O125:CI125),4)=ROUND($G125,4),0,IF(Oper!CJ$10=Inputs!$L$16,$G125-SUM($O125:CI125),$G125/$B$91)),IF(Oper!CJ$10=Inputs!$L$16,$G125-SUM($O125:CI125),0))</f>
        <v>0</v>
      </c>
      <c r="CK125" s="221">
        <f>IF(Oper!CK$10&gt;=$C125,IF(ROUND(SUM($O125:CJ125),4)=ROUND($G125,4),0,IF(Oper!CK$10=Inputs!$L$16,$G125-SUM($O125:CJ125),$G125/$B$91)),IF(Oper!CK$10=Inputs!$L$16,$G125-SUM($O125:CJ125),0))</f>
        <v>0</v>
      </c>
      <c r="CL125" s="221">
        <f>IF(Oper!CL$10&gt;=$C125,IF(ROUND(SUM($O125:CK125),4)=ROUND($G125,4),0,IF(Oper!CL$10=Inputs!$L$16,$G125-SUM($O125:CK125),$G125/$B$91)),IF(Oper!CL$10=Inputs!$L$16,$G125-SUM($O125:CK125),0))</f>
        <v>0</v>
      </c>
      <c r="CM125" s="221">
        <f>IF(Oper!CM$10&gt;=$C125,IF(ROUND(SUM($O125:CL125),4)=ROUND($G125,4),0,IF(Oper!CM$10=Inputs!$L$16,$G125-SUM($O125:CL125),$G125/$B$91)),IF(Oper!CM$10=Inputs!$L$16,$G125-SUM($O125:CL125),0))</f>
        <v>0</v>
      </c>
      <c r="CN125" s="221">
        <f>IF(Oper!CN$10&gt;=$C125,IF(ROUND(SUM($O125:CM125),4)=ROUND($G125,4),0,IF(Oper!CN$10=Inputs!$L$16,$G125-SUM($O125:CM125),$G125/$B$91)),IF(Oper!CN$10=Inputs!$L$16,$G125-SUM($O125:CM125),0))</f>
        <v>0</v>
      </c>
      <c r="CO125" s="221">
        <f>IF(Oper!CO$10&gt;=$C125,IF(ROUND(SUM($O125:CN125),4)=ROUND($G125,4),0,IF(Oper!CO$10=Inputs!$L$16,$G125-SUM($O125:CN125),$G125/$B$91)),IF(Oper!CO$10=Inputs!$L$16,$G125-SUM($O125:CN125),0))</f>
        <v>0</v>
      </c>
      <c r="CP125" s="221">
        <f>IF(Oper!CP$10&gt;=$C125,IF(ROUND(SUM($O125:CO125),4)=ROUND($G125,4),0,IF(Oper!CP$10=Inputs!$L$16,$G125-SUM($O125:CO125),$G125/$B$91)),IF(Oper!CP$10=Inputs!$L$16,$G125-SUM($O125:CO125),0))</f>
        <v>0</v>
      </c>
      <c r="CQ125" s="221">
        <f>IF(Oper!CQ$10&gt;=$C125,IF(ROUND(SUM($O125:CP125),4)=ROUND($G125,4),0,IF(Oper!CQ$10=Inputs!$L$16,$G125-SUM($O125:CP125),$G125/$B$91)),IF(Oper!CQ$10=Inputs!$L$16,$G125-SUM($O125:CP125),0))</f>
        <v>0</v>
      </c>
      <c r="CR125" s="221">
        <f>IF(Oper!CR$10&gt;=$C125,IF(ROUND(SUM($O125:CQ125),4)=ROUND($G125,4),0,IF(Oper!CR$10=Inputs!$L$16,$G125-SUM($O125:CQ125),$G125/$B$91)),IF(Oper!CR$10=Inputs!$L$16,$G125-SUM($O125:CQ125),0))</f>
        <v>0</v>
      </c>
      <c r="CS125" s="221"/>
    </row>
    <row r="126" spans="1:97" outlineLevel="1">
      <c r="A126" s="47"/>
      <c r="B126" s="47"/>
      <c r="C126" s="116">
        <v>55518</v>
      </c>
      <c r="D126" s="47"/>
      <c r="E126" s="47"/>
      <c r="F126" s="47"/>
      <c r="G126" s="666">
        <f t="shared" si="217"/>
        <v>-119.91691402677624</v>
      </c>
      <c r="H126" s="47"/>
      <c r="I126" s="47"/>
      <c r="J126" s="47"/>
      <c r="K126" s="310" t="s">
        <v>200</v>
      </c>
      <c r="L126" s="133"/>
      <c r="M126" s="125">
        <f t="shared" si="218"/>
        <v>-119.9169140267762</v>
      </c>
      <c r="N126" s="125"/>
      <c r="O126" s="47"/>
      <c r="P126" s="221">
        <f>IF(Oper!P$10&gt;=$C126,IF(ROUND(SUM($O126:O126),4)=ROUND($G126,4),0,IF(Oper!P$10=Inputs!$L$16,$G126-SUM($O126:O126),$G126/$B$91)),IF(Oper!P$10=Inputs!$L$16,$G126-SUM($O126:O126),0))</f>
        <v>0</v>
      </c>
      <c r="Q126" s="221">
        <f>IF(Oper!Q$10&gt;=$C126,IF(ROUND(SUM($O126:P126),4)=ROUND($G126,4),0,IF(Oper!Q$10=Inputs!$L$16,$G126-SUM($O126:P126),$G126/$B$91)),IF(Oper!Q$10=Inputs!$L$16,$G126-SUM($O126:P126),0))</f>
        <v>0</v>
      </c>
      <c r="R126" s="221">
        <f>IF(Oper!R$10&gt;=$C126,IF(ROUND(SUM($O126:Q126),4)=ROUND($G126,4),0,IF(Oper!R$10=Inputs!$L$16,$G126-SUM($O126:Q126),$G126/$B$91)),IF(Oper!R$10=Inputs!$L$16,$G126-SUM($O126:Q126),0))</f>
        <v>0</v>
      </c>
      <c r="S126" s="221">
        <f>IF(Oper!S$10&gt;=$C126,IF(ROUND(SUM($O126:R126),4)=ROUND($G126,4),0,IF(Oper!S$10=Inputs!$L$16,$G126-SUM($O126:R126),$G126/$B$91)),IF(Oper!S$10=Inputs!$L$16,$G126-SUM($O126:R126),0))</f>
        <v>0</v>
      </c>
      <c r="T126" s="221">
        <f>IF(Oper!T$10&gt;=$C126,IF(ROUND(SUM($O126:S126),4)=ROUND($G126,4),0,IF(Oper!T$10=Inputs!$L$16,$G126-SUM($O126:S126),$G126/$B$91)),IF(Oper!T$10=Inputs!$L$16,$G126-SUM($O126:S126),0))</f>
        <v>0</v>
      </c>
      <c r="U126" s="221">
        <f>IF(Oper!U$10&gt;=$C126,IF(ROUND(SUM($O126:T126),4)=ROUND($G126,4),0,IF(Oper!U$10=Inputs!$L$16,$G126-SUM($O126:T126),$G126/$B$91)),IF(Oper!U$10=Inputs!$L$16,$G126-SUM($O126:T126),0))</f>
        <v>0</v>
      </c>
      <c r="V126" s="221">
        <f>IF(Oper!V$10&gt;=$C126,IF(ROUND(SUM($O126:U126),4)=ROUND($G126,4),0,IF(Oper!V$10=Inputs!$L$16,$G126-SUM($O126:U126),$G126/$B$91)),IF(Oper!V$10=Inputs!$L$16,$G126-SUM($O126:U126),0))</f>
        <v>0</v>
      </c>
      <c r="W126" s="221">
        <f>IF(Oper!W$10&gt;=$C126,IF(ROUND(SUM($O126:V126),4)=ROUND($G126,4),0,IF(Oper!W$10=Inputs!$L$16,$G126-SUM($O126:V126),$G126/$B$91)),IF(Oper!W$10=Inputs!$L$16,$G126-SUM($O126:V126),0))</f>
        <v>0</v>
      </c>
      <c r="X126" s="221">
        <f>IF(Oper!X$10&gt;=$C126,IF(ROUND(SUM($O126:W126),4)=ROUND($G126,4),0,IF(Oper!X$10=Inputs!$L$16,$G126-SUM($O126:W126),$G126/$B$91)),IF(Oper!X$10=Inputs!$L$16,$G126-SUM($O126:W126),0))</f>
        <v>0</v>
      </c>
      <c r="Y126" s="221">
        <f>IF(Oper!Y$10&gt;=$C126,IF(ROUND(SUM($O126:X126),4)=ROUND($G126,4),0,IF(Oper!Y$10=Inputs!$L$16,$G126-SUM($O126:X126),$G126/$B$91)),IF(Oper!Y$10=Inputs!$L$16,$G126-SUM($O126:X126),0))</f>
        <v>0</v>
      </c>
      <c r="Z126" s="221">
        <f>IF(Oper!Z$10&gt;=$C126,IF(ROUND(SUM($O126:Y126),4)=ROUND($G126,4),0,IF(Oper!Z$10=Inputs!$L$16,$G126-SUM($O126:Y126),$G126/$B$91)),IF(Oper!Z$10=Inputs!$L$16,$G126-SUM($O126:Y126),0))</f>
        <v>0</v>
      </c>
      <c r="AA126" s="221">
        <f>IF(Oper!AA$10&gt;=$C126,IF(ROUND(SUM($O126:Z126),4)=ROUND($G126,4),0,IF(Oper!AA$10=Inputs!$L$16,$G126-SUM($O126:Z126),$G126/$B$91)),IF(Oper!AA$10=Inputs!$L$16,$G126-SUM($O126:Z126),0))</f>
        <v>0</v>
      </c>
      <c r="AB126" s="221">
        <f>IF(Oper!AB$10&gt;=$C126,IF(ROUND(SUM($O126:AA126),4)=ROUND($G126,4),0,IF(Oper!AB$10=Inputs!$L$16,$G126-SUM($O126:AA126),$G126/$B$91)),IF(Oper!AB$10=Inputs!$L$16,$G126-SUM($O126:AA126),0))</f>
        <v>0</v>
      </c>
      <c r="AC126" s="221">
        <f>IF(Oper!AC$10&gt;=$C126,IF(ROUND(SUM($O126:AB126),4)=ROUND($G126,4),0,IF(Oper!AC$10=Inputs!$L$16,$G126-SUM($O126:AB126),$G126/$B$91)),IF(Oper!AC$10=Inputs!$L$16,$G126-SUM($O126:AB126),0))</f>
        <v>0</v>
      </c>
      <c r="AD126" s="221">
        <f>IF(Oper!AD$10&gt;=$C126,IF(ROUND(SUM($O126:AC126),4)=ROUND($G126,4),0,IF(Oper!AD$10=Inputs!$L$16,$G126-SUM($O126:AC126),$G126/$B$91)),IF(Oper!AD$10=Inputs!$L$16,$G126-SUM($O126:AC126),0))</f>
        <v>0</v>
      </c>
      <c r="AE126" s="221">
        <f>IF(Oper!AE$10&gt;=$C126,IF(ROUND(SUM($O126:AD126),4)=ROUND($G126,4),0,IF(Oper!AE$10=Inputs!$L$16,$G126-SUM($O126:AD126),$G126/$B$91)),IF(Oper!AE$10=Inputs!$L$16,$G126-SUM($O126:AD126),0))</f>
        <v>0</v>
      </c>
      <c r="AF126" s="221">
        <f>IF(Oper!AF$10&gt;=$C126,IF(ROUND(SUM($O126:AE126),4)=ROUND($G126,4),0,IF(Oper!AF$10=Inputs!$L$16,$G126-SUM($O126:AE126),$G126/$B$91)),IF(Oper!AF$10=Inputs!$L$16,$G126-SUM($O126:AE126),0))</f>
        <v>0</v>
      </c>
      <c r="AG126" s="221">
        <f>IF(Oper!AG$10&gt;=$C126,IF(ROUND(SUM($O126:AF126),4)=ROUND($G126,4),0,IF(Oper!AG$10=Inputs!$L$16,$G126-SUM($O126:AF126),$G126/$B$91)),IF(Oper!AG$10=Inputs!$L$16,$G126-SUM($O126:AF126),0))</f>
        <v>0</v>
      </c>
      <c r="AH126" s="221">
        <f>IF(Oper!AH$10&gt;=$C126,IF(ROUND(SUM($O126:AG126),4)=ROUND($G126,4),0,IF(Oper!AH$10=Inputs!$L$16,$G126-SUM($O126:AG126),$G126/$B$91)),IF(Oper!AH$10=Inputs!$L$16,$G126-SUM($O126:AG126),0))</f>
        <v>0</v>
      </c>
      <c r="AI126" s="221">
        <f>IF(Oper!AI$10&gt;=$C126,IF(ROUND(SUM($O126:AH126),4)=ROUND($G126,4),0,IF(Oper!AI$10=Inputs!$L$16,$G126-SUM($O126:AH126),$G126/$B$91)),IF(Oper!AI$10=Inputs!$L$16,$G126-SUM($O126:AH126),0))</f>
        <v>0</v>
      </c>
      <c r="AJ126" s="221">
        <f>IF(Oper!AJ$10&gt;=$C126,IF(ROUND(SUM($O126:AI126),4)=ROUND($G126,4),0,IF(Oper!AJ$10=Inputs!$L$16,$G126-SUM($O126:AI126),$G126/$B$91)),IF(Oper!AJ$10=Inputs!$L$16,$G126-SUM($O126:AI126),0))</f>
        <v>0</v>
      </c>
      <c r="AK126" s="221">
        <f>IF(Oper!AK$10&gt;=$C126,IF(ROUND(SUM($O126:AJ126),4)=ROUND($G126,4),0,IF(Oper!AK$10=Inputs!$L$16,$G126-SUM($O126:AJ126),$G126/$B$91)),IF(Oper!AK$10=Inputs!$L$16,$G126-SUM($O126:AJ126),0))</f>
        <v>0</v>
      </c>
      <c r="AL126" s="221">
        <f>IF(Oper!AL$10&gt;=$C126,IF(ROUND(SUM($O126:AK126),4)=ROUND($G126,4),0,IF(Oper!AL$10=Inputs!$L$16,$G126-SUM($O126:AK126),$G126/$B$91)),IF(Oper!AL$10=Inputs!$L$16,$G126-SUM($O126:AK126),0))</f>
        <v>0</v>
      </c>
      <c r="AM126" s="221">
        <f>IF(Oper!AM$10&gt;=$C126,IF(ROUND(SUM($O126:AL126),4)=ROUND($G126,4),0,IF(Oper!AM$10=Inputs!$L$16,$G126-SUM($O126:AL126),$G126/$B$91)),IF(Oper!AM$10=Inputs!$L$16,$G126-SUM($O126:AL126),0))</f>
        <v>0</v>
      </c>
      <c r="AN126" s="221">
        <f>IF(Oper!AN$10&gt;=$C126,IF(ROUND(SUM($O126:AM126),4)=ROUND($G126,4),0,IF(Oper!AN$10=Inputs!$L$16,$G126-SUM($O126:AM126),$G126/$B$91)),IF(Oper!AN$10=Inputs!$L$16,$G126-SUM($O126:AM126),0))</f>
        <v>0</v>
      </c>
      <c r="AO126" s="221">
        <f>IF(Oper!AO$10&gt;=$C126,IF(ROUND(SUM($O126:AN126),4)=ROUND($G126,4),0,IF(Oper!AO$10=Inputs!$L$16,$G126-SUM($O126:AN126),$G126/$B$91)),IF(Oper!AO$10=Inputs!$L$16,$G126-SUM($O126:AN126),0))</f>
        <v>0</v>
      </c>
      <c r="AP126" s="221">
        <f>IF(Oper!AP$10&gt;=$C126,IF(ROUND(SUM($O126:AO126),4)=ROUND($G126,4),0,IF(Oper!AP$10=Inputs!$L$16,$G126-SUM($O126:AO126),$G126/$B$91)),IF(Oper!AP$10=Inputs!$L$16,$G126-SUM($O126:AO126),0))</f>
        <v>0</v>
      </c>
      <c r="AQ126" s="221">
        <f>IF(Oper!AQ$10&gt;=$C126,IF(ROUND(SUM($O126:AP126),4)=ROUND($G126,4),0,IF(Oper!AQ$10=Inputs!$L$16,$G126-SUM($O126:AP126),$G126/$B$91)),IF(Oper!AQ$10=Inputs!$L$16,$G126-SUM($O126:AP126),0))</f>
        <v>0</v>
      </c>
      <c r="AR126" s="221">
        <f>IF(Oper!AR$10&gt;=$C126,IF(ROUND(SUM($O126:AQ126),4)=ROUND($G126,4),0,IF(Oper!AR$10=Inputs!$L$16,$G126-SUM($O126:AQ126),$G126/$B$91)),IF(Oper!AR$10=Inputs!$L$16,$G126-SUM($O126:AQ126),0))</f>
        <v>0</v>
      </c>
      <c r="AS126" s="221">
        <f>IF(Oper!AS$10&gt;=$C126,IF(ROUND(SUM($O126:AR126),4)=ROUND($G126,4),0,IF(Oper!AS$10=Inputs!$L$16,$G126-SUM($O126:AR126),$G126/$B$91)),IF(Oper!AS$10=Inputs!$L$16,$G126-SUM($O126:AR126),0))</f>
        <v>0</v>
      </c>
      <c r="AT126" s="221">
        <f>IF(Oper!AT$10&gt;=$C126,IF(ROUND(SUM($O126:AS126),4)=ROUND($G126,4),0,IF(Oper!AT$10=Inputs!$L$16,$G126-SUM($O126:AS126),$G126/$B$91)),IF(Oper!AT$10=Inputs!$L$16,$G126-SUM($O126:AS126),0))</f>
        <v>0</v>
      </c>
      <c r="AU126" s="221">
        <f>IF(Oper!AU$10&gt;=$C126,IF(ROUND(SUM($O126:AT126),4)=ROUND($G126,4),0,IF(Oper!AU$10=Inputs!$L$16,$G126-SUM($O126:AT126),$G126/$B$91)),IF(Oper!AU$10=Inputs!$L$16,$G126-SUM($O126:AT126),0))</f>
        <v>0</v>
      </c>
      <c r="AV126" s="221">
        <f>IF(Oper!AV$10&gt;=$C126,IF(ROUND(SUM($O126:AU126),4)=ROUND($G126,4),0,IF(Oper!AV$10=Inputs!$L$16,$G126-SUM($O126:AU126),$G126/$B$91)),IF(Oper!AV$10=Inputs!$L$16,$G126-SUM($O126:AU126),0))</f>
        <v>0</v>
      </c>
      <c r="AW126" s="221">
        <f>IF(Oper!AW$10&gt;=$C126,IF(ROUND(SUM($O126:AV126),4)=ROUND($G126,4),0,IF(Oper!AW$10=Inputs!$L$16,$G126-SUM($O126:AV126),$G126/$B$91)),IF(Oper!AW$10=Inputs!$L$16,$G126-SUM($O126:AV126),0))</f>
        <v>-5.995845701338812</v>
      </c>
      <c r="AX126" s="221">
        <f>IF(Oper!AX$10&gt;=$C126,IF(ROUND(SUM($O126:AW126),4)=ROUND($G126,4),0,IF(Oper!AX$10=Inputs!$L$16,$G126-SUM($O126:AW126),$G126/$B$91)),IF(Oper!AX$10=Inputs!$L$16,$G126-SUM($O126:AW126),0))</f>
        <v>-5.995845701338812</v>
      </c>
      <c r="AY126" s="221">
        <f>IF(Oper!AY$10&gt;=$C126,IF(ROUND(SUM($O126:AX126),4)=ROUND($G126,4),0,IF(Oper!AY$10=Inputs!$L$16,$G126-SUM($O126:AX126),$G126/$B$91)),IF(Oper!AY$10=Inputs!$L$16,$G126-SUM($O126:AX126),0))</f>
        <v>-5.995845701338812</v>
      </c>
      <c r="AZ126" s="221">
        <f>IF(Oper!AZ$10&gt;=$C126,IF(ROUND(SUM($O126:AY126),4)=ROUND($G126,4),0,IF(Oper!AZ$10=Inputs!$L$16,$G126-SUM($O126:AY126),$G126/$B$91)),IF(Oper!AZ$10=Inputs!$L$16,$G126-SUM($O126:AY126),0))</f>
        <v>-5.995845701338812</v>
      </c>
      <c r="BA126" s="221">
        <f>IF(Oper!BA$10&gt;=$C126,IF(ROUND(SUM($O126:AZ126),4)=ROUND($G126,4),0,IF(Oper!BA$10=Inputs!$L$16,$G126-SUM($O126:AZ126),$G126/$B$91)),IF(Oper!BA$10=Inputs!$L$16,$G126-SUM($O126:AZ126),0))</f>
        <v>-5.995845701338812</v>
      </c>
      <c r="BB126" s="221">
        <f>IF(Oper!BB$10&gt;=$C126,IF(ROUND(SUM($O126:BA126),4)=ROUND($G126,4),0,IF(Oper!BB$10=Inputs!$L$16,$G126-SUM($O126:BA126),$G126/$B$91)),IF(Oper!BB$10=Inputs!$L$16,$G126-SUM($O126:BA126),0))</f>
        <v>-5.995845701338812</v>
      </c>
      <c r="BC126" s="221">
        <f>IF(Oper!BC$10&gt;=$C126,IF(ROUND(SUM($O126:BB126),4)=ROUND($G126,4),0,IF(Oper!BC$10=Inputs!$L$16,$G126-SUM($O126:BB126),$G126/$B$91)),IF(Oper!BC$10=Inputs!$L$16,$G126-SUM($O126:BB126),0))</f>
        <v>-5.995845701338812</v>
      </c>
      <c r="BD126" s="221">
        <f>IF(Oper!BD$10&gt;=$C126,IF(ROUND(SUM($O126:BC126),4)=ROUND($G126,4),0,IF(Oper!BD$10=Inputs!$L$16,$G126-SUM($O126:BC126),$G126/$B$91)),IF(Oper!BD$10=Inputs!$L$16,$G126-SUM($O126:BC126),0))</f>
        <v>-5.995845701338812</v>
      </c>
      <c r="BE126" s="221">
        <f>IF(Oper!BE$10&gt;=$C126,IF(ROUND(SUM($O126:BD126),4)=ROUND($G126,4),0,IF(Oper!BE$10=Inputs!$L$16,$G126-SUM($O126:BD126),$G126/$B$91)),IF(Oper!BE$10=Inputs!$L$16,$G126-SUM($O126:BD126),0))</f>
        <v>-5.995845701338812</v>
      </c>
      <c r="BF126" s="221">
        <f>IF(Oper!BF$10&gt;=$C126,IF(ROUND(SUM($O126:BE126),4)=ROUND($G126,4),0,IF(Oper!BF$10=Inputs!$L$16,$G126-SUM($O126:BE126),$G126/$B$91)),IF(Oper!BF$10=Inputs!$L$16,$G126-SUM($O126:BE126),0))</f>
        <v>-5.995845701338812</v>
      </c>
      <c r="BG126" s="221">
        <f>IF(Oper!BG$10&gt;=$C126,IF(ROUND(SUM($O126:BF126),4)=ROUND($G126,4),0,IF(Oper!BG$10=Inputs!$L$16,$G126-SUM($O126:BF126),$G126/$B$91)),IF(Oper!BG$10=Inputs!$L$16,$G126-SUM($O126:BF126),0))</f>
        <v>-5.995845701338812</v>
      </c>
      <c r="BH126" s="221">
        <f>IF(Oper!BH$10&gt;=$C126,IF(ROUND(SUM($O126:BG126),4)=ROUND($G126,4),0,IF(Oper!BH$10=Inputs!$L$16,$G126-SUM($O126:BG126),$G126/$B$91)),IF(Oper!BH$10=Inputs!$L$16,$G126-SUM($O126:BG126),0))</f>
        <v>-5.995845701338812</v>
      </c>
      <c r="BI126" s="221">
        <f>IF(Oper!BI$10&gt;=$C126,IF(ROUND(SUM($O126:BH126),4)=ROUND($G126,4),0,IF(Oper!BI$10=Inputs!$L$16,$G126-SUM($O126:BH126),$G126/$B$91)),IF(Oper!BI$10=Inputs!$L$16,$G126-SUM($O126:BH126),0))</f>
        <v>-5.995845701338812</v>
      </c>
      <c r="BJ126" s="221">
        <f>IF(Oper!BJ$10&gt;=$C126,IF(ROUND(SUM($O126:BI126),4)=ROUND($G126,4),0,IF(Oper!BJ$10=Inputs!$L$16,$G126-SUM($O126:BI126),$G126/$B$91)),IF(Oper!BJ$10=Inputs!$L$16,$G126-SUM($O126:BI126),0))</f>
        <v>-5.995845701338812</v>
      </c>
      <c r="BK126" s="221">
        <f>IF(Oper!BK$10&gt;=$C126,IF(ROUND(SUM($O126:BJ126),4)=ROUND($G126,4),0,IF(Oper!BK$10=Inputs!$L$16,$G126-SUM($O126:BJ126),$G126/$B$91)),IF(Oper!BK$10=Inputs!$L$16,$G126-SUM($O126:BJ126),0))</f>
        <v>-5.995845701338812</v>
      </c>
      <c r="BL126" s="221">
        <f>IF(Oper!BL$10&gt;=$C126,IF(ROUND(SUM($O126:BK126),4)=ROUND($G126,4),0,IF(Oper!BL$10=Inputs!$L$16,$G126-SUM($O126:BK126),$G126/$B$91)),IF(Oper!BL$10=Inputs!$L$16,$G126-SUM($O126:BK126),0))</f>
        <v>-5.995845701338812</v>
      </c>
      <c r="BM126" s="221">
        <f>IF(Oper!BM$10&gt;=$C126,IF(ROUND(SUM($O126:BL126),4)=ROUND($G126,4),0,IF(Oper!BM$10=Inputs!$L$16,$G126-SUM($O126:BL126),$G126/$B$91)),IF(Oper!BM$10=Inputs!$L$16,$G126-SUM($O126:BL126),0))</f>
        <v>-5.995845701338812</v>
      </c>
      <c r="BN126" s="221">
        <f>IF(Oper!BN$10&gt;=$C126,IF(ROUND(SUM($O126:BM126),4)=ROUND($G126,4),0,IF(Oper!BN$10=Inputs!$L$16,$G126-SUM($O126:BM126),$G126/$B$91)),IF(Oper!BN$10=Inputs!$L$16,$G126-SUM($O126:BM126),0))</f>
        <v>-5.995845701338812</v>
      </c>
      <c r="BO126" s="221">
        <f>IF(Oper!BO$10&gt;=$C126,IF(ROUND(SUM($O126:BN126),4)=ROUND($G126,4),0,IF(Oper!BO$10=Inputs!$L$16,$G126-SUM($O126:BN126),$G126/$B$91)),IF(Oper!BO$10=Inputs!$L$16,$G126-SUM($O126:BN126),0))</f>
        <v>-5.995845701338812</v>
      </c>
      <c r="BP126" s="221">
        <f>IF(Oper!BP$10&gt;=$C126,IF(ROUND(SUM($O126:BO126),4)=ROUND($G126,4),0,IF(Oper!BP$10=Inputs!$L$16,$G126-SUM($O126:BO126),$G126/$B$91)),IF(Oper!BP$10=Inputs!$L$16,$G126-SUM($O126:BO126),0))</f>
        <v>-5.995845701338812</v>
      </c>
      <c r="BQ126" s="221">
        <f>IF(Oper!BQ$10&gt;=$C126,IF(ROUND(SUM($O126:BP126),4)=ROUND($G126,4),0,IF(Oper!BQ$10=Inputs!$L$16,$G126-SUM($O126:BP126),$G126/$B$91)),IF(Oper!BQ$10=Inputs!$L$16,$G126-SUM($O126:BP126),0))</f>
        <v>0</v>
      </c>
      <c r="BR126" s="221">
        <f>IF(Oper!BR$10&gt;=$C126,IF(ROUND(SUM($O126:BQ126),4)=ROUND($G126,4),0,IF(Oper!BR$10=Inputs!$L$16,$G126-SUM($O126:BQ126),$G126/$B$91)),IF(Oper!BR$10=Inputs!$L$16,$G126-SUM($O126:BQ126),0))</f>
        <v>0</v>
      </c>
      <c r="BS126" s="221">
        <f>IF(Oper!BS$10&gt;=$C126,IF(ROUND(SUM($O126:BR126),4)=ROUND($G126,4),0,IF(Oper!BS$10=Inputs!$L$16,$G126-SUM($O126:BR126),$G126/$B$91)),IF(Oper!BS$10=Inputs!$L$16,$G126-SUM($O126:BR126),0))</f>
        <v>0</v>
      </c>
      <c r="BT126" s="221">
        <f>IF(Oper!BT$10&gt;=$C126,IF(ROUND(SUM($O126:BS126),4)=ROUND($G126,4),0,IF(Oper!BT$10=Inputs!$L$16,$G126-SUM($O126:BS126),$G126/$B$91)),IF(Oper!BT$10=Inputs!$L$16,$G126-SUM($O126:BS126),0))</f>
        <v>0</v>
      </c>
      <c r="BU126" s="221">
        <f>IF(Oper!BU$10&gt;=$C126,IF(ROUND(SUM($O126:BT126),4)=ROUND($G126,4),0,IF(Oper!BU$10=Inputs!$L$16,$G126-SUM($O126:BT126),$G126/$B$91)),IF(Oper!BU$10=Inputs!$L$16,$G126-SUM($O126:BT126),0))</f>
        <v>0</v>
      </c>
      <c r="BV126" s="221">
        <f>IF(Oper!BV$10&gt;=$C126,IF(ROUND(SUM($O126:BU126),4)=ROUND($G126,4),0,IF(Oper!BV$10=Inputs!$L$16,$G126-SUM($O126:BU126),$G126/$B$91)),IF(Oper!BV$10=Inputs!$L$16,$G126-SUM($O126:BU126),0))</f>
        <v>0</v>
      </c>
      <c r="BW126" s="221">
        <f>IF(Oper!BW$10&gt;=$C126,IF(ROUND(SUM($O126:BV126),4)=ROUND($G126,4),0,IF(Oper!BW$10=Inputs!$L$16,$G126-SUM($O126:BV126),$G126/$B$91)),IF(Oper!BW$10=Inputs!$L$16,$G126-SUM($O126:BV126),0))</f>
        <v>0</v>
      </c>
      <c r="BX126" s="221">
        <f>IF(Oper!BX$10&gt;=$C126,IF(ROUND(SUM($O126:BW126),4)=ROUND($G126,4),0,IF(Oper!BX$10=Inputs!$L$16,$G126-SUM($O126:BW126),$G126/$B$91)),IF(Oper!BX$10=Inputs!$L$16,$G126-SUM($O126:BW126),0))</f>
        <v>0</v>
      </c>
      <c r="BY126" s="221">
        <f>IF(Oper!BY$10&gt;=$C126,IF(ROUND(SUM($O126:BX126),4)=ROUND($G126,4),0,IF(Oper!BY$10=Inputs!$L$16,$G126-SUM($O126:BX126),$G126/$B$91)),IF(Oper!BY$10=Inputs!$L$16,$G126-SUM($O126:BX126),0))</f>
        <v>0</v>
      </c>
      <c r="BZ126" s="221">
        <f>IF(Oper!BZ$10&gt;=$C126,IF(ROUND(SUM($O126:BY126),4)=ROUND($G126,4),0,IF(Oper!BZ$10=Inputs!$L$16,$G126-SUM($O126:BY126),$G126/$B$91)),IF(Oper!BZ$10=Inputs!$L$16,$G126-SUM($O126:BY126),0))</f>
        <v>0</v>
      </c>
      <c r="CA126" s="221">
        <f>IF(Oper!CA$10&gt;=$C126,IF(ROUND(SUM($O126:BZ126),4)=ROUND($G126,4),0,IF(Oper!CA$10=Inputs!$L$16,$G126-SUM($O126:BZ126),$G126/$B$91)),IF(Oper!CA$10=Inputs!$L$16,$G126-SUM($O126:BZ126),0))</f>
        <v>0</v>
      </c>
      <c r="CB126" s="221">
        <f>IF(Oper!CB$10&gt;=$C126,IF(ROUND(SUM($O126:CA126),4)=ROUND($G126,4),0,IF(Oper!CB$10=Inputs!$L$16,$G126-SUM($O126:CA126),$G126/$B$91)),IF(Oper!CB$10=Inputs!$L$16,$G126-SUM($O126:CA126),0))</f>
        <v>0</v>
      </c>
      <c r="CC126" s="221">
        <f>IF(Oper!CC$10&gt;=$C126,IF(ROUND(SUM($O126:CB126),4)=ROUND($G126,4),0,IF(Oper!CC$10=Inputs!$L$16,$G126-SUM($O126:CB126),$G126/$B$91)),IF(Oper!CC$10=Inputs!$L$16,$G126-SUM($O126:CB126),0))</f>
        <v>0</v>
      </c>
      <c r="CD126" s="221">
        <f>IF(Oper!CD$10&gt;=$C126,IF(ROUND(SUM($O126:CC126),4)=ROUND($G126,4),0,IF(Oper!CD$10=Inputs!$L$16,$G126-SUM($O126:CC126),$G126/$B$91)),IF(Oper!CD$10=Inputs!$L$16,$G126-SUM($O126:CC126),0))</f>
        <v>0</v>
      </c>
      <c r="CE126" s="221">
        <f>IF(Oper!CE$10&gt;=$C126,IF(ROUND(SUM($O126:CD126),4)=ROUND($G126,4),0,IF(Oper!CE$10=Inputs!$L$16,$G126-SUM($O126:CD126),$G126/$B$91)),IF(Oper!CE$10=Inputs!$L$16,$G126-SUM($O126:CD126),0))</f>
        <v>0</v>
      </c>
      <c r="CF126" s="221">
        <f>IF(Oper!CF$10&gt;=$C126,IF(ROUND(SUM($O126:CE126),4)=ROUND($G126,4),0,IF(Oper!CF$10=Inputs!$L$16,$G126-SUM($O126:CE126),$G126/$B$91)),IF(Oper!CF$10=Inputs!$L$16,$G126-SUM($O126:CE126),0))</f>
        <v>0</v>
      </c>
      <c r="CG126" s="221">
        <f>IF(Oper!CG$10&gt;=$C126,IF(ROUND(SUM($O126:CF126),4)=ROUND($G126,4),0,IF(Oper!CG$10=Inputs!$L$16,$G126-SUM($O126:CF126),$G126/$B$91)),IF(Oper!CG$10=Inputs!$L$16,$G126-SUM($O126:CF126),0))</f>
        <v>0</v>
      </c>
      <c r="CH126" s="221">
        <f>IF(Oper!CH$10&gt;=$C126,IF(ROUND(SUM($O126:CG126),4)=ROUND($G126,4),0,IF(Oper!CH$10=Inputs!$L$16,$G126-SUM($O126:CG126),$G126/$B$91)),IF(Oper!CH$10=Inputs!$L$16,$G126-SUM($O126:CG126),0))</f>
        <v>0</v>
      </c>
      <c r="CI126" s="221">
        <f>IF(Oper!CI$10&gt;=$C126,IF(ROUND(SUM($O126:CH126),4)=ROUND($G126,4),0,IF(Oper!CI$10=Inputs!$L$16,$G126-SUM($O126:CH126),$G126/$B$91)),IF(Oper!CI$10=Inputs!$L$16,$G126-SUM($O126:CH126),0))</f>
        <v>0</v>
      </c>
      <c r="CJ126" s="221">
        <f>IF(Oper!CJ$10&gt;=$C126,IF(ROUND(SUM($O126:CI126),4)=ROUND($G126,4),0,IF(Oper!CJ$10=Inputs!$L$16,$G126-SUM($O126:CI126),$G126/$B$91)),IF(Oper!CJ$10=Inputs!$L$16,$G126-SUM($O126:CI126),0))</f>
        <v>0</v>
      </c>
      <c r="CK126" s="221">
        <f>IF(Oper!CK$10&gt;=$C126,IF(ROUND(SUM($O126:CJ126),4)=ROUND($G126,4),0,IF(Oper!CK$10=Inputs!$L$16,$G126-SUM($O126:CJ126),$G126/$B$91)),IF(Oper!CK$10=Inputs!$L$16,$G126-SUM($O126:CJ126),0))</f>
        <v>0</v>
      </c>
      <c r="CL126" s="221">
        <f>IF(Oper!CL$10&gt;=$C126,IF(ROUND(SUM($O126:CK126),4)=ROUND($G126,4),0,IF(Oper!CL$10=Inputs!$L$16,$G126-SUM($O126:CK126),$G126/$B$91)),IF(Oper!CL$10=Inputs!$L$16,$G126-SUM($O126:CK126),0))</f>
        <v>0</v>
      </c>
      <c r="CM126" s="221">
        <f>IF(Oper!CM$10&gt;=$C126,IF(ROUND(SUM($O126:CL126),4)=ROUND($G126,4),0,IF(Oper!CM$10=Inputs!$L$16,$G126-SUM($O126:CL126),$G126/$B$91)),IF(Oper!CM$10=Inputs!$L$16,$G126-SUM($O126:CL126),0))</f>
        <v>0</v>
      </c>
      <c r="CN126" s="221">
        <f>IF(Oper!CN$10&gt;=$C126,IF(ROUND(SUM($O126:CM126),4)=ROUND($G126,4),0,IF(Oper!CN$10=Inputs!$L$16,$G126-SUM($O126:CM126),$G126/$B$91)),IF(Oper!CN$10=Inputs!$L$16,$G126-SUM($O126:CM126),0))</f>
        <v>0</v>
      </c>
      <c r="CO126" s="221">
        <f>IF(Oper!CO$10&gt;=$C126,IF(ROUND(SUM($O126:CN126),4)=ROUND($G126,4),0,IF(Oper!CO$10=Inputs!$L$16,$G126-SUM($O126:CN126),$G126/$B$91)),IF(Oper!CO$10=Inputs!$L$16,$G126-SUM($O126:CN126),0))</f>
        <v>0</v>
      </c>
      <c r="CP126" s="221">
        <f>IF(Oper!CP$10&gt;=$C126,IF(ROUND(SUM($O126:CO126),4)=ROUND($G126,4),0,IF(Oper!CP$10=Inputs!$L$16,$G126-SUM($O126:CO126),$G126/$B$91)),IF(Oper!CP$10=Inputs!$L$16,$G126-SUM($O126:CO126),0))</f>
        <v>0</v>
      </c>
      <c r="CQ126" s="221">
        <f>IF(Oper!CQ$10&gt;=$C126,IF(ROUND(SUM($O126:CP126),4)=ROUND($G126,4),0,IF(Oper!CQ$10=Inputs!$L$16,$G126-SUM($O126:CP126),$G126/$B$91)),IF(Oper!CQ$10=Inputs!$L$16,$G126-SUM($O126:CP126),0))</f>
        <v>0</v>
      </c>
      <c r="CR126" s="221">
        <f>IF(Oper!CR$10&gt;=$C126,IF(ROUND(SUM($O126:CQ126),4)=ROUND($G126,4),0,IF(Oper!CR$10=Inputs!$L$16,$G126-SUM($O126:CQ126),$G126/$B$91)),IF(Oper!CR$10=Inputs!$L$16,$G126-SUM($O126:CQ126),0))</f>
        <v>0</v>
      </c>
      <c r="CS126" s="221"/>
    </row>
    <row r="127" spans="1:97" outlineLevel="1">
      <c r="A127" s="47"/>
      <c r="B127" s="47"/>
      <c r="C127" s="116">
        <v>55884</v>
      </c>
      <c r="D127" s="47"/>
      <c r="E127" s="47"/>
      <c r="F127" s="47"/>
      <c r="G127" s="666">
        <f t="shared" si="217"/>
        <v>-122.31525230731175</v>
      </c>
      <c r="H127" s="47"/>
      <c r="I127" s="47"/>
      <c r="J127" s="47"/>
      <c r="K127" s="310" t="s">
        <v>200</v>
      </c>
      <c r="L127" s="133"/>
      <c r="M127" s="125">
        <f t="shared" si="218"/>
        <v>-122.31525230731172</v>
      </c>
      <c r="N127" s="125"/>
      <c r="O127" s="47"/>
      <c r="P127" s="221">
        <f>IF(Oper!P$10&gt;=$C127,IF(ROUND(SUM($O127:O127),4)=ROUND($G127,4),0,IF(Oper!P$10=Inputs!$L$16,$G127-SUM($O127:O127),$G127/$B$91)),IF(Oper!P$10=Inputs!$L$16,$G127-SUM($O127:O127),0))</f>
        <v>0</v>
      </c>
      <c r="Q127" s="221">
        <f>IF(Oper!Q$10&gt;=$C127,IF(ROUND(SUM($O127:P127),4)=ROUND($G127,4),0,IF(Oper!Q$10=Inputs!$L$16,$G127-SUM($O127:P127),$G127/$B$91)),IF(Oper!Q$10=Inputs!$L$16,$G127-SUM($O127:P127),0))</f>
        <v>0</v>
      </c>
      <c r="R127" s="221">
        <f>IF(Oper!R$10&gt;=$C127,IF(ROUND(SUM($O127:Q127),4)=ROUND($G127,4),0,IF(Oper!R$10=Inputs!$L$16,$G127-SUM($O127:Q127),$G127/$B$91)),IF(Oper!R$10=Inputs!$L$16,$G127-SUM($O127:Q127),0))</f>
        <v>0</v>
      </c>
      <c r="S127" s="221">
        <f>IF(Oper!S$10&gt;=$C127,IF(ROUND(SUM($O127:R127),4)=ROUND($G127,4),0,IF(Oper!S$10=Inputs!$L$16,$G127-SUM($O127:R127),$G127/$B$91)),IF(Oper!S$10=Inputs!$L$16,$G127-SUM($O127:R127),0))</f>
        <v>0</v>
      </c>
      <c r="T127" s="221">
        <f>IF(Oper!T$10&gt;=$C127,IF(ROUND(SUM($O127:S127),4)=ROUND($G127,4),0,IF(Oper!T$10=Inputs!$L$16,$G127-SUM($O127:S127),$G127/$B$91)),IF(Oper!T$10=Inputs!$L$16,$G127-SUM($O127:S127),0))</f>
        <v>0</v>
      </c>
      <c r="U127" s="221">
        <f>IF(Oper!U$10&gt;=$C127,IF(ROUND(SUM($O127:T127),4)=ROUND($G127,4),0,IF(Oper!U$10=Inputs!$L$16,$G127-SUM($O127:T127),$G127/$B$91)),IF(Oper!U$10=Inputs!$L$16,$G127-SUM($O127:T127),0))</f>
        <v>0</v>
      </c>
      <c r="V127" s="221">
        <f>IF(Oper!V$10&gt;=$C127,IF(ROUND(SUM($O127:U127),4)=ROUND($G127,4),0,IF(Oper!V$10=Inputs!$L$16,$G127-SUM($O127:U127),$G127/$B$91)),IF(Oper!V$10=Inputs!$L$16,$G127-SUM($O127:U127),0))</f>
        <v>0</v>
      </c>
      <c r="W127" s="221">
        <f>IF(Oper!W$10&gt;=$C127,IF(ROUND(SUM($O127:V127),4)=ROUND($G127,4),0,IF(Oper!W$10=Inputs!$L$16,$G127-SUM($O127:V127),$G127/$B$91)),IF(Oper!W$10=Inputs!$L$16,$G127-SUM($O127:V127),0))</f>
        <v>0</v>
      </c>
      <c r="X127" s="221">
        <f>IF(Oper!X$10&gt;=$C127,IF(ROUND(SUM($O127:W127),4)=ROUND($G127,4),0,IF(Oper!X$10=Inputs!$L$16,$G127-SUM($O127:W127),$G127/$B$91)),IF(Oper!X$10=Inputs!$L$16,$G127-SUM($O127:W127),0))</f>
        <v>0</v>
      </c>
      <c r="Y127" s="221">
        <f>IF(Oper!Y$10&gt;=$C127,IF(ROUND(SUM($O127:X127),4)=ROUND($G127,4),0,IF(Oper!Y$10=Inputs!$L$16,$G127-SUM($O127:X127),$G127/$B$91)),IF(Oper!Y$10=Inputs!$L$16,$G127-SUM($O127:X127),0))</f>
        <v>0</v>
      </c>
      <c r="Z127" s="221">
        <f>IF(Oper!Z$10&gt;=$C127,IF(ROUND(SUM($O127:Y127),4)=ROUND($G127,4),0,IF(Oper!Z$10=Inputs!$L$16,$G127-SUM($O127:Y127),$G127/$B$91)),IF(Oper!Z$10=Inputs!$L$16,$G127-SUM($O127:Y127),0))</f>
        <v>0</v>
      </c>
      <c r="AA127" s="221">
        <f>IF(Oper!AA$10&gt;=$C127,IF(ROUND(SUM($O127:Z127),4)=ROUND($G127,4),0,IF(Oper!AA$10=Inputs!$L$16,$G127-SUM($O127:Z127),$G127/$B$91)),IF(Oper!AA$10=Inputs!$L$16,$G127-SUM($O127:Z127),0))</f>
        <v>0</v>
      </c>
      <c r="AB127" s="221">
        <f>IF(Oper!AB$10&gt;=$C127,IF(ROUND(SUM($O127:AA127),4)=ROUND($G127,4),0,IF(Oper!AB$10=Inputs!$L$16,$G127-SUM($O127:AA127),$G127/$B$91)),IF(Oper!AB$10=Inputs!$L$16,$G127-SUM($O127:AA127),0))</f>
        <v>0</v>
      </c>
      <c r="AC127" s="221">
        <f>IF(Oper!AC$10&gt;=$C127,IF(ROUND(SUM($O127:AB127),4)=ROUND($G127,4),0,IF(Oper!AC$10=Inputs!$L$16,$G127-SUM($O127:AB127),$G127/$B$91)),IF(Oper!AC$10=Inputs!$L$16,$G127-SUM($O127:AB127),0))</f>
        <v>0</v>
      </c>
      <c r="AD127" s="221">
        <f>IF(Oper!AD$10&gt;=$C127,IF(ROUND(SUM($O127:AC127),4)=ROUND($G127,4),0,IF(Oper!AD$10=Inputs!$L$16,$G127-SUM($O127:AC127),$G127/$B$91)),IF(Oper!AD$10=Inputs!$L$16,$G127-SUM($O127:AC127),0))</f>
        <v>0</v>
      </c>
      <c r="AE127" s="221">
        <f>IF(Oper!AE$10&gt;=$C127,IF(ROUND(SUM($O127:AD127),4)=ROUND($G127,4),0,IF(Oper!AE$10=Inputs!$L$16,$G127-SUM($O127:AD127),$G127/$B$91)),IF(Oper!AE$10=Inputs!$L$16,$G127-SUM($O127:AD127),0))</f>
        <v>0</v>
      </c>
      <c r="AF127" s="221">
        <f>IF(Oper!AF$10&gt;=$C127,IF(ROUND(SUM($O127:AE127),4)=ROUND($G127,4),0,IF(Oper!AF$10=Inputs!$L$16,$G127-SUM($O127:AE127),$G127/$B$91)),IF(Oper!AF$10=Inputs!$L$16,$G127-SUM($O127:AE127),0))</f>
        <v>0</v>
      </c>
      <c r="AG127" s="221">
        <f>IF(Oper!AG$10&gt;=$C127,IF(ROUND(SUM($O127:AF127),4)=ROUND($G127,4),0,IF(Oper!AG$10=Inputs!$L$16,$G127-SUM($O127:AF127),$G127/$B$91)),IF(Oper!AG$10=Inputs!$L$16,$G127-SUM($O127:AF127),0))</f>
        <v>0</v>
      </c>
      <c r="AH127" s="221">
        <f>IF(Oper!AH$10&gt;=$C127,IF(ROUND(SUM($O127:AG127),4)=ROUND($G127,4),0,IF(Oper!AH$10=Inputs!$L$16,$G127-SUM($O127:AG127),$G127/$B$91)),IF(Oper!AH$10=Inputs!$L$16,$G127-SUM($O127:AG127),0))</f>
        <v>0</v>
      </c>
      <c r="AI127" s="221">
        <f>IF(Oper!AI$10&gt;=$C127,IF(ROUND(SUM($O127:AH127),4)=ROUND($G127,4),0,IF(Oper!AI$10=Inputs!$L$16,$G127-SUM($O127:AH127),$G127/$B$91)),IF(Oper!AI$10=Inputs!$L$16,$G127-SUM($O127:AH127),0))</f>
        <v>0</v>
      </c>
      <c r="AJ127" s="221">
        <f>IF(Oper!AJ$10&gt;=$C127,IF(ROUND(SUM($O127:AI127),4)=ROUND($G127,4),0,IF(Oper!AJ$10=Inputs!$L$16,$G127-SUM($O127:AI127),$G127/$B$91)),IF(Oper!AJ$10=Inputs!$L$16,$G127-SUM($O127:AI127),0))</f>
        <v>0</v>
      </c>
      <c r="AK127" s="221">
        <f>IF(Oper!AK$10&gt;=$C127,IF(ROUND(SUM($O127:AJ127),4)=ROUND($G127,4),0,IF(Oper!AK$10=Inputs!$L$16,$G127-SUM($O127:AJ127),$G127/$B$91)),IF(Oper!AK$10=Inputs!$L$16,$G127-SUM($O127:AJ127),0))</f>
        <v>0</v>
      </c>
      <c r="AL127" s="221">
        <f>IF(Oper!AL$10&gt;=$C127,IF(ROUND(SUM($O127:AK127),4)=ROUND($G127,4),0,IF(Oper!AL$10=Inputs!$L$16,$G127-SUM($O127:AK127),$G127/$B$91)),IF(Oper!AL$10=Inputs!$L$16,$G127-SUM($O127:AK127),0))</f>
        <v>0</v>
      </c>
      <c r="AM127" s="221">
        <f>IF(Oper!AM$10&gt;=$C127,IF(ROUND(SUM($O127:AL127),4)=ROUND($G127,4),0,IF(Oper!AM$10=Inputs!$L$16,$G127-SUM($O127:AL127),$G127/$B$91)),IF(Oper!AM$10=Inputs!$L$16,$G127-SUM($O127:AL127),0))</f>
        <v>0</v>
      </c>
      <c r="AN127" s="221">
        <f>IF(Oper!AN$10&gt;=$C127,IF(ROUND(SUM($O127:AM127),4)=ROUND($G127,4),0,IF(Oper!AN$10=Inputs!$L$16,$G127-SUM($O127:AM127),$G127/$B$91)),IF(Oper!AN$10=Inputs!$L$16,$G127-SUM($O127:AM127),0))</f>
        <v>0</v>
      </c>
      <c r="AO127" s="221">
        <f>IF(Oper!AO$10&gt;=$C127,IF(ROUND(SUM($O127:AN127),4)=ROUND($G127,4),0,IF(Oper!AO$10=Inputs!$L$16,$G127-SUM($O127:AN127),$G127/$B$91)),IF(Oper!AO$10=Inputs!$L$16,$G127-SUM($O127:AN127),0))</f>
        <v>0</v>
      </c>
      <c r="AP127" s="221">
        <f>IF(Oper!AP$10&gt;=$C127,IF(ROUND(SUM($O127:AO127),4)=ROUND($G127,4),0,IF(Oper!AP$10=Inputs!$L$16,$G127-SUM($O127:AO127),$G127/$B$91)),IF(Oper!AP$10=Inputs!$L$16,$G127-SUM($O127:AO127),0))</f>
        <v>0</v>
      </c>
      <c r="AQ127" s="221">
        <f>IF(Oper!AQ$10&gt;=$C127,IF(ROUND(SUM($O127:AP127),4)=ROUND($G127,4),0,IF(Oper!AQ$10=Inputs!$L$16,$G127-SUM($O127:AP127),$G127/$B$91)),IF(Oper!AQ$10=Inputs!$L$16,$G127-SUM($O127:AP127),0))</f>
        <v>0</v>
      </c>
      <c r="AR127" s="221">
        <f>IF(Oper!AR$10&gt;=$C127,IF(ROUND(SUM($O127:AQ127),4)=ROUND($G127,4),0,IF(Oper!AR$10=Inputs!$L$16,$G127-SUM($O127:AQ127),$G127/$B$91)),IF(Oper!AR$10=Inputs!$L$16,$G127-SUM($O127:AQ127),0))</f>
        <v>0</v>
      </c>
      <c r="AS127" s="221">
        <f>IF(Oper!AS$10&gt;=$C127,IF(ROUND(SUM($O127:AR127),4)=ROUND($G127,4),0,IF(Oper!AS$10=Inputs!$L$16,$G127-SUM($O127:AR127),$G127/$B$91)),IF(Oper!AS$10=Inputs!$L$16,$G127-SUM($O127:AR127),0))</f>
        <v>0</v>
      </c>
      <c r="AT127" s="221">
        <f>IF(Oper!AT$10&gt;=$C127,IF(ROUND(SUM($O127:AS127),4)=ROUND($G127,4),0,IF(Oper!AT$10=Inputs!$L$16,$G127-SUM($O127:AS127),$G127/$B$91)),IF(Oper!AT$10=Inputs!$L$16,$G127-SUM($O127:AS127),0))</f>
        <v>0</v>
      </c>
      <c r="AU127" s="221">
        <f>IF(Oper!AU$10&gt;=$C127,IF(ROUND(SUM($O127:AT127),4)=ROUND($G127,4),0,IF(Oper!AU$10=Inputs!$L$16,$G127-SUM($O127:AT127),$G127/$B$91)),IF(Oper!AU$10=Inputs!$L$16,$G127-SUM($O127:AT127),0))</f>
        <v>0</v>
      </c>
      <c r="AV127" s="221">
        <f>IF(Oper!AV$10&gt;=$C127,IF(ROUND(SUM($O127:AU127),4)=ROUND($G127,4),0,IF(Oper!AV$10=Inputs!$L$16,$G127-SUM($O127:AU127),$G127/$B$91)),IF(Oper!AV$10=Inputs!$L$16,$G127-SUM($O127:AU127),0))</f>
        <v>0</v>
      </c>
      <c r="AW127" s="221">
        <f>IF(Oper!AW$10&gt;=$C127,IF(ROUND(SUM($O127:AV127),4)=ROUND($G127,4),0,IF(Oper!AW$10=Inputs!$L$16,$G127-SUM($O127:AV127),$G127/$B$91)),IF(Oper!AW$10=Inputs!$L$16,$G127-SUM($O127:AV127),0))</f>
        <v>0</v>
      </c>
      <c r="AX127" s="221">
        <f>IF(Oper!AX$10&gt;=$C127,IF(ROUND(SUM($O127:AW127),4)=ROUND($G127,4),0,IF(Oper!AX$10=Inputs!$L$16,$G127-SUM($O127:AW127),$G127/$B$91)),IF(Oper!AX$10=Inputs!$L$16,$G127-SUM($O127:AW127),0))</f>
        <v>-6.115762615365588</v>
      </c>
      <c r="AY127" s="221">
        <f>IF(Oper!AY$10&gt;=$C127,IF(ROUND(SUM($O127:AX127),4)=ROUND($G127,4),0,IF(Oper!AY$10=Inputs!$L$16,$G127-SUM($O127:AX127),$G127/$B$91)),IF(Oper!AY$10=Inputs!$L$16,$G127-SUM($O127:AX127),0))</f>
        <v>-6.115762615365588</v>
      </c>
      <c r="AZ127" s="221">
        <f>IF(Oper!AZ$10&gt;=$C127,IF(ROUND(SUM($O127:AY127),4)=ROUND($G127,4),0,IF(Oper!AZ$10=Inputs!$L$16,$G127-SUM($O127:AY127),$G127/$B$91)),IF(Oper!AZ$10=Inputs!$L$16,$G127-SUM($O127:AY127),0))</f>
        <v>-6.115762615365588</v>
      </c>
      <c r="BA127" s="221">
        <f>IF(Oper!BA$10&gt;=$C127,IF(ROUND(SUM($O127:AZ127),4)=ROUND($G127,4),0,IF(Oper!BA$10=Inputs!$L$16,$G127-SUM($O127:AZ127),$G127/$B$91)),IF(Oper!BA$10=Inputs!$L$16,$G127-SUM($O127:AZ127),0))</f>
        <v>-6.115762615365588</v>
      </c>
      <c r="BB127" s="221">
        <f>IF(Oper!BB$10&gt;=$C127,IF(ROUND(SUM($O127:BA127),4)=ROUND($G127,4),0,IF(Oper!BB$10=Inputs!$L$16,$G127-SUM($O127:BA127),$G127/$B$91)),IF(Oper!BB$10=Inputs!$L$16,$G127-SUM($O127:BA127),0))</f>
        <v>-6.115762615365588</v>
      </c>
      <c r="BC127" s="221">
        <f>IF(Oper!BC$10&gt;=$C127,IF(ROUND(SUM($O127:BB127),4)=ROUND($G127,4),0,IF(Oper!BC$10=Inputs!$L$16,$G127-SUM($O127:BB127),$G127/$B$91)),IF(Oper!BC$10=Inputs!$L$16,$G127-SUM($O127:BB127),0))</f>
        <v>-6.115762615365588</v>
      </c>
      <c r="BD127" s="221">
        <f>IF(Oper!BD$10&gt;=$C127,IF(ROUND(SUM($O127:BC127),4)=ROUND($G127,4),0,IF(Oper!BD$10=Inputs!$L$16,$G127-SUM($O127:BC127),$G127/$B$91)),IF(Oper!BD$10=Inputs!$L$16,$G127-SUM($O127:BC127),0))</f>
        <v>-6.115762615365588</v>
      </c>
      <c r="BE127" s="221">
        <f>IF(Oper!BE$10&gt;=$C127,IF(ROUND(SUM($O127:BD127),4)=ROUND($G127,4),0,IF(Oper!BE$10=Inputs!$L$16,$G127-SUM($O127:BD127),$G127/$B$91)),IF(Oper!BE$10=Inputs!$L$16,$G127-SUM($O127:BD127),0))</f>
        <v>-6.115762615365588</v>
      </c>
      <c r="BF127" s="221">
        <f>IF(Oper!BF$10&gt;=$C127,IF(ROUND(SUM($O127:BE127),4)=ROUND($G127,4),0,IF(Oper!BF$10=Inputs!$L$16,$G127-SUM($O127:BE127),$G127/$B$91)),IF(Oper!BF$10=Inputs!$L$16,$G127-SUM($O127:BE127),0))</f>
        <v>-6.115762615365588</v>
      </c>
      <c r="BG127" s="221">
        <f>IF(Oper!BG$10&gt;=$C127,IF(ROUND(SUM($O127:BF127),4)=ROUND($G127,4),0,IF(Oper!BG$10=Inputs!$L$16,$G127-SUM($O127:BF127),$G127/$B$91)),IF(Oper!BG$10=Inputs!$L$16,$G127-SUM($O127:BF127),0))</f>
        <v>-6.115762615365588</v>
      </c>
      <c r="BH127" s="221">
        <f>IF(Oper!BH$10&gt;=$C127,IF(ROUND(SUM($O127:BG127),4)=ROUND($G127,4),0,IF(Oper!BH$10=Inputs!$L$16,$G127-SUM($O127:BG127),$G127/$B$91)),IF(Oper!BH$10=Inputs!$L$16,$G127-SUM($O127:BG127),0))</f>
        <v>-6.115762615365588</v>
      </c>
      <c r="BI127" s="221">
        <f>IF(Oper!BI$10&gt;=$C127,IF(ROUND(SUM($O127:BH127),4)=ROUND($G127,4),0,IF(Oper!BI$10=Inputs!$L$16,$G127-SUM($O127:BH127),$G127/$B$91)),IF(Oper!BI$10=Inputs!$L$16,$G127-SUM($O127:BH127),0))</f>
        <v>-6.115762615365588</v>
      </c>
      <c r="BJ127" s="221">
        <f>IF(Oper!BJ$10&gt;=$C127,IF(ROUND(SUM($O127:BI127),4)=ROUND($G127,4),0,IF(Oper!BJ$10=Inputs!$L$16,$G127-SUM($O127:BI127),$G127/$B$91)),IF(Oper!BJ$10=Inputs!$L$16,$G127-SUM($O127:BI127),0))</f>
        <v>-6.115762615365588</v>
      </c>
      <c r="BK127" s="221">
        <f>IF(Oper!BK$10&gt;=$C127,IF(ROUND(SUM($O127:BJ127),4)=ROUND($G127,4),0,IF(Oper!BK$10=Inputs!$L$16,$G127-SUM($O127:BJ127),$G127/$B$91)),IF(Oper!BK$10=Inputs!$L$16,$G127-SUM($O127:BJ127),0))</f>
        <v>-6.115762615365588</v>
      </c>
      <c r="BL127" s="221">
        <f>IF(Oper!BL$10&gt;=$C127,IF(ROUND(SUM($O127:BK127),4)=ROUND($G127,4),0,IF(Oper!BL$10=Inputs!$L$16,$G127-SUM($O127:BK127),$G127/$B$91)),IF(Oper!BL$10=Inputs!$L$16,$G127-SUM($O127:BK127),0))</f>
        <v>-6.115762615365588</v>
      </c>
      <c r="BM127" s="221">
        <f>IF(Oper!BM$10&gt;=$C127,IF(ROUND(SUM($O127:BL127),4)=ROUND($G127,4),0,IF(Oper!BM$10=Inputs!$L$16,$G127-SUM($O127:BL127),$G127/$B$91)),IF(Oper!BM$10=Inputs!$L$16,$G127-SUM($O127:BL127),0))</f>
        <v>-6.115762615365588</v>
      </c>
      <c r="BN127" s="221">
        <f>IF(Oper!BN$10&gt;=$C127,IF(ROUND(SUM($O127:BM127),4)=ROUND($G127,4),0,IF(Oper!BN$10=Inputs!$L$16,$G127-SUM($O127:BM127),$G127/$B$91)),IF(Oper!BN$10=Inputs!$L$16,$G127-SUM($O127:BM127),0))</f>
        <v>-6.115762615365588</v>
      </c>
      <c r="BO127" s="221">
        <f>IF(Oper!BO$10&gt;=$C127,IF(ROUND(SUM($O127:BN127),4)=ROUND($G127,4),0,IF(Oper!BO$10=Inputs!$L$16,$G127-SUM($O127:BN127),$G127/$B$91)),IF(Oper!BO$10=Inputs!$L$16,$G127-SUM($O127:BN127),0))</f>
        <v>-6.115762615365588</v>
      </c>
      <c r="BP127" s="221">
        <f>IF(Oper!BP$10&gt;=$C127,IF(ROUND(SUM($O127:BO127),4)=ROUND($G127,4),0,IF(Oper!BP$10=Inputs!$L$16,$G127-SUM($O127:BO127),$G127/$B$91)),IF(Oper!BP$10=Inputs!$L$16,$G127-SUM($O127:BO127),0))</f>
        <v>-6.115762615365588</v>
      </c>
      <c r="BQ127" s="221">
        <f>IF(Oper!BQ$10&gt;=$C127,IF(ROUND(SUM($O127:BP127),4)=ROUND($G127,4),0,IF(Oper!BQ$10=Inputs!$L$16,$G127-SUM($O127:BP127),$G127/$B$91)),IF(Oper!BQ$10=Inputs!$L$16,$G127-SUM($O127:BP127),0))</f>
        <v>-6.115762615365588</v>
      </c>
      <c r="BR127" s="221">
        <f>IF(Oper!BR$10&gt;=$C127,IF(ROUND(SUM($O127:BQ127),4)=ROUND($G127,4),0,IF(Oper!BR$10=Inputs!$L$16,$G127-SUM($O127:BQ127),$G127/$B$91)),IF(Oper!BR$10=Inputs!$L$16,$G127-SUM($O127:BQ127),0))</f>
        <v>0</v>
      </c>
      <c r="BS127" s="221">
        <f>IF(Oper!BS$10&gt;=$C127,IF(ROUND(SUM($O127:BR127),4)=ROUND($G127,4),0,IF(Oper!BS$10=Inputs!$L$16,$G127-SUM($O127:BR127),$G127/$B$91)),IF(Oper!BS$10=Inputs!$L$16,$G127-SUM($O127:BR127),0))</f>
        <v>0</v>
      </c>
      <c r="BT127" s="221">
        <f>IF(Oper!BT$10&gt;=$C127,IF(ROUND(SUM($O127:BS127),4)=ROUND($G127,4),0,IF(Oper!BT$10=Inputs!$L$16,$G127-SUM($O127:BS127),$G127/$B$91)),IF(Oper!BT$10=Inputs!$L$16,$G127-SUM($O127:BS127),0))</f>
        <v>0</v>
      </c>
      <c r="BU127" s="221">
        <f>IF(Oper!BU$10&gt;=$C127,IF(ROUND(SUM($O127:BT127),4)=ROUND($G127,4),0,IF(Oper!BU$10=Inputs!$L$16,$G127-SUM($O127:BT127),$G127/$B$91)),IF(Oper!BU$10=Inputs!$L$16,$G127-SUM($O127:BT127),0))</f>
        <v>0</v>
      </c>
      <c r="BV127" s="221">
        <f>IF(Oper!BV$10&gt;=$C127,IF(ROUND(SUM($O127:BU127),4)=ROUND($G127,4),0,IF(Oper!BV$10=Inputs!$L$16,$G127-SUM($O127:BU127),$G127/$B$91)),IF(Oper!BV$10=Inputs!$L$16,$G127-SUM($O127:BU127),0))</f>
        <v>0</v>
      </c>
      <c r="BW127" s="221">
        <f>IF(Oper!BW$10&gt;=$C127,IF(ROUND(SUM($O127:BV127),4)=ROUND($G127,4),0,IF(Oper!BW$10=Inputs!$L$16,$G127-SUM($O127:BV127),$G127/$B$91)),IF(Oper!BW$10=Inputs!$L$16,$G127-SUM($O127:BV127),0))</f>
        <v>0</v>
      </c>
      <c r="BX127" s="221">
        <f>IF(Oper!BX$10&gt;=$C127,IF(ROUND(SUM($O127:BW127),4)=ROUND($G127,4),0,IF(Oper!BX$10=Inputs!$L$16,$G127-SUM($O127:BW127),$G127/$B$91)),IF(Oper!BX$10=Inputs!$L$16,$G127-SUM($O127:BW127),0))</f>
        <v>0</v>
      </c>
      <c r="BY127" s="221">
        <f>IF(Oper!BY$10&gt;=$C127,IF(ROUND(SUM($O127:BX127),4)=ROUND($G127,4),0,IF(Oper!BY$10=Inputs!$L$16,$G127-SUM($O127:BX127),$G127/$B$91)),IF(Oper!BY$10=Inputs!$L$16,$G127-SUM($O127:BX127),0))</f>
        <v>0</v>
      </c>
      <c r="BZ127" s="221">
        <f>IF(Oper!BZ$10&gt;=$C127,IF(ROUND(SUM($O127:BY127),4)=ROUND($G127,4),0,IF(Oper!BZ$10=Inputs!$L$16,$G127-SUM($O127:BY127),$G127/$B$91)),IF(Oper!BZ$10=Inputs!$L$16,$G127-SUM($O127:BY127),0))</f>
        <v>0</v>
      </c>
      <c r="CA127" s="221">
        <f>IF(Oper!CA$10&gt;=$C127,IF(ROUND(SUM($O127:BZ127),4)=ROUND($G127,4),0,IF(Oper!CA$10=Inputs!$L$16,$G127-SUM($O127:BZ127),$G127/$B$91)),IF(Oper!CA$10=Inputs!$L$16,$G127-SUM($O127:BZ127),0))</f>
        <v>0</v>
      </c>
      <c r="CB127" s="221">
        <f>IF(Oper!CB$10&gt;=$C127,IF(ROUND(SUM($O127:CA127),4)=ROUND($G127,4),0,IF(Oper!CB$10=Inputs!$L$16,$G127-SUM($O127:CA127),$G127/$B$91)),IF(Oper!CB$10=Inputs!$L$16,$G127-SUM($O127:CA127),0))</f>
        <v>0</v>
      </c>
      <c r="CC127" s="221">
        <f>IF(Oper!CC$10&gt;=$C127,IF(ROUND(SUM($O127:CB127),4)=ROUND($G127,4),0,IF(Oper!CC$10=Inputs!$L$16,$G127-SUM($O127:CB127),$G127/$B$91)),IF(Oper!CC$10=Inputs!$L$16,$G127-SUM($O127:CB127),0))</f>
        <v>0</v>
      </c>
      <c r="CD127" s="221">
        <f>IF(Oper!CD$10&gt;=$C127,IF(ROUND(SUM($O127:CC127),4)=ROUND($G127,4),0,IF(Oper!CD$10=Inputs!$L$16,$G127-SUM($O127:CC127),$G127/$B$91)),IF(Oper!CD$10=Inputs!$L$16,$G127-SUM($O127:CC127),0))</f>
        <v>0</v>
      </c>
      <c r="CE127" s="221">
        <f>IF(Oper!CE$10&gt;=$C127,IF(ROUND(SUM($O127:CD127),4)=ROUND($G127,4),0,IF(Oper!CE$10=Inputs!$L$16,$G127-SUM($O127:CD127),$G127/$B$91)),IF(Oper!CE$10=Inputs!$L$16,$G127-SUM($O127:CD127),0))</f>
        <v>0</v>
      </c>
      <c r="CF127" s="221">
        <f>IF(Oper!CF$10&gt;=$C127,IF(ROUND(SUM($O127:CE127),4)=ROUND($G127,4),0,IF(Oper!CF$10=Inputs!$L$16,$G127-SUM($O127:CE127),$G127/$B$91)),IF(Oper!CF$10=Inputs!$L$16,$G127-SUM($O127:CE127),0))</f>
        <v>0</v>
      </c>
      <c r="CG127" s="221">
        <f>IF(Oper!CG$10&gt;=$C127,IF(ROUND(SUM($O127:CF127),4)=ROUND($G127,4),0,IF(Oper!CG$10=Inputs!$L$16,$G127-SUM($O127:CF127),$G127/$B$91)),IF(Oper!CG$10=Inputs!$L$16,$G127-SUM($O127:CF127),0))</f>
        <v>0</v>
      </c>
      <c r="CH127" s="221">
        <f>IF(Oper!CH$10&gt;=$C127,IF(ROUND(SUM($O127:CG127),4)=ROUND($G127,4),0,IF(Oper!CH$10=Inputs!$L$16,$G127-SUM($O127:CG127),$G127/$B$91)),IF(Oper!CH$10=Inputs!$L$16,$G127-SUM($O127:CG127),0))</f>
        <v>0</v>
      </c>
      <c r="CI127" s="221">
        <f>IF(Oper!CI$10&gt;=$C127,IF(ROUND(SUM($O127:CH127),4)=ROUND($G127,4),0,IF(Oper!CI$10=Inputs!$L$16,$G127-SUM($O127:CH127),$G127/$B$91)),IF(Oper!CI$10=Inputs!$L$16,$G127-SUM($O127:CH127),0))</f>
        <v>0</v>
      </c>
      <c r="CJ127" s="221">
        <f>IF(Oper!CJ$10&gt;=$C127,IF(ROUND(SUM($O127:CI127),4)=ROUND($G127,4),0,IF(Oper!CJ$10=Inputs!$L$16,$G127-SUM($O127:CI127),$G127/$B$91)),IF(Oper!CJ$10=Inputs!$L$16,$G127-SUM($O127:CI127),0))</f>
        <v>0</v>
      </c>
      <c r="CK127" s="221">
        <f>IF(Oper!CK$10&gt;=$C127,IF(ROUND(SUM($O127:CJ127),4)=ROUND($G127,4),0,IF(Oper!CK$10=Inputs!$L$16,$G127-SUM($O127:CJ127),$G127/$B$91)),IF(Oper!CK$10=Inputs!$L$16,$G127-SUM($O127:CJ127),0))</f>
        <v>0</v>
      </c>
      <c r="CL127" s="221">
        <f>IF(Oper!CL$10&gt;=$C127,IF(ROUND(SUM($O127:CK127),4)=ROUND($G127,4),0,IF(Oper!CL$10=Inputs!$L$16,$G127-SUM($O127:CK127),$G127/$B$91)),IF(Oper!CL$10=Inputs!$L$16,$G127-SUM($O127:CK127),0))</f>
        <v>0</v>
      </c>
      <c r="CM127" s="221">
        <f>IF(Oper!CM$10&gt;=$C127,IF(ROUND(SUM($O127:CL127),4)=ROUND($G127,4),0,IF(Oper!CM$10=Inputs!$L$16,$G127-SUM($O127:CL127),$G127/$B$91)),IF(Oper!CM$10=Inputs!$L$16,$G127-SUM($O127:CL127),0))</f>
        <v>0</v>
      </c>
      <c r="CN127" s="221">
        <f>IF(Oper!CN$10&gt;=$C127,IF(ROUND(SUM($O127:CM127),4)=ROUND($G127,4),0,IF(Oper!CN$10=Inputs!$L$16,$G127-SUM($O127:CM127),$G127/$B$91)),IF(Oper!CN$10=Inputs!$L$16,$G127-SUM($O127:CM127),0))</f>
        <v>0</v>
      </c>
      <c r="CO127" s="221">
        <f>IF(Oper!CO$10&gt;=$C127,IF(ROUND(SUM($O127:CN127),4)=ROUND($G127,4),0,IF(Oper!CO$10=Inputs!$L$16,$G127-SUM($O127:CN127),$G127/$B$91)),IF(Oper!CO$10=Inputs!$L$16,$G127-SUM($O127:CN127),0))</f>
        <v>0</v>
      </c>
      <c r="CP127" s="221">
        <f>IF(Oper!CP$10&gt;=$C127,IF(ROUND(SUM($O127:CO127),4)=ROUND($G127,4),0,IF(Oper!CP$10=Inputs!$L$16,$G127-SUM($O127:CO127),$G127/$B$91)),IF(Oper!CP$10=Inputs!$L$16,$G127-SUM($O127:CO127),0))</f>
        <v>0</v>
      </c>
      <c r="CQ127" s="221">
        <f>IF(Oper!CQ$10&gt;=$C127,IF(ROUND(SUM($O127:CP127),4)=ROUND($G127,4),0,IF(Oper!CQ$10=Inputs!$L$16,$G127-SUM($O127:CP127),$G127/$B$91)),IF(Oper!CQ$10=Inputs!$L$16,$G127-SUM($O127:CP127),0))</f>
        <v>0</v>
      </c>
      <c r="CR127" s="221">
        <f>IF(Oper!CR$10&gt;=$C127,IF(ROUND(SUM($O127:CQ127),4)=ROUND($G127,4),0,IF(Oper!CR$10=Inputs!$L$16,$G127-SUM($O127:CQ127),$G127/$B$91)),IF(Oper!CR$10=Inputs!$L$16,$G127-SUM($O127:CQ127),0))</f>
        <v>0</v>
      </c>
      <c r="CS127" s="221"/>
    </row>
    <row r="128" spans="1:97" outlineLevel="1">
      <c r="A128" s="47"/>
      <c r="B128" s="47"/>
      <c r="C128" s="116">
        <v>56249</v>
      </c>
      <c r="D128" s="47"/>
      <c r="E128" s="47"/>
      <c r="F128" s="47"/>
      <c r="G128" s="666">
        <f t="shared" si="217"/>
        <v>-124.761557353458</v>
      </c>
      <c r="H128" s="47"/>
      <c r="I128" s="47"/>
      <c r="J128" s="47"/>
      <c r="K128" s="310" t="s">
        <v>200</v>
      </c>
      <c r="L128" s="133"/>
      <c r="M128" s="125">
        <f t="shared" si="218"/>
        <v>-124.761557353458</v>
      </c>
      <c r="N128" s="125"/>
      <c r="O128" s="47"/>
      <c r="P128" s="221">
        <f>IF(Oper!P$10&gt;=$C128,IF(ROUND(SUM($O128:O128),4)=ROUND($G128,4),0,IF(Oper!P$10=Inputs!$L$16,$G128-SUM($O128:O128),$G128/$B$91)),IF(Oper!P$10=Inputs!$L$16,$G128-SUM($O128:O128),0))</f>
        <v>0</v>
      </c>
      <c r="Q128" s="221">
        <f>IF(Oper!Q$10&gt;=$C128,IF(ROUND(SUM($O128:P128),4)=ROUND($G128,4),0,IF(Oper!Q$10=Inputs!$L$16,$G128-SUM($O128:P128),$G128/$B$91)),IF(Oper!Q$10=Inputs!$L$16,$G128-SUM($O128:P128),0))</f>
        <v>0</v>
      </c>
      <c r="R128" s="221">
        <f>IF(Oper!R$10&gt;=$C128,IF(ROUND(SUM($O128:Q128),4)=ROUND($G128,4),0,IF(Oper!R$10=Inputs!$L$16,$G128-SUM($O128:Q128),$G128/$B$91)),IF(Oper!R$10=Inputs!$L$16,$G128-SUM($O128:Q128),0))</f>
        <v>0</v>
      </c>
      <c r="S128" s="221">
        <f>IF(Oper!S$10&gt;=$C128,IF(ROUND(SUM($O128:R128),4)=ROUND($G128,4),0,IF(Oper!S$10=Inputs!$L$16,$G128-SUM($O128:R128),$G128/$B$91)),IF(Oper!S$10=Inputs!$L$16,$G128-SUM($O128:R128),0))</f>
        <v>0</v>
      </c>
      <c r="T128" s="221">
        <f>IF(Oper!T$10&gt;=$C128,IF(ROUND(SUM($O128:S128),4)=ROUND($G128,4),0,IF(Oper!T$10=Inputs!$L$16,$G128-SUM($O128:S128),$G128/$B$91)),IF(Oper!T$10=Inputs!$L$16,$G128-SUM($O128:S128),0))</f>
        <v>0</v>
      </c>
      <c r="U128" s="221">
        <f>IF(Oper!U$10&gt;=$C128,IF(ROUND(SUM($O128:T128),4)=ROUND($G128,4),0,IF(Oper!U$10=Inputs!$L$16,$G128-SUM($O128:T128),$G128/$B$91)),IF(Oper!U$10=Inputs!$L$16,$G128-SUM($O128:T128),0))</f>
        <v>0</v>
      </c>
      <c r="V128" s="221">
        <f>IF(Oper!V$10&gt;=$C128,IF(ROUND(SUM($O128:U128),4)=ROUND($G128,4),0,IF(Oper!V$10=Inputs!$L$16,$G128-SUM($O128:U128),$G128/$B$91)),IF(Oper!V$10=Inputs!$L$16,$G128-SUM($O128:U128),0))</f>
        <v>0</v>
      </c>
      <c r="W128" s="221">
        <f>IF(Oper!W$10&gt;=$C128,IF(ROUND(SUM($O128:V128),4)=ROUND($G128,4),0,IF(Oper!W$10=Inputs!$L$16,$G128-SUM($O128:V128),$G128/$B$91)),IF(Oper!W$10=Inputs!$L$16,$G128-SUM($O128:V128),0))</f>
        <v>0</v>
      </c>
      <c r="X128" s="221">
        <f>IF(Oper!X$10&gt;=$C128,IF(ROUND(SUM($O128:W128),4)=ROUND($G128,4),0,IF(Oper!X$10=Inputs!$L$16,$G128-SUM($O128:W128),$G128/$B$91)),IF(Oper!X$10=Inputs!$L$16,$G128-SUM($O128:W128),0))</f>
        <v>0</v>
      </c>
      <c r="Y128" s="221">
        <f>IF(Oper!Y$10&gt;=$C128,IF(ROUND(SUM($O128:X128),4)=ROUND($G128,4),0,IF(Oper!Y$10=Inputs!$L$16,$G128-SUM($O128:X128),$G128/$B$91)),IF(Oper!Y$10=Inputs!$L$16,$G128-SUM($O128:X128),0))</f>
        <v>0</v>
      </c>
      <c r="Z128" s="221">
        <f>IF(Oper!Z$10&gt;=$C128,IF(ROUND(SUM($O128:Y128),4)=ROUND($G128,4),0,IF(Oper!Z$10=Inputs!$L$16,$G128-SUM($O128:Y128),$G128/$B$91)),IF(Oper!Z$10=Inputs!$L$16,$G128-SUM($O128:Y128),0))</f>
        <v>0</v>
      </c>
      <c r="AA128" s="221">
        <f>IF(Oper!AA$10&gt;=$C128,IF(ROUND(SUM($O128:Z128),4)=ROUND($G128,4),0,IF(Oper!AA$10=Inputs!$L$16,$G128-SUM($O128:Z128),$G128/$B$91)),IF(Oper!AA$10=Inputs!$L$16,$G128-SUM($O128:Z128),0))</f>
        <v>0</v>
      </c>
      <c r="AB128" s="221">
        <f>IF(Oper!AB$10&gt;=$C128,IF(ROUND(SUM($O128:AA128),4)=ROUND($G128,4),0,IF(Oper!AB$10=Inputs!$L$16,$G128-SUM($O128:AA128),$G128/$B$91)),IF(Oper!AB$10=Inputs!$L$16,$G128-SUM($O128:AA128),0))</f>
        <v>0</v>
      </c>
      <c r="AC128" s="221">
        <f>IF(Oper!AC$10&gt;=$C128,IF(ROUND(SUM($O128:AB128),4)=ROUND($G128,4),0,IF(Oper!AC$10=Inputs!$L$16,$G128-SUM($O128:AB128),$G128/$B$91)),IF(Oper!AC$10=Inputs!$L$16,$G128-SUM($O128:AB128),0))</f>
        <v>0</v>
      </c>
      <c r="AD128" s="221">
        <f>IF(Oper!AD$10&gt;=$C128,IF(ROUND(SUM($O128:AC128),4)=ROUND($G128,4),0,IF(Oper!AD$10=Inputs!$L$16,$G128-SUM($O128:AC128),$G128/$B$91)),IF(Oper!AD$10=Inputs!$L$16,$G128-SUM($O128:AC128),0))</f>
        <v>0</v>
      </c>
      <c r="AE128" s="221">
        <f>IF(Oper!AE$10&gt;=$C128,IF(ROUND(SUM($O128:AD128),4)=ROUND($G128,4),0,IF(Oper!AE$10=Inputs!$L$16,$G128-SUM($O128:AD128),$G128/$B$91)),IF(Oper!AE$10=Inputs!$L$16,$G128-SUM($O128:AD128),0))</f>
        <v>0</v>
      </c>
      <c r="AF128" s="221">
        <f>IF(Oper!AF$10&gt;=$C128,IF(ROUND(SUM($O128:AE128),4)=ROUND($G128,4),0,IF(Oper!AF$10=Inputs!$L$16,$G128-SUM($O128:AE128),$G128/$B$91)),IF(Oper!AF$10=Inputs!$L$16,$G128-SUM($O128:AE128),0))</f>
        <v>0</v>
      </c>
      <c r="AG128" s="221">
        <f>IF(Oper!AG$10&gt;=$C128,IF(ROUND(SUM($O128:AF128),4)=ROUND($G128,4),0,IF(Oper!AG$10=Inputs!$L$16,$G128-SUM($O128:AF128),$G128/$B$91)),IF(Oper!AG$10=Inputs!$L$16,$G128-SUM($O128:AF128),0))</f>
        <v>0</v>
      </c>
      <c r="AH128" s="221">
        <f>IF(Oper!AH$10&gt;=$C128,IF(ROUND(SUM($O128:AG128),4)=ROUND($G128,4),0,IF(Oper!AH$10=Inputs!$L$16,$G128-SUM($O128:AG128),$G128/$B$91)),IF(Oper!AH$10=Inputs!$L$16,$G128-SUM($O128:AG128),0))</f>
        <v>0</v>
      </c>
      <c r="AI128" s="221">
        <f>IF(Oper!AI$10&gt;=$C128,IF(ROUND(SUM($O128:AH128),4)=ROUND($G128,4),0,IF(Oper!AI$10=Inputs!$L$16,$G128-SUM($O128:AH128),$G128/$B$91)),IF(Oper!AI$10=Inputs!$L$16,$G128-SUM($O128:AH128),0))</f>
        <v>0</v>
      </c>
      <c r="AJ128" s="221">
        <f>IF(Oper!AJ$10&gt;=$C128,IF(ROUND(SUM($O128:AI128),4)=ROUND($G128,4),0,IF(Oper!AJ$10=Inputs!$L$16,$G128-SUM($O128:AI128),$G128/$B$91)),IF(Oper!AJ$10=Inputs!$L$16,$G128-SUM($O128:AI128),0))</f>
        <v>0</v>
      </c>
      <c r="AK128" s="221">
        <f>IF(Oper!AK$10&gt;=$C128,IF(ROUND(SUM($O128:AJ128),4)=ROUND($G128,4),0,IF(Oper!AK$10=Inputs!$L$16,$G128-SUM($O128:AJ128),$G128/$B$91)),IF(Oper!AK$10=Inputs!$L$16,$G128-SUM($O128:AJ128),0))</f>
        <v>0</v>
      </c>
      <c r="AL128" s="221">
        <f>IF(Oper!AL$10&gt;=$C128,IF(ROUND(SUM($O128:AK128),4)=ROUND($G128,4),0,IF(Oper!AL$10=Inputs!$L$16,$G128-SUM($O128:AK128),$G128/$B$91)),IF(Oper!AL$10=Inputs!$L$16,$G128-SUM($O128:AK128),0))</f>
        <v>0</v>
      </c>
      <c r="AM128" s="221">
        <f>IF(Oper!AM$10&gt;=$C128,IF(ROUND(SUM($O128:AL128),4)=ROUND($G128,4),0,IF(Oper!AM$10=Inputs!$L$16,$G128-SUM($O128:AL128),$G128/$B$91)),IF(Oper!AM$10=Inputs!$L$16,$G128-SUM($O128:AL128),0))</f>
        <v>0</v>
      </c>
      <c r="AN128" s="221">
        <f>IF(Oper!AN$10&gt;=$C128,IF(ROUND(SUM($O128:AM128),4)=ROUND($G128,4),0,IF(Oper!AN$10=Inputs!$L$16,$G128-SUM($O128:AM128),$G128/$B$91)),IF(Oper!AN$10=Inputs!$L$16,$G128-SUM($O128:AM128),0))</f>
        <v>0</v>
      </c>
      <c r="AO128" s="221">
        <f>IF(Oper!AO$10&gt;=$C128,IF(ROUND(SUM($O128:AN128),4)=ROUND($G128,4),0,IF(Oper!AO$10=Inputs!$L$16,$G128-SUM($O128:AN128),$G128/$B$91)),IF(Oper!AO$10=Inputs!$L$16,$G128-SUM($O128:AN128),0))</f>
        <v>0</v>
      </c>
      <c r="AP128" s="221">
        <f>IF(Oper!AP$10&gt;=$C128,IF(ROUND(SUM($O128:AO128),4)=ROUND($G128,4),0,IF(Oper!AP$10=Inputs!$L$16,$G128-SUM($O128:AO128),$G128/$B$91)),IF(Oper!AP$10=Inputs!$L$16,$G128-SUM($O128:AO128),0))</f>
        <v>0</v>
      </c>
      <c r="AQ128" s="221">
        <f>IF(Oper!AQ$10&gt;=$C128,IF(ROUND(SUM($O128:AP128),4)=ROUND($G128,4),0,IF(Oper!AQ$10=Inputs!$L$16,$G128-SUM($O128:AP128),$G128/$B$91)),IF(Oper!AQ$10=Inputs!$L$16,$G128-SUM($O128:AP128),0))</f>
        <v>0</v>
      </c>
      <c r="AR128" s="221">
        <f>IF(Oper!AR$10&gt;=$C128,IF(ROUND(SUM($O128:AQ128),4)=ROUND($G128,4),0,IF(Oper!AR$10=Inputs!$L$16,$G128-SUM($O128:AQ128),$G128/$B$91)),IF(Oper!AR$10=Inputs!$L$16,$G128-SUM($O128:AQ128),0))</f>
        <v>0</v>
      </c>
      <c r="AS128" s="221">
        <f>IF(Oper!AS$10&gt;=$C128,IF(ROUND(SUM($O128:AR128),4)=ROUND($G128,4),0,IF(Oper!AS$10=Inputs!$L$16,$G128-SUM($O128:AR128),$G128/$B$91)),IF(Oper!AS$10=Inputs!$L$16,$G128-SUM($O128:AR128),0))</f>
        <v>0</v>
      </c>
      <c r="AT128" s="221">
        <f>IF(Oper!AT$10&gt;=$C128,IF(ROUND(SUM($O128:AS128),4)=ROUND($G128,4),0,IF(Oper!AT$10=Inputs!$L$16,$G128-SUM($O128:AS128),$G128/$B$91)),IF(Oper!AT$10=Inputs!$L$16,$G128-SUM($O128:AS128),0))</f>
        <v>0</v>
      </c>
      <c r="AU128" s="221">
        <f>IF(Oper!AU$10&gt;=$C128,IF(ROUND(SUM($O128:AT128),4)=ROUND($G128,4),0,IF(Oper!AU$10=Inputs!$L$16,$G128-SUM($O128:AT128),$G128/$B$91)),IF(Oper!AU$10=Inputs!$L$16,$G128-SUM($O128:AT128),0))</f>
        <v>0</v>
      </c>
      <c r="AV128" s="221">
        <f>IF(Oper!AV$10&gt;=$C128,IF(ROUND(SUM($O128:AU128),4)=ROUND($G128,4),0,IF(Oper!AV$10=Inputs!$L$16,$G128-SUM($O128:AU128),$G128/$B$91)),IF(Oper!AV$10=Inputs!$L$16,$G128-SUM($O128:AU128),0))</f>
        <v>0</v>
      </c>
      <c r="AW128" s="221">
        <f>IF(Oper!AW$10&gt;=$C128,IF(ROUND(SUM($O128:AV128),4)=ROUND($G128,4),0,IF(Oper!AW$10=Inputs!$L$16,$G128-SUM($O128:AV128),$G128/$B$91)),IF(Oper!AW$10=Inputs!$L$16,$G128-SUM($O128:AV128),0))</f>
        <v>0</v>
      </c>
      <c r="AX128" s="221">
        <f>IF(Oper!AX$10&gt;=$C128,IF(ROUND(SUM($O128:AW128),4)=ROUND($G128,4),0,IF(Oper!AX$10=Inputs!$L$16,$G128-SUM($O128:AW128),$G128/$B$91)),IF(Oper!AX$10=Inputs!$L$16,$G128-SUM($O128:AW128),0))</f>
        <v>0</v>
      </c>
      <c r="AY128" s="221">
        <f>IF(Oper!AY$10&gt;=$C128,IF(ROUND(SUM($O128:AX128),4)=ROUND($G128,4),0,IF(Oper!AY$10=Inputs!$L$16,$G128-SUM($O128:AX128),$G128/$B$91)),IF(Oper!AY$10=Inputs!$L$16,$G128-SUM($O128:AX128),0))</f>
        <v>-6.2380778676729003</v>
      </c>
      <c r="AZ128" s="221">
        <f>IF(Oper!AZ$10&gt;=$C128,IF(ROUND(SUM($O128:AY128),4)=ROUND($G128,4),0,IF(Oper!AZ$10=Inputs!$L$16,$G128-SUM($O128:AY128),$G128/$B$91)),IF(Oper!AZ$10=Inputs!$L$16,$G128-SUM($O128:AY128),0))</f>
        <v>-6.2380778676729003</v>
      </c>
      <c r="BA128" s="221">
        <f>IF(Oper!BA$10&gt;=$C128,IF(ROUND(SUM($O128:AZ128),4)=ROUND($G128,4),0,IF(Oper!BA$10=Inputs!$L$16,$G128-SUM($O128:AZ128),$G128/$B$91)),IF(Oper!BA$10=Inputs!$L$16,$G128-SUM($O128:AZ128),0))</f>
        <v>-6.2380778676729003</v>
      </c>
      <c r="BB128" s="221">
        <f>IF(Oper!BB$10&gt;=$C128,IF(ROUND(SUM($O128:BA128),4)=ROUND($G128,4),0,IF(Oper!BB$10=Inputs!$L$16,$G128-SUM($O128:BA128),$G128/$B$91)),IF(Oper!BB$10=Inputs!$L$16,$G128-SUM($O128:BA128),0))</f>
        <v>-6.2380778676729003</v>
      </c>
      <c r="BC128" s="221">
        <f>IF(Oper!BC$10&gt;=$C128,IF(ROUND(SUM($O128:BB128),4)=ROUND($G128,4),0,IF(Oper!BC$10=Inputs!$L$16,$G128-SUM($O128:BB128),$G128/$B$91)),IF(Oper!BC$10=Inputs!$L$16,$G128-SUM($O128:BB128),0))</f>
        <v>-6.2380778676729003</v>
      </c>
      <c r="BD128" s="221">
        <f>IF(Oper!BD$10&gt;=$C128,IF(ROUND(SUM($O128:BC128),4)=ROUND($G128,4),0,IF(Oper!BD$10=Inputs!$L$16,$G128-SUM($O128:BC128),$G128/$B$91)),IF(Oper!BD$10=Inputs!$L$16,$G128-SUM($O128:BC128),0))</f>
        <v>-6.2380778676729003</v>
      </c>
      <c r="BE128" s="221">
        <f>IF(Oper!BE$10&gt;=$C128,IF(ROUND(SUM($O128:BD128),4)=ROUND($G128,4),0,IF(Oper!BE$10=Inputs!$L$16,$G128-SUM($O128:BD128),$G128/$B$91)),IF(Oper!BE$10=Inputs!$L$16,$G128-SUM($O128:BD128),0))</f>
        <v>-6.2380778676729003</v>
      </c>
      <c r="BF128" s="221">
        <f>IF(Oper!BF$10&gt;=$C128,IF(ROUND(SUM($O128:BE128),4)=ROUND($G128,4),0,IF(Oper!BF$10=Inputs!$L$16,$G128-SUM($O128:BE128),$G128/$B$91)),IF(Oper!BF$10=Inputs!$L$16,$G128-SUM($O128:BE128),0))</f>
        <v>-6.2380778676729003</v>
      </c>
      <c r="BG128" s="221">
        <f>IF(Oper!BG$10&gt;=$C128,IF(ROUND(SUM($O128:BF128),4)=ROUND($G128,4),0,IF(Oper!BG$10=Inputs!$L$16,$G128-SUM($O128:BF128),$G128/$B$91)),IF(Oper!BG$10=Inputs!$L$16,$G128-SUM($O128:BF128),0))</f>
        <v>-6.2380778676729003</v>
      </c>
      <c r="BH128" s="221">
        <f>IF(Oper!BH$10&gt;=$C128,IF(ROUND(SUM($O128:BG128),4)=ROUND($G128,4),0,IF(Oper!BH$10=Inputs!$L$16,$G128-SUM($O128:BG128),$G128/$B$91)),IF(Oper!BH$10=Inputs!$L$16,$G128-SUM($O128:BG128),0))</f>
        <v>-6.2380778676729003</v>
      </c>
      <c r="BI128" s="221">
        <f>IF(Oper!BI$10&gt;=$C128,IF(ROUND(SUM($O128:BH128),4)=ROUND($G128,4),0,IF(Oper!BI$10=Inputs!$L$16,$G128-SUM($O128:BH128),$G128/$B$91)),IF(Oper!BI$10=Inputs!$L$16,$G128-SUM($O128:BH128),0))</f>
        <v>-6.2380778676729003</v>
      </c>
      <c r="BJ128" s="221">
        <f>IF(Oper!BJ$10&gt;=$C128,IF(ROUND(SUM($O128:BI128),4)=ROUND($G128,4),0,IF(Oper!BJ$10=Inputs!$L$16,$G128-SUM($O128:BI128),$G128/$B$91)),IF(Oper!BJ$10=Inputs!$L$16,$G128-SUM($O128:BI128),0))</f>
        <v>-6.2380778676729003</v>
      </c>
      <c r="BK128" s="221">
        <f>IF(Oper!BK$10&gt;=$C128,IF(ROUND(SUM($O128:BJ128),4)=ROUND($G128,4),0,IF(Oper!BK$10=Inputs!$L$16,$G128-SUM($O128:BJ128),$G128/$B$91)),IF(Oper!BK$10=Inputs!$L$16,$G128-SUM($O128:BJ128),0))</f>
        <v>-6.2380778676729003</v>
      </c>
      <c r="BL128" s="221">
        <f>IF(Oper!BL$10&gt;=$C128,IF(ROUND(SUM($O128:BK128),4)=ROUND($G128,4),0,IF(Oper!BL$10=Inputs!$L$16,$G128-SUM($O128:BK128),$G128/$B$91)),IF(Oper!BL$10=Inputs!$L$16,$G128-SUM($O128:BK128),0))</f>
        <v>-6.2380778676729003</v>
      </c>
      <c r="BM128" s="221">
        <f>IF(Oper!BM$10&gt;=$C128,IF(ROUND(SUM($O128:BL128),4)=ROUND($G128,4),0,IF(Oper!BM$10=Inputs!$L$16,$G128-SUM($O128:BL128),$G128/$B$91)),IF(Oper!BM$10=Inputs!$L$16,$G128-SUM($O128:BL128),0))</f>
        <v>-6.2380778676729003</v>
      </c>
      <c r="BN128" s="221">
        <f>IF(Oper!BN$10&gt;=$C128,IF(ROUND(SUM($O128:BM128),4)=ROUND($G128,4),0,IF(Oper!BN$10=Inputs!$L$16,$G128-SUM($O128:BM128),$G128/$B$91)),IF(Oper!BN$10=Inputs!$L$16,$G128-SUM($O128:BM128),0))</f>
        <v>-6.2380778676729003</v>
      </c>
      <c r="BO128" s="221">
        <f>IF(Oper!BO$10&gt;=$C128,IF(ROUND(SUM($O128:BN128),4)=ROUND($G128,4),0,IF(Oper!BO$10=Inputs!$L$16,$G128-SUM($O128:BN128),$G128/$B$91)),IF(Oper!BO$10=Inputs!$L$16,$G128-SUM($O128:BN128),0))</f>
        <v>-6.2380778676729003</v>
      </c>
      <c r="BP128" s="221">
        <f>IF(Oper!BP$10&gt;=$C128,IF(ROUND(SUM($O128:BO128),4)=ROUND($G128,4),0,IF(Oper!BP$10=Inputs!$L$16,$G128-SUM($O128:BO128),$G128/$B$91)),IF(Oper!BP$10=Inputs!$L$16,$G128-SUM($O128:BO128),0))</f>
        <v>-6.2380778676729003</v>
      </c>
      <c r="BQ128" s="221">
        <f>IF(Oper!BQ$10&gt;=$C128,IF(ROUND(SUM($O128:BP128),4)=ROUND($G128,4),0,IF(Oper!BQ$10=Inputs!$L$16,$G128-SUM($O128:BP128),$G128/$B$91)),IF(Oper!BQ$10=Inputs!$L$16,$G128-SUM($O128:BP128),0))</f>
        <v>-6.2380778676729003</v>
      </c>
      <c r="BR128" s="221">
        <f>IF(Oper!BR$10&gt;=$C128,IF(ROUND(SUM($O128:BQ128),4)=ROUND($G128,4),0,IF(Oper!BR$10=Inputs!$L$16,$G128-SUM($O128:BQ128),$G128/$B$91)),IF(Oper!BR$10=Inputs!$L$16,$G128-SUM($O128:BQ128),0))</f>
        <v>-6.2380778676729003</v>
      </c>
      <c r="BS128" s="221">
        <f>IF(Oper!BS$10&gt;=$C128,IF(ROUND(SUM($O128:BR128),4)=ROUND($G128,4),0,IF(Oper!BS$10=Inputs!$L$16,$G128-SUM($O128:BR128),$G128/$B$91)),IF(Oper!BS$10=Inputs!$L$16,$G128-SUM($O128:BR128),0))</f>
        <v>0</v>
      </c>
      <c r="BT128" s="221">
        <f>IF(Oper!BT$10&gt;=$C128,IF(ROUND(SUM($O128:BS128),4)=ROUND($G128,4),0,IF(Oper!BT$10=Inputs!$L$16,$G128-SUM($O128:BS128),$G128/$B$91)),IF(Oper!BT$10=Inputs!$L$16,$G128-SUM($O128:BS128),0))</f>
        <v>0</v>
      </c>
      <c r="BU128" s="221">
        <f>IF(Oper!BU$10&gt;=$C128,IF(ROUND(SUM($O128:BT128),4)=ROUND($G128,4),0,IF(Oper!BU$10=Inputs!$L$16,$G128-SUM($O128:BT128),$G128/$B$91)),IF(Oper!BU$10=Inputs!$L$16,$G128-SUM($O128:BT128),0))</f>
        <v>0</v>
      </c>
      <c r="BV128" s="221">
        <f>IF(Oper!BV$10&gt;=$C128,IF(ROUND(SUM($O128:BU128),4)=ROUND($G128,4),0,IF(Oper!BV$10=Inputs!$L$16,$G128-SUM($O128:BU128),$G128/$B$91)),IF(Oper!BV$10=Inputs!$L$16,$G128-SUM($O128:BU128),0))</f>
        <v>0</v>
      </c>
      <c r="BW128" s="221">
        <f>IF(Oper!BW$10&gt;=$C128,IF(ROUND(SUM($O128:BV128),4)=ROUND($G128,4),0,IF(Oper!BW$10=Inputs!$L$16,$G128-SUM($O128:BV128),$G128/$B$91)),IF(Oper!BW$10=Inputs!$L$16,$G128-SUM($O128:BV128),0))</f>
        <v>0</v>
      </c>
      <c r="BX128" s="221">
        <f>IF(Oper!BX$10&gt;=$C128,IF(ROUND(SUM($O128:BW128),4)=ROUND($G128,4),0,IF(Oper!BX$10=Inputs!$L$16,$G128-SUM($O128:BW128),$G128/$B$91)),IF(Oper!BX$10=Inputs!$L$16,$G128-SUM($O128:BW128),0))</f>
        <v>0</v>
      </c>
      <c r="BY128" s="221">
        <f>IF(Oper!BY$10&gt;=$C128,IF(ROUND(SUM($O128:BX128),4)=ROUND($G128,4),0,IF(Oper!BY$10=Inputs!$L$16,$G128-SUM($O128:BX128),$G128/$B$91)),IF(Oper!BY$10=Inputs!$L$16,$G128-SUM($O128:BX128),0))</f>
        <v>0</v>
      </c>
      <c r="BZ128" s="221">
        <f>IF(Oper!BZ$10&gt;=$C128,IF(ROUND(SUM($O128:BY128),4)=ROUND($G128,4),0,IF(Oper!BZ$10=Inputs!$L$16,$G128-SUM($O128:BY128),$G128/$B$91)),IF(Oper!BZ$10=Inputs!$L$16,$G128-SUM($O128:BY128),0))</f>
        <v>0</v>
      </c>
      <c r="CA128" s="221">
        <f>IF(Oper!CA$10&gt;=$C128,IF(ROUND(SUM($O128:BZ128),4)=ROUND($G128,4),0,IF(Oper!CA$10=Inputs!$L$16,$G128-SUM($O128:BZ128),$G128/$B$91)),IF(Oper!CA$10=Inputs!$L$16,$G128-SUM($O128:BZ128),0))</f>
        <v>0</v>
      </c>
      <c r="CB128" s="221">
        <f>IF(Oper!CB$10&gt;=$C128,IF(ROUND(SUM($O128:CA128),4)=ROUND($G128,4),0,IF(Oper!CB$10=Inputs!$L$16,$G128-SUM($O128:CA128),$G128/$B$91)),IF(Oper!CB$10=Inputs!$L$16,$G128-SUM($O128:CA128),0))</f>
        <v>0</v>
      </c>
      <c r="CC128" s="221">
        <f>IF(Oper!CC$10&gt;=$C128,IF(ROUND(SUM($O128:CB128),4)=ROUND($G128,4),0,IF(Oper!CC$10=Inputs!$L$16,$G128-SUM($O128:CB128),$G128/$B$91)),IF(Oper!CC$10=Inputs!$L$16,$G128-SUM($O128:CB128),0))</f>
        <v>0</v>
      </c>
      <c r="CD128" s="221">
        <f>IF(Oper!CD$10&gt;=$C128,IF(ROUND(SUM($O128:CC128),4)=ROUND($G128,4),0,IF(Oper!CD$10=Inputs!$L$16,$G128-SUM($O128:CC128),$G128/$B$91)),IF(Oper!CD$10=Inputs!$L$16,$G128-SUM($O128:CC128),0))</f>
        <v>0</v>
      </c>
      <c r="CE128" s="221">
        <f>IF(Oper!CE$10&gt;=$C128,IF(ROUND(SUM($O128:CD128),4)=ROUND($G128,4),0,IF(Oper!CE$10=Inputs!$L$16,$G128-SUM($O128:CD128),$G128/$B$91)),IF(Oper!CE$10=Inputs!$L$16,$G128-SUM($O128:CD128),0))</f>
        <v>0</v>
      </c>
      <c r="CF128" s="221">
        <f>IF(Oper!CF$10&gt;=$C128,IF(ROUND(SUM($O128:CE128),4)=ROUND($G128,4),0,IF(Oper!CF$10=Inputs!$L$16,$G128-SUM($O128:CE128),$G128/$B$91)),IF(Oper!CF$10=Inputs!$L$16,$G128-SUM($O128:CE128),0))</f>
        <v>0</v>
      </c>
      <c r="CG128" s="221">
        <f>IF(Oper!CG$10&gt;=$C128,IF(ROUND(SUM($O128:CF128),4)=ROUND($G128,4),0,IF(Oper!CG$10=Inputs!$L$16,$G128-SUM($O128:CF128),$G128/$B$91)),IF(Oper!CG$10=Inputs!$L$16,$G128-SUM($O128:CF128),0))</f>
        <v>0</v>
      </c>
      <c r="CH128" s="221">
        <f>IF(Oper!CH$10&gt;=$C128,IF(ROUND(SUM($O128:CG128),4)=ROUND($G128,4),0,IF(Oper!CH$10=Inputs!$L$16,$G128-SUM($O128:CG128),$G128/$B$91)),IF(Oper!CH$10=Inputs!$L$16,$G128-SUM($O128:CG128),0))</f>
        <v>0</v>
      </c>
      <c r="CI128" s="221">
        <f>IF(Oper!CI$10&gt;=$C128,IF(ROUND(SUM($O128:CH128),4)=ROUND($G128,4),0,IF(Oper!CI$10=Inputs!$L$16,$G128-SUM($O128:CH128),$G128/$B$91)),IF(Oper!CI$10=Inputs!$L$16,$G128-SUM($O128:CH128),0))</f>
        <v>0</v>
      </c>
      <c r="CJ128" s="221">
        <f>IF(Oper!CJ$10&gt;=$C128,IF(ROUND(SUM($O128:CI128),4)=ROUND($G128,4),0,IF(Oper!CJ$10=Inputs!$L$16,$G128-SUM($O128:CI128),$G128/$B$91)),IF(Oper!CJ$10=Inputs!$L$16,$G128-SUM($O128:CI128),0))</f>
        <v>0</v>
      </c>
      <c r="CK128" s="221">
        <f>IF(Oper!CK$10&gt;=$C128,IF(ROUND(SUM($O128:CJ128),4)=ROUND($G128,4),0,IF(Oper!CK$10=Inputs!$L$16,$G128-SUM($O128:CJ128),$G128/$B$91)),IF(Oper!CK$10=Inputs!$L$16,$G128-SUM($O128:CJ128),0))</f>
        <v>0</v>
      </c>
      <c r="CL128" s="221">
        <f>IF(Oper!CL$10&gt;=$C128,IF(ROUND(SUM($O128:CK128),4)=ROUND($G128,4),0,IF(Oper!CL$10=Inputs!$L$16,$G128-SUM($O128:CK128),$G128/$B$91)),IF(Oper!CL$10=Inputs!$L$16,$G128-SUM($O128:CK128),0))</f>
        <v>0</v>
      </c>
      <c r="CM128" s="221">
        <f>IF(Oper!CM$10&gt;=$C128,IF(ROUND(SUM($O128:CL128),4)=ROUND($G128,4),0,IF(Oper!CM$10=Inputs!$L$16,$G128-SUM($O128:CL128),$G128/$B$91)),IF(Oper!CM$10=Inputs!$L$16,$G128-SUM($O128:CL128),0))</f>
        <v>0</v>
      </c>
      <c r="CN128" s="221">
        <f>IF(Oper!CN$10&gt;=$C128,IF(ROUND(SUM($O128:CM128),4)=ROUND($G128,4),0,IF(Oper!CN$10=Inputs!$L$16,$G128-SUM($O128:CM128),$G128/$B$91)),IF(Oper!CN$10=Inputs!$L$16,$G128-SUM($O128:CM128),0))</f>
        <v>0</v>
      </c>
      <c r="CO128" s="221">
        <f>IF(Oper!CO$10&gt;=$C128,IF(ROUND(SUM($O128:CN128),4)=ROUND($G128,4),0,IF(Oper!CO$10=Inputs!$L$16,$G128-SUM($O128:CN128),$G128/$B$91)),IF(Oper!CO$10=Inputs!$L$16,$G128-SUM($O128:CN128),0))</f>
        <v>0</v>
      </c>
      <c r="CP128" s="221">
        <f>IF(Oper!CP$10&gt;=$C128,IF(ROUND(SUM($O128:CO128),4)=ROUND($G128,4),0,IF(Oper!CP$10=Inputs!$L$16,$G128-SUM($O128:CO128),$G128/$B$91)),IF(Oper!CP$10=Inputs!$L$16,$G128-SUM($O128:CO128),0))</f>
        <v>0</v>
      </c>
      <c r="CQ128" s="221">
        <f>IF(Oper!CQ$10&gt;=$C128,IF(ROUND(SUM($O128:CP128),4)=ROUND($G128,4),0,IF(Oper!CQ$10=Inputs!$L$16,$G128-SUM($O128:CP128),$G128/$B$91)),IF(Oper!CQ$10=Inputs!$L$16,$G128-SUM($O128:CP128),0))</f>
        <v>0</v>
      </c>
      <c r="CR128" s="221">
        <f>IF(Oper!CR$10&gt;=$C128,IF(ROUND(SUM($O128:CQ128),4)=ROUND($G128,4),0,IF(Oper!CR$10=Inputs!$L$16,$G128-SUM($O128:CQ128),$G128/$B$91)),IF(Oper!CR$10=Inputs!$L$16,$G128-SUM($O128:CQ128),0))</f>
        <v>0</v>
      </c>
      <c r="CS128" s="221"/>
    </row>
    <row r="129" spans="1:97" outlineLevel="1">
      <c r="A129" s="47"/>
      <c r="B129" s="47"/>
      <c r="C129" s="116">
        <v>56614</v>
      </c>
      <c r="D129" s="47"/>
      <c r="E129" s="47"/>
      <c r="F129" s="47"/>
      <c r="G129" s="666">
        <f t="shared" si="217"/>
        <v>-127.25678850052716</v>
      </c>
      <c r="H129" s="47"/>
      <c r="I129" s="47"/>
      <c r="J129" s="47"/>
      <c r="K129" s="310" t="s">
        <v>200</v>
      </c>
      <c r="L129" s="133"/>
      <c r="M129" s="125">
        <f t="shared" si="218"/>
        <v>-127.25678850052711</v>
      </c>
      <c r="N129" s="125"/>
      <c r="O129" s="47"/>
      <c r="P129" s="221">
        <f>IF(Oper!P$10&gt;=$C129,IF(ROUND(SUM($O129:O129),4)=ROUND($G129,4),0,IF(Oper!P$10=Inputs!$L$16,$G129-SUM($O129:O129),$G129/$B$91)),IF(Oper!P$10=Inputs!$L$16,$G129-SUM($O129:O129),0))</f>
        <v>0</v>
      </c>
      <c r="Q129" s="221">
        <f>IF(Oper!Q$10&gt;=$C129,IF(ROUND(SUM($O129:P129),4)=ROUND($G129,4),0,IF(Oper!Q$10=Inputs!$L$16,$G129-SUM($O129:P129),$G129/$B$91)),IF(Oper!Q$10=Inputs!$L$16,$G129-SUM($O129:P129),0))</f>
        <v>0</v>
      </c>
      <c r="R129" s="221">
        <f>IF(Oper!R$10&gt;=$C129,IF(ROUND(SUM($O129:Q129),4)=ROUND($G129,4),0,IF(Oper!R$10=Inputs!$L$16,$G129-SUM($O129:Q129),$G129/$B$91)),IF(Oper!R$10=Inputs!$L$16,$G129-SUM($O129:Q129),0))</f>
        <v>0</v>
      </c>
      <c r="S129" s="221">
        <f>IF(Oper!S$10&gt;=$C129,IF(ROUND(SUM($O129:R129),4)=ROUND($G129,4),0,IF(Oper!S$10=Inputs!$L$16,$G129-SUM($O129:R129),$G129/$B$91)),IF(Oper!S$10=Inputs!$L$16,$G129-SUM($O129:R129),0))</f>
        <v>0</v>
      </c>
      <c r="T129" s="221">
        <f>IF(Oper!T$10&gt;=$C129,IF(ROUND(SUM($O129:S129),4)=ROUND($G129,4),0,IF(Oper!T$10=Inputs!$L$16,$G129-SUM($O129:S129),$G129/$B$91)),IF(Oper!T$10=Inputs!$L$16,$G129-SUM($O129:S129),0))</f>
        <v>0</v>
      </c>
      <c r="U129" s="221">
        <f>IF(Oper!U$10&gt;=$C129,IF(ROUND(SUM($O129:T129),4)=ROUND($G129,4),0,IF(Oper!U$10=Inputs!$L$16,$G129-SUM($O129:T129),$G129/$B$91)),IF(Oper!U$10=Inputs!$L$16,$G129-SUM($O129:T129),0))</f>
        <v>0</v>
      </c>
      <c r="V129" s="221">
        <f>IF(Oper!V$10&gt;=$C129,IF(ROUND(SUM($O129:U129),4)=ROUND($G129,4),0,IF(Oper!V$10=Inputs!$L$16,$G129-SUM($O129:U129),$G129/$B$91)),IF(Oper!V$10=Inputs!$L$16,$G129-SUM($O129:U129),0))</f>
        <v>0</v>
      </c>
      <c r="W129" s="221">
        <f>IF(Oper!W$10&gt;=$C129,IF(ROUND(SUM($O129:V129),4)=ROUND($G129,4),0,IF(Oper!W$10=Inputs!$L$16,$G129-SUM($O129:V129),$G129/$B$91)),IF(Oper!W$10=Inputs!$L$16,$G129-SUM($O129:V129),0))</f>
        <v>0</v>
      </c>
      <c r="X129" s="221">
        <f>IF(Oper!X$10&gt;=$C129,IF(ROUND(SUM($O129:W129),4)=ROUND($G129,4),0,IF(Oper!X$10=Inputs!$L$16,$G129-SUM($O129:W129),$G129/$B$91)),IF(Oper!X$10=Inputs!$L$16,$G129-SUM($O129:W129),0))</f>
        <v>0</v>
      </c>
      <c r="Y129" s="221">
        <f>IF(Oper!Y$10&gt;=$C129,IF(ROUND(SUM($O129:X129),4)=ROUND($G129,4),0,IF(Oper!Y$10=Inputs!$L$16,$G129-SUM($O129:X129),$G129/$B$91)),IF(Oper!Y$10=Inputs!$L$16,$G129-SUM($O129:X129),0))</f>
        <v>0</v>
      </c>
      <c r="Z129" s="221">
        <f>IF(Oper!Z$10&gt;=$C129,IF(ROUND(SUM($O129:Y129),4)=ROUND($G129,4),0,IF(Oper!Z$10=Inputs!$L$16,$G129-SUM($O129:Y129),$G129/$B$91)),IF(Oper!Z$10=Inputs!$L$16,$G129-SUM($O129:Y129),0))</f>
        <v>0</v>
      </c>
      <c r="AA129" s="221">
        <f>IF(Oper!AA$10&gt;=$C129,IF(ROUND(SUM($O129:Z129),4)=ROUND($G129,4),0,IF(Oper!AA$10=Inputs!$L$16,$G129-SUM($O129:Z129),$G129/$B$91)),IF(Oper!AA$10=Inputs!$L$16,$G129-SUM($O129:Z129),0))</f>
        <v>0</v>
      </c>
      <c r="AB129" s="221">
        <f>IF(Oper!AB$10&gt;=$C129,IF(ROUND(SUM($O129:AA129),4)=ROUND($G129,4),0,IF(Oper!AB$10=Inputs!$L$16,$G129-SUM($O129:AA129),$G129/$B$91)),IF(Oper!AB$10=Inputs!$L$16,$G129-SUM($O129:AA129),0))</f>
        <v>0</v>
      </c>
      <c r="AC129" s="221">
        <f>IF(Oper!AC$10&gt;=$C129,IF(ROUND(SUM($O129:AB129),4)=ROUND($G129,4),0,IF(Oper!AC$10=Inputs!$L$16,$G129-SUM($O129:AB129),$G129/$B$91)),IF(Oper!AC$10=Inputs!$L$16,$G129-SUM($O129:AB129),0))</f>
        <v>0</v>
      </c>
      <c r="AD129" s="221">
        <f>IF(Oper!AD$10&gt;=$C129,IF(ROUND(SUM($O129:AC129),4)=ROUND($G129,4),0,IF(Oper!AD$10=Inputs!$L$16,$G129-SUM($O129:AC129),$G129/$B$91)),IF(Oper!AD$10=Inputs!$L$16,$G129-SUM($O129:AC129),0))</f>
        <v>0</v>
      </c>
      <c r="AE129" s="221">
        <f>IF(Oper!AE$10&gt;=$C129,IF(ROUND(SUM($O129:AD129),4)=ROUND($G129,4),0,IF(Oper!AE$10=Inputs!$L$16,$G129-SUM($O129:AD129),$G129/$B$91)),IF(Oper!AE$10=Inputs!$L$16,$G129-SUM($O129:AD129),0))</f>
        <v>0</v>
      </c>
      <c r="AF129" s="221">
        <f>IF(Oper!AF$10&gt;=$C129,IF(ROUND(SUM($O129:AE129),4)=ROUND($G129,4),0,IF(Oper!AF$10=Inputs!$L$16,$G129-SUM($O129:AE129),$G129/$B$91)),IF(Oper!AF$10=Inputs!$L$16,$G129-SUM($O129:AE129),0))</f>
        <v>0</v>
      </c>
      <c r="AG129" s="221">
        <f>IF(Oper!AG$10&gt;=$C129,IF(ROUND(SUM($O129:AF129),4)=ROUND($G129,4),0,IF(Oper!AG$10=Inputs!$L$16,$G129-SUM($O129:AF129),$G129/$B$91)),IF(Oper!AG$10=Inputs!$L$16,$G129-SUM($O129:AF129),0))</f>
        <v>0</v>
      </c>
      <c r="AH129" s="221">
        <f>IF(Oper!AH$10&gt;=$C129,IF(ROUND(SUM($O129:AG129),4)=ROUND($G129,4),0,IF(Oper!AH$10=Inputs!$L$16,$G129-SUM($O129:AG129),$G129/$B$91)),IF(Oper!AH$10=Inputs!$L$16,$G129-SUM($O129:AG129),0))</f>
        <v>0</v>
      </c>
      <c r="AI129" s="221">
        <f>IF(Oper!AI$10&gt;=$C129,IF(ROUND(SUM($O129:AH129),4)=ROUND($G129,4),0,IF(Oper!AI$10=Inputs!$L$16,$G129-SUM($O129:AH129),$G129/$B$91)),IF(Oper!AI$10=Inputs!$L$16,$G129-SUM($O129:AH129),0))</f>
        <v>0</v>
      </c>
      <c r="AJ129" s="221">
        <f>IF(Oper!AJ$10&gt;=$C129,IF(ROUND(SUM($O129:AI129),4)=ROUND($G129,4),0,IF(Oper!AJ$10=Inputs!$L$16,$G129-SUM($O129:AI129),$G129/$B$91)),IF(Oper!AJ$10=Inputs!$L$16,$G129-SUM($O129:AI129),0))</f>
        <v>0</v>
      </c>
      <c r="AK129" s="221">
        <f>IF(Oper!AK$10&gt;=$C129,IF(ROUND(SUM($O129:AJ129),4)=ROUND($G129,4),0,IF(Oper!AK$10=Inputs!$L$16,$G129-SUM($O129:AJ129),$G129/$B$91)),IF(Oper!AK$10=Inputs!$L$16,$G129-SUM($O129:AJ129),0))</f>
        <v>0</v>
      </c>
      <c r="AL129" s="221">
        <f>IF(Oper!AL$10&gt;=$C129,IF(ROUND(SUM($O129:AK129),4)=ROUND($G129,4),0,IF(Oper!AL$10=Inputs!$L$16,$G129-SUM($O129:AK129),$G129/$B$91)),IF(Oper!AL$10=Inputs!$L$16,$G129-SUM($O129:AK129),0))</f>
        <v>0</v>
      </c>
      <c r="AM129" s="221">
        <f>IF(Oper!AM$10&gt;=$C129,IF(ROUND(SUM($O129:AL129),4)=ROUND($G129,4),0,IF(Oper!AM$10=Inputs!$L$16,$G129-SUM($O129:AL129),$G129/$B$91)),IF(Oper!AM$10=Inputs!$L$16,$G129-SUM($O129:AL129),0))</f>
        <v>0</v>
      </c>
      <c r="AN129" s="221">
        <f>IF(Oper!AN$10&gt;=$C129,IF(ROUND(SUM($O129:AM129),4)=ROUND($G129,4),0,IF(Oper!AN$10=Inputs!$L$16,$G129-SUM($O129:AM129),$G129/$B$91)),IF(Oper!AN$10=Inputs!$L$16,$G129-SUM($O129:AM129),0))</f>
        <v>0</v>
      </c>
      <c r="AO129" s="221">
        <f>IF(Oper!AO$10&gt;=$C129,IF(ROUND(SUM($O129:AN129),4)=ROUND($G129,4),0,IF(Oper!AO$10=Inputs!$L$16,$G129-SUM($O129:AN129),$G129/$B$91)),IF(Oper!AO$10=Inputs!$L$16,$G129-SUM($O129:AN129),0))</f>
        <v>0</v>
      </c>
      <c r="AP129" s="221">
        <f>IF(Oper!AP$10&gt;=$C129,IF(ROUND(SUM($O129:AO129),4)=ROUND($G129,4),0,IF(Oper!AP$10=Inputs!$L$16,$G129-SUM($O129:AO129),$G129/$B$91)),IF(Oper!AP$10=Inputs!$L$16,$G129-SUM($O129:AO129),0))</f>
        <v>0</v>
      </c>
      <c r="AQ129" s="221">
        <f>IF(Oper!AQ$10&gt;=$C129,IF(ROUND(SUM($O129:AP129),4)=ROUND($G129,4),0,IF(Oper!AQ$10=Inputs!$L$16,$G129-SUM($O129:AP129),$G129/$B$91)),IF(Oper!AQ$10=Inputs!$L$16,$G129-SUM($O129:AP129),0))</f>
        <v>0</v>
      </c>
      <c r="AR129" s="221">
        <f>IF(Oper!AR$10&gt;=$C129,IF(ROUND(SUM($O129:AQ129),4)=ROUND($G129,4),0,IF(Oper!AR$10=Inputs!$L$16,$G129-SUM($O129:AQ129),$G129/$B$91)),IF(Oper!AR$10=Inputs!$L$16,$G129-SUM($O129:AQ129),0))</f>
        <v>0</v>
      </c>
      <c r="AS129" s="221">
        <f>IF(Oper!AS$10&gt;=$C129,IF(ROUND(SUM($O129:AR129),4)=ROUND($G129,4),0,IF(Oper!AS$10=Inputs!$L$16,$G129-SUM($O129:AR129),$G129/$B$91)),IF(Oper!AS$10=Inputs!$L$16,$G129-SUM($O129:AR129),0))</f>
        <v>0</v>
      </c>
      <c r="AT129" s="221">
        <f>IF(Oper!AT$10&gt;=$C129,IF(ROUND(SUM($O129:AS129),4)=ROUND($G129,4),0,IF(Oper!AT$10=Inputs!$L$16,$G129-SUM($O129:AS129),$G129/$B$91)),IF(Oper!AT$10=Inputs!$L$16,$G129-SUM($O129:AS129),0))</f>
        <v>0</v>
      </c>
      <c r="AU129" s="221">
        <f>IF(Oper!AU$10&gt;=$C129,IF(ROUND(SUM($O129:AT129),4)=ROUND($G129,4),0,IF(Oper!AU$10=Inputs!$L$16,$G129-SUM($O129:AT129),$G129/$B$91)),IF(Oper!AU$10=Inputs!$L$16,$G129-SUM($O129:AT129),0))</f>
        <v>0</v>
      </c>
      <c r="AV129" s="221">
        <f>IF(Oper!AV$10&gt;=$C129,IF(ROUND(SUM($O129:AU129),4)=ROUND($G129,4),0,IF(Oper!AV$10=Inputs!$L$16,$G129-SUM($O129:AU129),$G129/$B$91)),IF(Oper!AV$10=Inputs!$L$16,$G129-SUM($O129:AU129),0))</f>
        <v>0</v>
      </c>
      <c r="AW129" s="221">
        <f>IF(Oper!AW$10&gt;=$C129,IF(ROUND(SUM($O129:AV129),4)=ROUND($G129,4),0,IF(Oper!AW$10=Inputs!$L$16,$G129-SUM($O129:AV129),$G129/$B$91)),IF(Oper!AW$10=Inputs!$L$16,$G129-SUM($O129:AV129),0))</f>
        <v>0</v>
      </c>
      <c r="AX129" s="221">
        <f>IF(Oper!AX$10&gt;=$C129,IF(ROUND(SUM($O129:AW129),4)=ROUND($G129,4),0,IF(Oper!AX$10=Inputs!$L$16,$G129-SUM($O129:AW129),$G129/$B$91)),IF(Oper!AX$10=Inputs!$L$16,$G129-SUM($O129:AW129),0))</f>
        <v>0</v>
      </c>
      <c r="AY129" s="221">
        <f>IF(Oper!AY$10&gt;=$C129,IF(ROUND(SUM($O129:AX129),4)=ROUND($G129,4),0,IF(Oper!AY$10=Inputs!$L$16,$G129-SUM($O129:AX129),$G129/$B$91)),IF(Oper!AY$10=Inputs!$L$16,$G129-SUM($O129:AX129),0))</f>
        <v>0</v>
      </c>
      <c r="AZ129" s="221">
        <f>IF(Oper!AZ$10&gt;=$C129,IF(ROUND(SUM($O129:AY129),4)=ROUND($G129,4),0,IF(Oper!AZ$10=Inputs!$L$16,$G129-SUM($O129:AY129),$G129/$B$91)),IF(Oper!AZ$10=Inputs!$L$16,$G129-SUM($O129:AY129),0))</f>
        <v>-6.3628394250263582</v>
      </c>
      <c r="BA129" s="221">
        <f>IF(Oper!BA$10&gt;=$C129,IF(ROUND(SUM($O129:AZ129),4)=ROUND($G129,4),0,IF(Oper!BA$10=Inputs!$L$16,$G129-SUM($O129:AZ129),$G129/$B$91)),IF(Oper!BA$10=Inputs!$L$16,$G129-SUM($O129:AZ129),0))</f>
        <v>-6.3628394250263582</v>
      </c>
      <c r="BB129" s="221">
        <f>IF(Oper!BB$10&gt;=$C129,IF(ROUND(SUM($O129:BA129),4)=ROUND($G129,4),0,IF(Oper!BB$10=Inputs!$L$16,$G129-SUM($O129:BA129),$G129/$B$91)),IF(Oper!BB$10=Inputs!$L$16,$G129-SUM($O129:BA129),0))</f>
        <v>-6.3628394250263582</v>
      </c>
      <c r="BC129" s="221">
        <f>IF(Oper!BC$10&gt;=$C129,IF(ROUND(SUM($O129:BB129),4)=ROUND($G129,4),0,IF(Oper!BC$10=Inputs!$L$16,$G129-SUM($O129:BB129),$G129/$B$91)),IF(Oper!BC$10=Inputs!$L$16,$G129-SUM($O129:BB129),0))</f>
        <v>-6.3628394250263582</v>
      </c>
      <c r="BD129" s="221">
        <f>IF(Oper!BD$10&gt;=$C129,IF(ROUND(SUM($O129:BC129),4)=ROUND($G129,4),0,IF(Oper!BD$10=Inputs!$L$16,$G129-SUM($O129:BC129),$G129/$B$91)),IF(Oper!BD$10=Inputs!$L$16,$G129-SUM($O129:BC129),0))</f>
        <v>-6.3628394250263582</v>
      </c>
      <c r="BE129" s="221">
        <f>IF(Oper!BE$10&gt;=$C129,IF(ROUND(SUM($O129:BD129),4)=ROUND($G129,4),0,IF(Oper!BE$10=Inputs!$L$16,$G129-SUM($O129:BD129),$G129/$B$91)),IF(Oper!BE$10=Inputs!$L$16,$G129-SUM($O129:BD129),0))</f>
        <v>-6.3628394250263582</v>
      </c>
      <c r="BF129" s="221">
        <f>IF(Oper!BF$10&gt;=$C129,IF(ROUND(SUM($O129:BE129),4)=ROUND($G129,4),0,IF(Oper!BF$10=Inputs!$L$16,$G129-SUM($O129:BE129),$G129/$B$91)),IF(Oper!BF$10=Inputs!$L$16,$G129-SUM($O129:BE129),0))</f>
        <v>-6.3628394250263582</v>
      </c>
      <c r="BG129" s="221">
        <f>IF(Oper!BG$10&gt;=$C129,IF(ROUND(SUM($O129:BF129),4)=ROUND($G129,4),0,IF(Oper!BG$10=Inputs!$L$16,$G129-SUM($O129:BF129),$G129/$B$91)),IF(Oper!BG$10=Inputs!$L$16,$G129-SUM($O129:BF129),0))</f>
        <v>-6.3628394250263582</v>
      </c>
      <c r="BH129" s="221">
        <f>IF(Oper!BH$10&gt;=$C129,IF(ROUND(SUM($O129:BG129),4)=ROUND($G129,4),0,IF(Oper!BH$10=Inputs!$L$16,$G129-SUM($O129:BG129),$G129/$B$91)),IF(Oper!BH$10=Inputs!$L$16,$G129-SUM($O129:BG129),0))</f>
        <v>-6.3628394250263582</v>
      </c>
      <c r="BI129" s="221">
        <f>IF(Oper!BI$10&gt;=$C129,IF(ROUND(SUM($O129:BH129),4)=ROUND($G129,4),0,IF(Oper!BI$10=Inputs!$L$16,$G129-SUM($O129:BH129),$G129/$B$91)),IF(Oper!BI$10=Inputs!$L$16,$G129-SUM($O129:BH129),0))</f>
        <v>-6.3628394250263582</v>
      </c>
      <c r="BJ129" s="221">
        <f>IF(Oper!BJ$10&gt;=$C129,IF(ROUND(SUM($O129:BI129),4)=ROUND($G129,4),0,IF(Oper!BJ$10=Inputs!$L$16,$G129-SUM($O129:BI129),$G129/$B$91)),IF(Oper!BJ$10=Inputs!$L$16,$G129-SUM($O129:BI129),0))</f>
        <v>-6.3628394250263582</v>
      </c>
      <c r="BK129" s="221">
        <f>IF(Oper!BK$10&gt;=$C129,IF(ROUND(SUM($O129:BJ129),4)=ROUND($G129,4),0,IF(Oper!BK$10=Inputs!$L$16,$G129-SUM($O129:BJ129),$G129/$B$91)),IF(Oper!BK$10=Inputs!$L$16,$G129-SUM($O129:BJ129),0))</f>
        <v>-6.3628394250263582</v>
      </c>
      <c r="BL129" s="221">
        <f>IF(Oper!BL$10&gt;=$C129,IF(ROUND(SUM($O129:BK129),4)=ROUND($G129,4),0,IF(Oper!BL$10=Inputs!$L$16,$G129-SUM($O129:BK129),$G129/$B$91)),IF(Oper!BL$10=Inputs!$L$16,$G129-SUM($O129:BK129),0))</f>
        <v>-6.3628394250263582</v>
      </c>
      <c r="BM129" s="221">
        <f>IF(Oper!BM$10&gt;=$C129,IF(ROUND(SUM($O129:BL129),4)=ROUND($G129,4),0,IF(Oper!BM$10=Inputs!$L$16,$G129-SUM($O129:BL129),$G129/$B$91)),IF(Oper!BM$10=Inputs!$L$16,$G129-SUM($O129:BL129),0))</f>
        <v>-6.3628394250263582</v>
      </c>
      <c r="BN129" s="221">
        <f>IF(Oper!BN$10&gt;=$C129,IF(ROUND(SUM($O129:BM129),4)=ROUND($G129,4),0,IF(Oper!BN$10=Inputs!$L$16,$G129-SUM($O129:BM129),$G129/$B$91)),IF(Oper!BN$10=Inputs!$L$16,$G129-SUM($O129:BM129),0))</f>
        <v>-6.3628394250263582</v>
      </c>
      <c r="BO129" s="221">
        <f>IF(Oper!BO$10&gt;=$C129,IF(ROUND(SUM($O129:BN129),4)=ROUND($G129,4),0,IF(Oper!BO$10=Inputs!$L$16,$G129-SUM($O129:BN129),$G129/$B$91)),IF(Oper!BO$10=Inputs!$L$16,$G129-SUM($O129:BN129),0))</f>
        <v>-6.3628394250263582</v>
      </c>
      <c r="BP129" s="221">
        <f>IF(Oper!BP$10&gt;=$C129,IF(ROUND(SUM($O129:BO129),4)=ROUND($G129,4),0,IF(Oper!BP$10=Inputs!$L$16,$G129-SUM($O129:BO129),$G129/$B$91)),IF(Oper!BP$10=Inputs!$L$16,$G129-SUM($O129:BO129),0))</f>
        <v>-6.3628394250263582</v>
      </c>
      <c r="BQ129" s="221">
        <f>IF(Oper!BQ$10&gt;=$C129,IF(ROUND(SUM($O129:BP129),4)=ROUND($G129,4),0,IF(Oper!BQ$10=Inputs!$L$16,$G129-SUM($O129:BP129),$G129/$B$91)),IF(Oper!BQ$10=Inputs!$L$16,$G129-SUM($O129:BP129),0))</f>
        <v>-6.3628394250263582</v>
      </c>
      <c r="BR129" s="221">
        <f>IF(Oper!BR$10&gt;=$C129,IF(ROUND(SUM($O129:BQ129),4)=ROUND($G129,4),0,IF(Oper!BR$10=Inputs!$L$16,$G129-SUM($O129:BQ129),$G129/$B$91)),IF(Oper!BR$10=Inputs!$L$16,$G129-SUM($O129:BQ129),0))</f>
        <v>-6.3628394250263582</v>
      </c>
      <c r="BS129" s="221">
        <f>IF(Oper!BS$10&gt;=$C129,IF(ROUND(SUM($O129:BR129),4)=ROUND($G129,4),0,IF(Oper!BS$10=Inputs!$L$16,$G129-SUM($O129:BR129),$G129/$B$91)),IF(Oper!BS$10=Inputs!$L$16,$G129-SUM($O129:BR129),0))</f>
        <v>-6.3628394250263582</v>
      </c>
      <c r="BT129" s="221">
        <f>IF(Oper!BT$10&gt;=$C129,IF(ROUND(SUM($O129:BS129),4)=ROUND($G129,4),0,IF(Oper!BT$10=Inputs!$L$16,$G129-SUM($O129:BS129),$G129/$B$91)),IF(Oper!BT$10=Inputs!$L$16,$G129-SUM($O129:BS129),0))</f>
        <v>0</v>
      </c>
      <c r="BU129" s="221">
        <f>IF(Oper!BU$10&gt;=$C129,IF(ROUND(SUM($O129:BT129),4)=ROUND($G129,4),0,IF(Oper!BU$10=Inputs!$L$16,$G129-SUM($O129:BT129),$G129/$B$91)),IF(Oper!BU$10=Inputs!$L$16,$G129-SUM($O129:BT129),0))</f>
        <v>0</v>
      </c>
      <c r="BV129" s="221">
        <f>IF(Oper!BV$10&gt;=$C129,IF(ROUND(SUM($O129:BU129),4)=ROUND($G129,4),0,IF(Oper!BV$10=Inputs!$L$16,$G129-SUM($O129:BU129),$G129/$B$91)),IF(Oper!BV$10=Inputs!$L$16,$G129-SUM($O129:BU129),0))</f>
        <v>0</v>
      </c>
      <c r="BW129" s="221">
        <f>IF(Oper!BW$10&gt;=$C129,IF(ROUND(SUM($O129:BV129),4)=ROUND($G129,4),0,IF(Oper!BW$10=Inputs!$L$16,$G129-SUM($O129:BV129),$G129/$B$91)),IF(Oper!BW$10=Inputs!$L$16,$G129-SUM($O129:BV129),0))</f>
        <v>0</v>
      </c>
      <c r="BX129" s="221">
        <f>IF(Oper!BX$10&gt;=$C129,IF(ROUND(SUM($O129:BW129),4)=ROUND($G129,4),0,IF(Oper!BX$10=Inputs!$L$16,$G129-SUM($O129:BW129),$G129/$B$91)),IF(Oper!BX$10=Inputs!$L$16,$G129-SUM($O129:BW129),0))</f>
        <v>0</v>
      </c>
      <c r="BY129" s="221">
        <f>IF(Oper!BY$10&gt;=$C129,IF(ROUND(SUM($O129:BX129),4)=ROUND($G129,4),0,IF(Oper!BY$10=Inputs!$L$16,$G129-SUM($O129:BX129),$G129/$B$91)),IF(Oper!BY$10=Inputs!$L$16,$G129-SUM($O129:BX129),0))</f>
        <v>0</v>
      </c>
      <c r="BZ129" s="221">
        <f>IF(Oper!BZ$10&gt;=$C129,IF(ROUND(SUM($O129:BY129),4)=ROUND($G129,4),0,IF(Oper!BZ$10=Inputs!$L$16,$G129-SUM($O129:BY129),$G129/$B$91)),IF(Oper!BZ$10=Inputs!$L$16,$G129-SUM($O129:BY129),0))</f>
        <v>0</v>
      </c>
      <c r="CA129" s="221">
        <f>IF(Oper!CA$10&gt;=$C129,IF(ROUND(SUM($O129:BZ129),4)=ROUND($G129,4),0,IF(Oper!CA$10=Inputs!$L$16,$G129-SUM($O129:BZ129),$G129/$B$91)),IF(Oper!CA$10=Inputs!$L$16,$G129-SUM($O129:BZ129),0))</f>
        <v>0</v>
      </c>
      <c r="CB129" s="221">
        <f>IF(Oper!CB$10&gt;=$C129,IF(ROUND(SUM($O129:CA129),4)=ROUND($G129,4),0,IF(Oper!CB$10=Inputs!$L$16,$G129-SUM($O129:CA129),$G129/$B$91)),IF(Oper!CB$10=Inputs!$L$16,$G129-SUM($O129:CA129),0))</f>
        <v>0</v>
      </c>
      <c r="CC129" s="221">
        <f>IF(Oper!CC$10&gt;=$C129,IF(ROUND(SUM($O129:CB129),4)=ROUND($G129,4),0,IF(Oper!CC$10=Inputs!$L$16,$G129-SUM($O129:CB129),$G129/$B$91)),IF(Oper!CC$10=Inputs!$L$16,$G129-SUM($O129:CB129),0))</f>
        <v>0</v>
      </c>
      <c r="CD129" s="221">
        <f>IF(Oper!CD$10&gt;=$C129,IF(ROUND(SUM($O129:CC129),4)=ROUND($G129,4),0,IF(Oper!CD$10=Inputs!$L$16,$G129-SUM($O129:CC129),$G129/$B$91)),IF(Oper!CD$10=Inputs!$L$16,$G129-SUM($O129:CC129),0))</f>
        <v>0</v>
      </c>
      <c r="CE129" s="221">
        <f>IF(Oper!CE$10&gt;=$C129,IF(ROUND(SUM($O129:CD129),4)=ROUND($G129,4),0,IF(Oper!CE$10=Inputs!$L$16,$G129-SUM($O129:CD129),$G129/$B$91)),IF(Oper!CE$10=Inputs!$L$16,$G129-SUM($O129:CD129),0))</f>
        <v>0</v>
      </c>
      <c r="CF129" s="221">
        <f>IF(Oper!CF$10&gt;=$C129,IF(ROUND(SUM($O129:CE129),4)=ROUND($G129,4),0,IF(Oper!CF$10=Inputs!$L$16,$G129-SUM($O129:CE129),$G129/$B$91)),IF(Oper!CF$10=Inputs!$L$16,$G129-SUM($O129:CE129),0))</f>
        <v>0</v>
      </c>
      <c r="CG129" s="221">
        <f>IF(Oper!CG$10&gt;=$C129,IF(ROUND(SUM($O129:CF129),4)=ROUND($G129,4),0,IF(Oper!CG$10=Inputs!$L$16,$G129-SUM($O129:CF129),$G129/$B$91)),IF(Oper!CG$10=Inputs!$L$16,$G129-SUM($O129:CF129),0))</f>
        <v>0</v>
      </c>
      <c r="CH129" s="221">
        <f>IF(Oper!CH$10&gt;=$C129,IF(ROUND(SUM($O129:CG129),4)=ROUND($G129,4),0,IF(Oper!CH$10=Inputs!$L$16,$G129-SUM($O129:CG129),$G129/$B$91)),IF(Oper!CH$10=Inputs!$L$16,$G129-SUM($O129:CG129),0))</f>
        <v>0</v>
      </c>
      <c r="CI129" s="221">
        <f>IF(Oper!CI$10&gt;=$C129,IF(ROUND(SUM($O129:CH129),4)=ROUND($G129,4),0,IF(Oper!CI$10=Inputs!$L$16,$G129-SUM($O129:CH129),$G129/$B$91)),IF(Oper!CI$10=Inputs!$L$16,$G129-SUM($O129:CH129),0))</f>
        <v>0</v>
      </c>
      <c r="CJ129" s="221">
        <f>IF(Oper!CJ$10&gt;=$C129,IF(ROUND(SUM($O129:CI129),4)=ROUND($G129,4),0,IF(Oper!CJ$10=Inputs!$L$16,$G129-SUM($O129:CI129),$G129/$B$91)),IF(Oper!CJ$10=Inputs!$L$16,$G129-SUM($O129:CI129),0))</f>
        <v>0</v>
      </c>
      <c r="CK129" s="221">
        <f>IF(Oper!CK$10&gt;=$C129,IF(ROUND(SUM($O129:CJ129),4)=ROUND($G129,4),0,IF(Oper!CK$10=Inputs!$L$16,$G129-SUM($O129:CJ129),$G129/$B$91)),IF(Oper!CK$10=Inputs!$L$16,$G129-SUM($O129:CJ129),0))</f>
        <v>0</v>
      </c>
      <c r="CL129" s="221">
        <f>IF(Oper!CL$10&gt;=$C129,IF(ROUND(SUM($O129:CK129),4)=ROUND($G129,4),0,IF(Oper!CL$10=Inputs!$L$16,$G129-SUM($O129:CK129),$G129/$B$91)),IF(Oper!CL$10=Inputs!$L$16,$G129-SUM($O129:CK129),0))</f>
        <v>0</v>
      </c>
      <c r="CM129" s="221">
        <f>IF(Oper!CM$10&gt;=$C129,IF(ROUND(SUM($O129:CL129),4)=ROUND($G129,4),0,IF(Oper!CM$10=Inputs!$L$16,$G129-SUM($O129:CL129),$G129/$B$91)),IF(Oper!CM$10=Inputs!$L$16,$G129-SUM($O129:CL129),0))</f>
        <v>0</v>
      </c>
      <c r="CN129" s="221">
        <f>IF(Oper!CN$10&gt;=$C129,IF(ROUND(SUM($O129:CM129),4)=ROUND($G129,4),0,IF(Oper!CN$10=Inputs!$L$16,$G129-SUM($O129:CM129),$G129/$B$91)),IF(Oper!CN$10=Inputs!$L$16,$G129-SUM($O129:CM129),0))</f>
        <v>0</v>
      </c>
      <c r="CO129" s="221">
        <f>IF(Oper!CO$10&gt;=$C129,IF(ROUND(SUM($O129:CN129),4)=ROUND($G129,4),0,IF(Oper!CO$10=Inputs!$L$16,$G129-SUM($O129:CN129),$G129/$B$91)),IF(Oper!CO$10=Inputs!$L$16,$G129-SUM($O129:CN129),0))</f>
        <v>0</v>
      </c>
      <c r="CP129" s="221">
        <f>IF(Oper!CP$10&gt;=$C129,IF(ROUND(SUM($O129:CO129),4)=ROUND($G129,4),0,IF(Oper!CP$10=Inputs!$L$16,$G129-SUM($O129:CO129),$G129/$B$91)),IF(Oper!CP$10=Inputs!$L$16,$G129-SUM($O129:CO129),0))</f>
        <v>0</v>
      </c>
      <c r="CQ129" s="221">
        <f>IF(Oper!CQ$10&gt;=$C129,IF(ROUND(SUM($O129:CP129),4)=ROUND($G129,4),0,IF(Oper!CQ$10=Inputs!$L$16,$G129-SUM($O129:CP129),$G129/$B$91)),IF(Oper!CQ$10=Inputs!$L$16,$G129-SUM($O129:CP129),0))</f>
        <v>0</v>
      </c>
      <c r="CR129" s="221">
        <f>IF(Oper!CR$10&gt;=$C129,IF(ROUND(SUM($O129:CQ129),4)=ROUND($G129,4),0,IF(Oper!CR$10=Inputs!$L$16,$G129-SUM($O129:CQ129),$G129/$B$91)),IF(Oper!CR$10=Inputs!$L$16,$G129-SUM($O129:CQ129),0))</f>
        <v>0</v>
      </c>
      <c r="CS129" s="221"/>
    </row>
    <row r="130" spans="1:97" outlineLevel="1">
      <c r="A130" s="47"/>
      <c r="B130" s="47"/>
      <c r="C130" s="116">
        <v>56979</v>
      </c>
      <c r="D130" s="47"/>
      <c r="E130" s="47"/>
      <c r="F130" s="47"/>
      <c r="G130" s="666">
        <f t="shared" si="217"/>
        <v>-129.80192427053771</v>
      </c>
      <c r="H130" s="47"/>
      <c r="I130" s="47"/>
      <c r="J130" s="47"/>
      <c r="K130" s="310" t="s">
        <v>200</v>
      </c>
      <c r="L130" s="133"/>
      <c r="M130" s="125">
        <f t="shared" si="218"/>
        <v>-129.80192427053768</v>
      </c>
      <c r="N130" s="125"/>
      <c r="O130" s="47"/>
      <c r="P130" s="221">
        <f>IF(Oper!P$10&gt;=$C130,IF(ROUND(SUM($O130:O130),4)=ROUND($G130,4),0,IF(Oper!P$10=Inputs!$L$16,$G130-SUM($O130:O130),$G130/$B$91)),IF(Oper!P$10=Inputs!$L$16,$G130-SUM($O130:O130),0))</f>
        <v>0</v>
      </c>
      <c r="Q130" s="221">
        <f>IF(Oper!Q$10&gt;=$C130,IF(ROUND(SUM($O130:P130),4)=ROUND($G130,4),0,IF(Oper!Q$10=Inputs!$L$16,$G130-SUM($O130:P130),$G130/$B$91)),IF(Oper!Q$10=Inputs!$L$16,$G130-SUM($O130:P130),0))</f>
        <v>0</v>
      </c>
      <c r="R130" s="221">
        <f>IF(Oper!R$10&gt;=$C130,IF(ROUND(SUM($O130:Q130),4)=ROUND($G130,4),0,IF(Oper!R$10=Inputs!$L$16,$G130-SUM($O130:Q130),$G130/$B$91)),IF(Oper!R$10=Inputs!$L$16,$G130-SUM($O130:Q130),0))</f>
        <v>0</v>
      </c>
      <c r="S130" s="221">
        <f>IF(Oper!S$10&gt;=$C130,IF(ROUND(SUM($O130:R130),4)=ROUND($G130,4),0,IF(Oper!S$10=Inputs!$L$16,$G130-SUM($O130:R130),$G130/$B$91)),IF(Oper!S$10=Inputs!$L$16,$G130-SUM($O130:R130),0))</f>
        <v>0</v>
      </c>
      <c r="T130" s="221">
        <f>IF(Oper!T$10&gt;=$C130,IF(ROUND(SUM($O130:S130),4)=ROUND($G130,4),0,IF(Oper!T$10=Inputs!$L$16,$G130-SUM($O130:S130),$G130/$B$91)),IF(Oper!T$10=Inputs!$L$16,$G130-SUM($O130:S130),0))</f>
        <v>0</v>
      </c>
      <c r="U130" s="221">
        <f>IF(Oper!U$10&gt;=$C130,IF(ROUND(SUM($O130:T130),4)=ROUND($G130,4),0,IF(Oper!U$10=Inputs!$L$16,$G130-SUM($O130:T130),$G130/$B$91)),IF(Oper!U$10=Inputs!$L$16,$G130-SUM($O130:T130),0))</f>
        <v>0</v>
      </c>
      <c r="V130" s="221">
        <f>IF(Oper!V$10&gt;=$C130,IF(ROUND(SUM($O130:U130),4)=ROUND($G130,4),0,IF(Oper!V$10=Inputs!$L$16,$G130-SUM($O130:U130),$G130/$B$91)),IF(Oper!V$10=Inputs!$L$16,$G130-SUM($O130:U130),0))</f>
        <v>0</v>
      </c>
      <c r="W130" s="221">
        <f>IF(Oper!W$10&gt;=$C130,IF(ROUND(SUM($O130:V130),4)=ROUND($G130,4),0,IF(Oper!W$10=Inputs!$L$16,$G130-SUM($O130:V130),$G130/$B$91)),IF(Oper!W$10=Inputs!$L$16,$G130-SUM($O130:V130),0))</f>
        <v>0</v>
      </c>
      <c r="X130" s="221">
        <f>IF(Oper!X$10&gt;=$C130,IF(ROUND(SUM($O130:W130),4)=ROUND($G130,4),0,IF(Oper!X$10=Inputs!$L$16,$G130-SUM($O130:W130),$G130/$B$91)),IF(Oper!X$10=Inputs!$L$16,$G130-SUM($O130:W130),0))</f>
        <v>0</v>
      </c>
      <c r="Y130" s="221">
        <f>IF(Oper!Y$10&gt;=$C130,IF(ROUND(SUM($O130:X130),4)=ROUND($G130,4),0,IF(Oper!Y$10=Inputs!$L$16,$G130-SUM($O130:X130),$G130/$B$91)),IF(Oper!Y$10=Inputs!$L$16,$G130-SUM($O130:X130),0))</f>
        <v>0</v>
      </c>
      <c r="Z130" s="221">
        <f>IF(Oper!Z$10&gt;=$C130,IF(ROUND(SUM($O130:Y130),4)=ROUND($G130,4),0,IF(Oper!Z$10=Inputs!$L$16,$G130-SUM($O130:Y130),$G130/$B$91)),IF(Oper!Z$10=Inputs!$L$16,$G130-SUM($O130:Y130),0))</f>
        <v>0</v>
      </c>
      <c r="AA130" s="221">
        <f>IF(Oper!AA$10&gt;=$C130,IF(ROUND(SUM($O130:Z130),4)=ROUND($G130,4),0,IF(Oper!AA$10=Inputs!$L$16,$G130-SUM($O130:Z130),$G130/$B$91)),IF(Oper!AA$10=Inputs!$L$16,$G130-SUM($O130:Z130),0))</f>
        <v>0</v>
      </c>
      <c r="AB130" s="221">
        <f>IF(Oper!AB$10&gt;=$C130,IF(ROUND(SUM($O130:AA130),4)=ROUND($G130,4),0,IF(Oper!AB$10=Inputs!$L$16,$G130-SUM($O130:AA130),$G130/$B$91)),IF(Oper!AB$10=Inputs!$L$16,$G130-SUM($O130:AA130),0))</f>
        <v>0</v>
      </c>
      <c r="AC130" s="221">
        <f>IF(Oper!AC$10&gt;=$C130,IF(ROUND(SUM($O130:AB130),4)=ROUND($G130,4),0,IF(Oper!AC$10=Inputs!$L$16,$G130-SUM($O130:AB130),$G130/$B$91)),IF(Oper!AC$10=Inputs!$L$16,$G130-SUM($O130:AB130),0))</f>
        <v>0</v>
      </c>
      <c r="AD130" s="221">
        <f>IF(Oper!AD$10&gt;=$C130,IF(ROUND(SUM($O130:AC130),4)=ROUND($G130,4),0,IF(Oper!AD$10=Inputs!$L$16,$G130-SUM($O130:AC130),$G130/$B$91)),IF(Oper!AD$10=Inputs!$L$16,$G130-SUM($O130:AC130),0))</f>
        <v>0</v>
      </c>
      <c r="AE130" s="221">
        <f>IF(Oper!AE$10&gt;=$C130,IF(ROUND(SUM($O130:AD130),4)=ROUND($G130,4),0,IF(Oper!AE$10=Inputs!$L$16,$G130-SUM($O130:AD130),$G130/$B$91)),IF(Oper!AE$10=Inputs!$L$16,$G130-SUM($O130:AD130),0))</f>
        <v>0</v>
      </c>
      <c r="AF130" s="221">
        <f>IF(Oper!AF$10&gt;=$C130,IF(ROUND(SUM($O130:AE130),4)=ROUND($G130,4),0,IF(Oper!AF$10=Inputs!$L$16,$G130-SUM($O130:AE130),$G130/$B$91)),IF(Oper!AF$10=Inputs!$L$16,$G130-SUM($O130:AE130),0))</f>
        <v>0</v>
      </c>
      <c r="AG130" s="221">
        <f>IF(Oper!AG$10&gt;=$C130,IF(ROUND(SUM($O130:AF130),4)=ROUND($G130,4),0,IF(Oper!AG$10=Inputs!$L$16,$G130-SUM($O130:AF130),$G130/$B$91)),IF(Oper!AG$10=Inputs!$L$16,$G130-SUM($O130:AF130),0))</f>
        <v>0</v>
      </c>
      <c r="AH130" s="221">
        <f>IF(Oper!AH$10&gt;=$C130,IF(ROUND(SUM($O130:AG130),4)=ROUND($G130,4),0,IF(Oper!AH$10=Inputs!$L$16,$G130-SUM($O130:AG130),$G130/$B$91)),IF(Oper!AH$10=Inputs!$L$16,$G130-SUM($O130:AG130),0))</f>
        <v>0</v>
      </c>
      <c r="AI130" s="221">
        <f>IF(Oper!AI$10&gt;=$C130,IF(ROUND(SUM($O130:AH130),4)=ROUND($G130,4),0,IF(Oper!AI$10=Inputs!$L$16,$G130-SUM($O130:AH130),$G130/$B$91)),IF(Oper!AI$10=Inputs!$L$16,$G130-SUM($O130:AH130),0))</f>
        <v>0</v>
      </c>
      <c r="AJ130" s="221">
        <f>IF(Oper!AJ$10&gt;=$C130,IF(ROUND(SUM($O130:AI130),4)=ROUND($G130,4),0,IF(Oper!AJ$10=Inputs!$L$16,$G130-SUM($O130:AI130),$G130/$B$91)),IF(Oper!AJ$10=Inputs!$L$16,$G130-SUM($O130:AI130),0))</f>
        <v>0</v>
      </c>
      <c r="AK130" s="221">
        <f>IF(Oper!AK$10&gt;=$C130,IF(ROUND(SUM($O130:AJ130),4)=ROUND($G130,4),0,IF(Oper!AK$10=Inputs!$L$16,$G130-SUM($O130:AJ130),$G130/$B$91)),IF(Oper!AK$10=Inputs!$L$16,$G130-SUM($O130:AJ130),0))</f>
        <v>0</v>
      </c>
      <c r="AL130" s="221">
        <f>IF(Oper!AL$10&gt;=$C130,IF(ROUND(SUM($O130:AK130),4)=ROUND($G130,4),0,IF(Oper!AL$10=Inputs!$L$16,$G130-SUM($O130:AK130),$G130/$B$91)),IF(Oper!AL$10=Inputs!$L$16,$G130-SUM($O130:AK130),0))</f>
        <v>0</v>
      </c>
      <c r="AM130" s="221">
        <f>IF(Oper!AM$10&gt;=$C130,IF(ROUND(SUM($O130:AL130),4)=ROUND($G130,4),0,IF(Oper!AM$10=Inputs!$L$16,$G130-SUM($O130:AL130),$G130/$B$91)),IF(Oper!AM$10=Inputs!$L$16,$G130-SUM($O130:AL130),0))</f>
        <v>0</v>
      </c>
      <c r="AN130" s="221">
        <f>IF(Oper!AN$10&gt;=$C130,IF(ROUND(SUM($O130:AM130),4)=ROUND($G130,4),0,IF(Oper!AN$10=Inputs!$L$16,$G130-SUM($O130:AM130),$G130/$B$91)),IF(Oper!AN$10=Inputs!$L$16,$G130-SUM($O130:AM130),0))</f>
        <v>0</v>
      </c>
      <c r="AO130" s="221">
        <f>IF(Oper!AO$10&gt;=$C130,IF(ROUND(SUM($O130:AN130),4)=ROUND($G130,4),0,IF(Oper!AO$10=Inputs!$L$16,$G130-SUM($O130:AN130),$G130/$B$91)),IF(Oper!AO$10=Inputs!$L$16,$G130-SUM($O130:AN130),0))</f>
        <v>0</v>
      </c>
      <c r="AP130" s="221">
        <f>IF(Oper!AP$10&gt;=$C130,IF(ROUND(SUM($O130:AO130),4)=ROUND($G130,4),0,IF(Oper!AP$10=Inputs!$L$16,$G130-SUM($O130:AO130),$G130/$B$91)),IF(Oper!AP$10=Inputs!$L$16,$G130-SUM($O130:AO130),0))</f>
        <v>0</v>
      </c>
      <c r="AQ130" s="221">
        <f>IF(Oper!AQ$10&gt;=$C130,IF(ROUND(SUM($O130:AP130),4)=ROUND($G130,4),0,IF(Oper!AQ$10=Inputs!$L$16,$G130-SUM($O130:AP130),$G130/$B$91)),IF(Oper!AQ$10=Inputs!$L$16,$G130-SUM($O130:AP130),0))</f>
        <v>0</v>
      </c>
      <c r="AR130" s="221">
        <f>IF(Oper!AR$10&gt;=$C130,IF(ROUND(SUM($O130:AQ130),4)=ROUND($G130,4),0,IF(Oper!AR$10=Inputs!$L$16,$G130-SUM($O130:AQ130),$G130/$B$91)),IF(Oper!AR$10=Inputs!$L$16,$G130-SUM($O130:AQ130),0))</f>
        <v>0</v>
      </c>
      <c r="AS130" s="221">
        <f>IF(Oper!AS$10&gt;=$C130,IF(ROUND(SUM($O130:AR130),4)=ROUND($G130,4),0,IF(Oper!AS$10=Inputs!$L$16,$G130-SUM($O130:AR130),$G130/$B$91)),IF(Oper!AS$10=Inputs!$L$16,$G130-SUM($O130:AR130),0))</f>
        <v>0</v>
      </c>
      <c r="AT130" s="221">
        <f>IF(Oper!AT$10&gt;=$C130,IF(ROUND(SUM($O130:AS130),4)=ROUND($G130,4),0,IF(Oper!AT$10=Inputs!$L$16,$G130-SUM($O130:AS130),$G130/$B$91)),IF(Oper!AT$10=Inputs!$L$16,$G130-SUM($O130:AS130),0))</f>
        <v>0</v>
      </c>
      <c r="AU130" s="221">
        <f>IF(Oper!AU$10&gt;=$C130,IF(ROUND(SUM($O130:AT130),4)=ROUND($G130,4),0,IF(Oper!AU$10=Inputs!$L$16,$G130-SUM($O130:AT130),$G130/$B$91)),IF(Oper!AU$10=Inputs!$L$16,$G130-SUM($O130:AT130),0))</f>
        <v>0</v>
      </c>
      <c r="AV130" s="221">
        <f>IF(Oper!AV$10&gt;=$C130,IF(ROUND(SUM($O130:AU130),4)=ROUND($G130,4),0,IF(Oper!AV$10=Inputs!$L$16,$G130-SUM($O130:AU130),$G130/$B$91)),IF(Oper!AV$10=Inputs!$L$16,$G130-SUM($O130:AU130),0))</f>
        <v>0</v>
      </c>
      <c r="AW130" s="221">
        <f>IF(Oper!AW$10&gt;=$C130,IF(ROUND(SUM($O130:AV130),4)=ROUND($G130,4),0,IF(Oper!AW$10=Inputs!$L$16,$G130-SUM($O130:AV130),$G130/$B$91)),IF(Oper!AW$10=Inputs!$L$16,$G130-SUM($O130:AV130),0))</f>
        <v>0</v>
      </c>
      <c r="AX130" s="221">
        <f>IF(Oper!AX$10&gt;=$C130,IF(ROUND(SUM($O130:AW130),4)=ROUND($G130,4),0,IF(Oper!AX$10=Inputs!$L$16,$G130-SUM($O130:AW130),$G130/$B$91)),IF(Oper!AX$10=Inputs!$L$16,$G130-SUM($O130:AW130),0))</f>
        <v>0</v>
      </c>
      <c r="AY130" s="221">
        <f>IF(Oper!AY$10&gt;=$C130,IF(ROUND(SUM($O130:AX130),4)=ROUND($G130,4),0,IF(Oper!AY$10=Inputs!$L$16,$G130-SUM($O130:AX130),$G130/$B$91)),IF(Oper!AY$10=Inputs!$L$16,$G130-SUM($O130:AX130),0))</f>
        <v>0</v>
      </c>
      <c r="AZ130" s="221">
        <f>IF(Oper!AZ$10&gt;=$C130,IF(ROUND(SUM($O130:AY130),4)=ROUND($G130,4),0,IF(Oper!AZ$10=Inputs!$L$16,$G130-SUM($O130:AY130),$G130/$B$91)),IF(Oper!AZ$10=Inputs!$L$16,$G130-SUM($O130:AY130),0))</f>
        <v>0</v>
      </c>
      <c r="BA130" s="221">
        <f>IF(Oper!BA$10&gt;=$C130,IF(ROUND(SUM($O130:AZ130),4)=ROUND($G130,4),0,IF(Oper!BA$10=Inputs!$L$16,$G130-SUM($O130:AZ130),$G130/$B$91)),IF(Oper!BA$10=Inputs!$L$16,$G130-SUM($O130:AZ130),0))</f>
        <v>-6.4900962135268854</v>
      </c>
      <c r="BB130" s="221">
        <f>IF(Oper!BB$10&gt;=$C130,IF(ROUND(SUM($O130:BA130),4)=ROUND($G130,4),0,IF(Oper!BB$10=Inputs!$L$16,$G130-SUM($O130:BA130),$G130/$B$91)),IF(Oper!BB$10=Inputs!$L$16,$G130-SUM($O130:BA130),0))</f>
        <v>-6.4900962135268854</v>
      </c>
      <c r="BC130" s="221">
        <f>IF(Oper!BC$10&gt;=$C130,IF(ROUND(SUM($O130:BB130),4)=ROUND($G130,4),0,IF(Oper!BC$10=Inputs!$L$16,$G130-SUM($O130:BB130),$G130/$B$91)),IF(Oper!BC$10=Inputs!$L$16,$G130-SUM($O130:BB130),0))</f>
        <v>-6.4900962135268854</v>
      </c>
      <c r="BD130" s="221">
        <f>IF(Oper!BD$10&gt;=$C130,IF(ROUND(SUM($O130:BC130),4)=ROUND($G130,4),0,IF(Oper!BD$10=Inputs!$L$16,$G130-SUM($O130:BC130),$G130/$B$91)),IF(Oper!BD$10=Inputs!$L$16,$G130-SUM($O130:BC130),0))</f>
        <v>-6.4900962135268854</v>
      </c>
      <c r="BE130" s="221">
        <f>IF(Oper!BE$10&gt;=$C130,IF(ROUND(SUM($O130:BD130),4)=ROUND($G130,4),0,IF(Oper!BE$10=Inputs!$L$16,$G130-SUM($O130:BD130),$G130/$B$91)),IF(Oper!BE$10=Inputs!$L$16,$G130-SUM($O130:BD130),0))</f>
        <v>-6.4900962135268854</v>
      </c>
      <c r="BF130" s="221">
        <f>IF(Oper!BF$10&gt;=$C130,IF(ROUND(SUM($O130:BE130),4)=ROUND($G130,4),0,IF(Oper!BF$10=Inputs!$L$16,$G130-SUM($O130:BE130),$G130/$B$91)),IF(Oper!BF$10=Inputs!$L$16,$G130-SUM($O130:BE130),0))</f>
        <v>-6.4900962135268854</v>
      </c>
      <c r="BG130" s="221">
        <f>IF(Oper!BG$10&gt;=$C130,IF(ROUND(SUM($O130:BF130),4)=ROUND($G130,4),0,IF(Oper!BG$10=Inputs!$L$16,$G130-SUM($O130:BF130),$G130/$B$91)),IF(Oper!BG$10=Inputs!$L$16,$G130-SUM($O130:BF130),0))</f>
        <v>-6.4900962135268854</v>
      </c>
      <c r="BH130" s="221">
        <f>IF(Oper!BH$10&gt;=$C130,IF(ROUND(SUM($O130:BG130),4)=ROUND($G130,4),0,IF(Oper!BH$10=Inputs!$L$16,$G130-SUM($O130:BG130),$G130/$B$91)),IF(Oper!BH$10=Inputs!$L$16,$G130-SUM($O130:BG130),0))</f>
        <v>-6.4900962135268854</v>
      </c>
      <c r="BI130" s="221">
        <f>IF(Oper!BI$10&gt;=$C130,IF(ROUND(SUM($O130:BH130),4)=ROUND($G130,4),0,IF(Oper!BI$10=Inputs!$L$16,$G130-SUM($O130:BH130),$G130/$B$91)),IF(Oper!BI$10=Inputs!$L$16,$G130-SUM($O130:BH130),0))</f>
        <v>-6.4900962135268854</v>
      </c>
      <c r="BJ130" s="221">
        <f>IF(Oper!BJ$10&gt;=$C130,IF(ROUND(SUM($O130:BI130),4)=ROUND($G130,4),0,IF(Oper!BJ$10=Inputs!$L$16,$G130-SUM($O130:BI130),$G130/$B$91)),IF(Oper!BJ$10=Inputs!$L$16,$G130-SUM($O130:BI130),0))</f>
        <v>-6.4900962135268854</v>
      </c>
      <c r="BK130" s="221">
        <f>IF(Oper!BK$10&gt;=$C130,IF(ROUND(SUM($O130:BJ130),4)=ROUND($G130,4),0,IF(Oper!BK$10=Inputs!$L$16,$G130-SUM($O130:BJ130),$G130/$B$91)),IF(Oper!BK$10=Inputs!$L$16,$G130-SUM($O130:BJ130),0))</f>
        <v>-6.4900962135268854</v>
      </c>
      <c r="BL130" s="221">
        <f>IF(Oper!BL$10&gt;=$C130,IF(ROUND(SUM($O130:BK130),4)=ROUND($G130,4),0,IF(Oper!BL$10=Inputs!$L$16,$G130-SUM($O130:BK130),$G130/$B$91)),IF(Oper!BL$10=Inputs!$L$16,$G130-SUM($O130:BK130),0))</f>
        <v>-6.4900962135268854</v>
      </c>
      <c r="BM130" s="221">
        <f>IF(Oper!BM$10&gt;=$C130,IF(ROUND(SUM($O130:BL130),4)=ROUND($G130,4),0,IF(Oper!BM$10=Inputs!$L$16,$G130-SUM($O130:BL130),$G130/$B$91)),IF(Oper!BM$10=Inputs!$L$16,$G130-SUM($O130:BL130),0))</f>
        <v>-6.4900962135268854</v>
      </c>
      <c r="BN130" s="221">
        <f>IF(Oper!BN$10&gt;=$C130,IF(ROUND(SUM($O130:BM130),4)=ROUND($G130,4),0,IF(Oper!BN$10=Inputs!$L$16,$G130-SUM($O130:BM130),$G130/$B$91)),IF(Oper!BN$10=Inputs!$L$16,$G130-SUM($O130:BM130),0))</f>
        <v>-6.4900962135268854</v>
      </c>
      <c r="BO130" s="221">
        <f>IF(Oper!BO$10&gt;=$C130,IF(ROUND(SUM($O130:BN130),4)=ROUND($G130,4),0,IF(Oper!BO$10=Inputs!$L$16,$G130-SUM($O130:BN130),$G130/$B$91)),IF(Oper!BO$10=Inputs!$L$16,$G130-SUM($O130:BN130),0))</f>
        <v>-6.4900962135268854</v>
      </c>
      <c r="BP130" s="221">
        <f>IF(Oper!BP$10&gt;=$C130,IF(ROUND(SUM($O130:BO130),4)=ROUND($G130,4),0,IF(Oper!BP$10=Inputs!$L$16,$G130-SUM($O130:BO130),$G130/$B$91)),IF(Oper!BP$10=Inputs!$L$16,$G130-SUM($O130:BO130),0))</f>
        <v>-6.4900962135268854</v>
      </c>
      <c r="BQ130" s="221">
        <f>IF(Oper!BQ$10&gt;=$C130,IF(ROUND(SUM($O130:BP130),4)=ROUND($G130,4),0,IF(Oper!BQ$10=Inputs!$L$16,$G130-SUM($O130:BP130),$G130/$B$91)),IF(Oper!BQ$10=Inputs!$L$16,$G130-SUM($O130:BP130),0))</f>
        <v>-6.4900962135268854</v>
      </c>
      <c r="BR130" s="221">
        <f>IF(Oper!BR$10&gt;=$C130,IF(ROUND(SUM($O130:BQ130),4)=ROUND($G130,4),0,IF(Oper!BR$10=Inputs!$L$16,$G130-SUM($O130:BQ130),$G130/$B$91)),IF(Oper!BR$10=Inputs!$L$16,$G130-SUM($O130:BQ130),0))</f>
        <v>-6.4900962135268854</v>
      </c>
      <c r="BS130" s="221">
        <f>IF(Oper!BS$10&gt;=$C130,IF(ROUND(SUM($O130:BR130),4)=ROUND($G130,4),0,IF(Oper!BS$10=Inputs!$L$16,$G130-SUM($O130:BR130),$G130/$B$91)),IF(Oper!BS$10=Inputs!$L$16,$G130-SUM($O130:BR130),0))</f>
        <v>-6.4900962135268854</v>
      </c>
      <c r="BT130" s="221">
        <f>IF(Oper!BT$10&gt;=$C130,IF(ROUND(SUM($O130:BS130),4)=ROUND($G130,4),0,IF(Oper!BT$10=Inputs!$L$16,$G130-SUM($O130:BS130),$G130/$B$91)),IF(Oper!BT$10=Inputs!$L$16,$G130-SUM($O130:BS130),0))</f>
        <v>-6.4900962135268854</v>
      </c>
      <c r="BU130" s="221">
        <f>IF(Oper!BU$10&gt;=$C130,IF(ROUND(SUM($O130:BT130),4)=ROUND($G130,4),0,IF(Oper!BU$10=Inputs!$L$16,$G130-SUM($O130:BT130),$G130/$B$91)),IF(Oper!BU$10=Inputs!$L$16,$G130-SUM($O130:BT130),0))</f>
        <v>0</v>
      </c>
      <c r="BV130" s="221">
        <f>IF(Oper!BV$10&gt;=$C130,IF(ROUND(SUM($O130:BU130),4)=ROUND($G130,4),0,IF(Oper!BV$10=Inputs!$L$16,$G130-SUM($O130:BU130),$G130/$B$91)),IF(Oper!BV$10=Inputs!$L$16,$G130-SUM($O130:BU130),0))</f>
        <v>0</v>
      </c>
      <c r="BW130" s="221">
        <f>IF(Oper!BW$10&gt;=$C130,IF(ROUND(SUM($O130:BV130),4)=ROUND($G130,4),0,IF(Oper!BW$10=Inputs!$L$16,$G130-SUM($O130:BV130),$G130/$B$91)),IF(Oper!BW$10=Inputs!$L$16,$G130-SUM($O130:BV130),0))</f>
        <v>0</v>
      </c>
      <c r="BX130" s="221">
        <f>IF(Oper!BX$10&gt;=$C130,IF(ROUND(SUM($O130:BW130),4)=ROUND($G130,4),0,IF(Oper!BX$10=Inputs!$L$16,$G130-SUM($O130:BW130),$G130/$B$91)),IF(Oper!BX$10=Inputs!$L$16,$G130-SUM($O130:BW130),0))</f>
        <v>0</v>
      </c>
      <c r="BY130" s="221">
        <f>IF(Oper!BY$10&gt;=$C130,IF(ROUND(SUM($O130:BX130),4)=ROUND($G130,4),0,IF(Oper!BY$10=Inputs!$L$16,$G130-SUM($O130:BX130),$G130/$B$91)),IF(Oper!BY$10=Inputs!$L$16,$G130-SUM($O130:BX130),0))</f>
        <v>0</v>
      </c>
      <c r="BZ130" s="221">
        <f>IF(Oper!BZ$10&gt;=$C130,IF(ROUND(SUM($O130:BY130),4)=ROUND($G130,4),0,IF(Oper!BZ$10=Inputs!$L$16,$G130-SUM($O130:BY130),$G130/$B$91)),IF(Oper!BZ$10=Inputs!$L$16,$G130-SUM($O130:BY130),0))</f>
        <v>0</v>
      </c>
      <c r="CA130" s="221">
        <f>IF(Oper!CA$10&gt;=$C130,IF(ROUND(SUM($O130:BZ130),4)=ROUND($G130,4),0,IF(Oper!CA$10=Inputs!$L$16,$G130-SUM($O130:BZ130),$G130/$B$91)),IF(Oper!CA$10=Inputs!$L$16,$G130-SUM($O130:BZ130),0))</f>
        <v>0</v>
      </c>
      <c r="CB130" s="221">
        <f>IF(Oper!CB$10&gt;=$C130,IF(ROUND(SUM($O130:CA130),4)=ROUND($G130,4),0,IF(Oper!CB$10=Inputs!$L$16,$G130-SUM($O130:CA130),$G130/$B$91)),IF(Oper!CB$10=Inputs!$L$16,$G130-SUM($O130:CA130),0))</f>
        <v>0</v>
      </c>
      <c r="CC130" s="221">
        <f>IF(Oper!CC$10&gt;=$C130,IF(ROUND(SUM($O130:CB130),4)=ROUND($G130,4),0,IF(Oper!CC$10=Inputs!$L$16,$G130-SUM($O130:CB130),$G130/$B$91)),IF(Oper!CC$10=Inputs!$L$16,$G130-SUM($O130:CB130),0))</f>
        <v>0</v>
      </c>
      <c r="CD130" s="221">
        <f>IF(Oper!CD$10&gt;=$C130,IF(ROUND(SUM($O130:CC130),4)=ROUND($G130,4),0,IF(Oper!CD$10=Inputs!$L$16,$G130-SUM($O130:CC130),$G130/$B$91)),IF(Oper!CD$10=Inputs!$L$16,$G130-SUM($O130:CC130),0))</f>
        <v>0</v>
      </c>
      <c r="CE130" s="221">
        <f>IF(Oper!CE$10&gt;=$C130,IF(ROUND(SUM($O130:CD130),4)=ROUND($G130,4),0,IF(Oper!CE$10=Inputs!$L$16,$G130-SUM($O130:CD130),$G130/$B$91)),IF(Oper!CE$10=Inputs!$L$16,$G130-SUM($O130:CD130),0))</f>
        <v>0</v>
      </c>
      <c r="CF130" s="221">
        <f>IF(Oper!CF$10&gt;=$C130,IF(ROUND(SUM($O130:CE130),4)=ROUND($G130,4),0,IF(Oper!CF$10=Inputs!$L$16,$G130-SUM($O130:CE130),$G130/$B$91)),IF(Oper!CF$10=Inputs!$L$16,$G130-SUM($O130:CE130),0))</f>
        <v>0</v>
      </c>
      <c r="CG130" s="221">
        <f>IF(Oper!CG$10&gt;=$C130,IF(ROUND(SUM($O130:CF130),4)=ROUND($G130,4),0,IF(Oper!CG$10=Inputs!$L$16,$G130-SUM($O130:CF130),$G130/$B$91)),IF(Oper!CG$10=Inputs!$L$16,$G130-SUM($O130:CF130),0))</f>
        <v>0</v>
      </c>
      <c r="CH130" s="221">
        <f>IF(Oper!CH$10&gt;=$C130,IF(ROUND(SUM($O130:CG130),4)=ROUND($G130,4),0,IF(Oper!CH$10=Inputs!$L$16,$G130-SUM($O130:CG130),$G130/$B$91)),IF(Oper!CH$10=Inputs!$L$16,$G130-SUM($O130:CG130),0))</f>
        <v>0</v>
      </c>
      <c r="CI130" s="221">
        <f>IF(Oper!CI$10&gt;=$C130,IF(ROUND(SUM($O130:CH130),4)=ROUND($G130,4),0,IF(Oper!CI$10=Inputs!$L$16,$G130-SUM($O130:CH130),$G130/$B$91)),IF(Oper!CI$10=Inputs!$L$16,$G130-SUM($O130:CH130),0))</f>
        <v>0</v>
      </c>
      <c r="CJ130" s="221">
        <f>IF(Oper!CJ$10&gt;=$C130,IF(ROUND(SUM($O130:CI130),4)=ROUND($G130,4),0,IF(Oper!CJ$10=Inputs!$L$16,$G130-SUM($O130:CI130),$G130/$B$91)),IF(Oper!CJ$10=Inputs!$L$16,$G130-SUM($O130:CI130),0))</f>
        <v>0</v>
      </c>
      <c r="CK130" s="221">
        <f>IF(Oper!CK$10&gt;=$C130,IF(ROUND(SUM($O130:CJ130),4)=ROUND($G130,4),0,IF(Oper!CK$10=Inputs!$L$16,$G130-SUM($O130:CJ130),$G130/$B$91)),IF(Oper!CK$10=Inputs!$L$16,$G130-SUM($O130:CJ130),0))</f>
        <v>0</v>
      </c>
      <c r="CL130" s="221">
        <f>IF(Oper!CL$10&gt;=$C130,IF(ROUND(SUM($O130:CK130),4)=ROUND($G130,4),0,IF(Oper!CL$10=Inputs!$L$16,$G130-SUM($O130:CK130),$G130/$B$91)),IF(Oper!CL$10=Inputs!$L$16,$G130-SUM($O130:CK130),0))</f>
        <v>0</v>
      </c>
      <c r="CM130" s="221">
        <f>IF(Oper!CM$10&gt;=$C130,IF(ROUND(SUM($O130:CL130),4)=ROUND($G130,4),0,IF(Oper!CM$10=Inputs!$L$16,$G130-SUM($O130:CL130),$G130/$B$91)),IF(Oper!CM$10=Inputs!$L$16,$G130-SUM($O130:CL130),0))</f>
        <v>0</v>
      </c>
      <c r="CN130" s="221">
        <f>IF(Oper!CN$10&gt;=$C130,IF(ROUND(SUM($O130:CM130),4)=ROUND($G130,4),0,IF(Oper!CN$10=Inputs!$L$16,$G130-SUM($O130:CM130),$G130/$B$91)),IF(Oper!CN$10=Inputs!$L$16,$G130-SUM($O130:CM130),0))</f>
        <v>0</v>
      </c>
      <c r="CO130" s="221">
        <f>IF(Oper!CO$10&gt;=$C130,IF(ROUND(SUM($O130:CN130),4)=ROUND($G130,4),0,IF(Oper!CO$10=Inputs!$L$16,$G130-SUM($O130:CN130),$G130/$B$91)),IF(Oper!CO$10=Inputs!$L$16,$G130-SUM($O130:CN130),0))</f>
        <v>0</v>
      </c>
      <c r="CP130" s="221">
        <f>IF(Oper!CP$10&gt;=$C130,IF(ROUND(SUM($O130:CO130),4)=ROUND($G130,4),0,IF(Oper!CP$10=Inputs!$L$16,$G130-SUM($O130:CO130),$G130/$B$91)),IF(Oper!CP$10=Inputs!$L$16,$G130-SUM($O130:CO130),0))</f>
        <v>0</v>
      </c>
      <c r="CQ130" s="221">
        <f>IF(Oper!CQ$10&gt;=$C130,IF(ROUND(SUM($O130:CP130),4)=ROUND($G130,4),0,IF(Oper!CQ$10=Inputs!$L$16,$G130-SUM($O130:CP130),$G130/$B$91)),IF(Oper!CQ$10=Inputs!$L$16,$G130-SUM($O130:CP130),0))</f>
        <v>0</v>
      </c>
      <c r="CR130" s="221">
        <f>IF(Oper!CR$10&gt;=$C130,IF(ROUND(SUM($O130:CQ130),4)=ROUND($G130,4),0,IF(Oper!CR$10=Inputs!$L$16,$G130-SUM($O130:CQ130),$G130/$B$91)),IF(Oper!CR$10=Inputs!$L$16,$G130-SUM($O130:CQ130),0))</f>
        <v>0</v>
      </c>
      <c r="CS130" s="221"/>
    </row>
    <row r="131" spans="1:97" outlineLevel="1">
      <c r="A131" s="47"/>
      <c r="B131" s="47"/>
      <c r="C131" s="116">
        <v>57345</v>
      </c>
      <c r="D131" s="47"/>
      <c r="E131" s="47"/>
      <c r="F131" s="47"/>
      <c r="G131" s="666">
        <f t="shared" si="217"/>
        <v>-132.39796275594847</v>
      </c>
      <c r="H131" s="47"/>
      <c r="I131" s="47"/>
      <c r="J131" s="47"/>
      <c r="K131" s="310" t="s">
        <v>200</v>
      </c>
      <c r="L131" s="133"/>
      <c r="M131" s="125">
        <f t="shared" si="218"/>
        <v>-132.39796275594844</v>
      </c>
      <c r="N131" s="125"/>
      <c r="O131" s="47"/>
      <c r="P131" s="221">
        <f>IF(Oper!P$10&gt;=$C131,IF(ROUND(SUM($O131:O131),4)=ROUND($G131,4),0,IF(Oper!P$10=Inputs!$L$16,$G131-SUM($O131:O131),$G131/$B$91)),IF(Oper!P$10=Inputs!$L$16,$G131-SUM($O131:O131),0))</f>
        <v>0</v>
      </c>
      <c r="Q131" s="221">
        <f>IF(Oper!Q$10&gt;=$C131,IF(ROUND(SUM($O131:P131),4)=ROUND($G131,4),0,IF(Oper!Q$10=Inputs!$L$16,$G131-SUM($O131:P131),$G131/$B$91)),IF(Oper!Q$10=Inputs!$L$16,$G131-SUM($O131:P131),0))</f>
        <v>0</v>
      </c>
      <c r="R131" s="221">
        <f>IF(Oper!R$10&gt;=$C131,IF(ROUND(SUM($O131:Q131),4)=ROUND($G131,4),0,IF(Oper!R$10=Inputs!$L$16,$G131-SUM($O131:Q131),$G131/$B$91)),IF(Oper!R$10=Inputs!$L$16,$G131-SUM($O131:Q131),0))</f>
        <v>0</v>
      </c>
      <c r="S131" s="221">
        <f>IF(Oper!S$10&gt;=$C131,IF(ROUND(SUM($O131:R131),4)=ROUND($G131,4),0,IF(Oper!S$10=Inputs!$L$16,$G131-SUM($O131:R131),$G131/$B$91)),IF(Oper!S$10=Inputs!$L$16,$G131-SUM($O131:R131),0))</f>
        <v>0</v>
      </c>
      <c r="T131" s="221">
        <f>IF(Oper!T$10&gt;=$C131,IF(ROUND(SUM($O131:S131),4)=ROUND($G131,4),0,IF(Oper!T$10=Inputs!$L$16,$G131-SUM($O131:S131),$G131/$B$91)),IF(Oper!T$10=Inputs!$L$16,$G131-SUM($O131:S131),0))</f>
        <v>0</v>
      </c>
      <c r="U131" s="221">
        <f>IF(Oper!U$10&gt;=$C131,IF(ROUND(SUM($O131:T131),4)=ROUND($G131,4),0,IF(Oper!U$10=Inputs!$L$16,$G131-SUM($O131:T131),$G131/$B$91)),IF(Oper!U$10=Inputs!$L$16,$G131-SUM($O131:T131),0))</f>
        <v>0</v>
      </c>
      <c r="V131" s="221">
        <f>IF(Oper!V$10&gt;=$C131,IF(ROUND(SUM($O131:U131),4)=ROUND($G131,4),0,IF(Oper!V$10=Inputs!$L$16,$G131-SUM($O131:U131),$G131/$B$91)),IF(Oper!V$10=Inputs!$L$16,$G131-SUM($O131:U131),0))</f>
        <v>0</v>
      </c>
      <c r="W131" s="221">
        <f>IF(Oper!W$10&gt;=$C131,IF(ROUND(SUM($O131:V131),4)=ROUND($G131,4),0,IF(Oper!W$10=Inputs!$L$16,$G131-SUM($O131:V131),$G131/$B$91)),IF(Oper!W$10=Inputs!$L$16,$G131-SUM($O131:V131),0))</f>
        <v>0</v>
      </c>
      <c r="X131" s="221">
        <f>IF(Oper!X$10&gt;=$C131,IF(ROUND(SUM($O131:W131),4)=ROUND($G131,4),0,IF(Oper!X$10=Inputs!$L$16,$G131-SUM($O131:W131),$G131/$B$91)),IF(Oper!X$10=Inputs!$L$16,$G131-SUM($O131:W131),0))</f>
        <v>0</v>
      </c>
      <c r="Y131" s="221">
        <f>IF(Oper!Y$10&gt;=$C131,IF(ROUND(SUM($O131:X131),4)=ROUND($G131,4),0,IF(Oper!Y$10=Inputs!$L$16,$G131-SUM($O131:X131),$G131/$B$91)),IF(Oper!Y$10=Inputs!$L$16,$G131-SUM($O131:X131),0))</f>
        <v>0</v>
      </c>
      <c r="Z131" s="221">
        <f>IF(Oper!Z$10&gt;=$C131,IF(ROUND(SUM($O131:Y131),4)=ROUND($G131,4),0,IF(Oper!Z$10=Inputs!$L$16,$G131-SUM($O131:Y131),$G131/$B$91)),IF(Oper!Z$10=Inputs!$L$16,$G131-SUM($O131:Y131),0))</f>
        <v>0</v>
      </c>
      <c r="AA131" s="221">
        <f>IF(Oper!AA$10&gt;=$C131,IF(ROUND(SUM($O131:Z131),4)=ROUND($G131,4),0,IF(Oper!AA$10=Inputs!$L$16,$G131-SUM($O131:Z131),$G131/$B$91)),IF(Oper!AA$10=Inputs!$L$16,$G131-SUM($O131:Z131),0))</f>
        <v>0</v>
      </c>
      <c r="AB131" s="221">
        <f>IF(Oper!AB$10&gt;=$C131,IF(ROUND(SUM($O131:AA131),4)=ROUND($G131,4),0,IF(Oper!AB$10=Inputs!$L$16,$G131-SUM($O131:AA131),$G131/$B$91)),IF(Oper!AB$10=Inputs!$L$16,$G131-SUM($O131:AA131),0))</f>
        <v>0</v>
      </c>
      <c r="AC131" s="221">
        <f>IF(Oper!AC$10&gt;=$C131,IF(ROUND(SUM($O131:AB131),4)=ROUND($G131,4),0,IF(Oper!AC$10=Inputs!$L$16,$G131-SUM($O131:AB131),$G131/$B$91)),IF(Oper!AC$10=Inputs!$L$16,$G131-SUM($O131:AB131),0))</f>
        <v>0</v>
      </c>
      <c r="AD131" s="221">
        <f>IF(Oper!AD$10&gt;=$C131,IF(ROUND(SUM($O131:AC131),4)=ROUND($G131,4),0,IF(Oper!AD$10=Inputs!$L$16,$G131-SUM($O131:AC131),$G131/$B$91)),IF(Oper!AD$10=Inputs!$L$16,$G131-SUM($O131:AC131),0))</f>
        <v>0</v>
      </c>
      <c r="AE131" s="221">
        <f>IF(Oper!AE$10&gt;=$C131,IF(ROUND(SUM($O131:AD131),4)=ROUND($G131,4),0,IF(Oper!AE$10=Inputs!$L$16,$G131-SUM($O131:AD131),$G131/$B$91)),IF(Oper!AE$10=Inputs!$L$16,$G131-SUM($O131:AD131),0))</f>
        <v>0</v>
      </c>
      <c r="AF131" s="221">
        <f>IF(Oper!AF$10&gt;=$C131,IF(ROUND(SUM($O131:AE131),4)=ROUND($G131,4),0,IF(Oper!AF$10=Inputs!$L$16,$G131-SUM($O131:AE131),$G131/$B$91)),IF(Oper!AF$10=Inputs!$L$16,$G131-SUM($O131:AE131),0))</f>
        <v>0</v>
      </c>
      <c r="AG131" s="221">
        <f>IF(Oper!AG$10&gt;=$C131,IF(ROUND(SUM($O131:AF131),4)=ROUND($G131,4),0,IF(Oper!AG$10=Inputs!$L$16,$G131-SUM($O131:AF131),$G131/$B$91)),IF(Oper!AG$10=Inputs!$L$16,$G131-SUM($O131:AF131),0))</f>
        <v>0</v>
      </c>
      <c r="AH131" s="221">
        <f>IF(Oper!AH$10&gt;=$C131,IF(ROUND(SUM($O131:AG131),4)=ROUND($G131,4),0,IF(Oper!AH$10=Inputs!$L$16,$G131-SUM($O131:AG131),$G131/$B$91)),IF(Oper!AH$10=Inputs!$L$16,$G131-SUM($O131:AG131),0))</f>
        <v>0</v>
      </c>
      <c r="AI131" s="221">
        <f>IF(Oper!AI$10&gt;=$C131,IF(ROUND(SUM($O131:AH131),4)=ROUND($G131,4),0,IF(Oper!AI$10=Inputs!$L$16,$G131-SUM($O131:AH131),$G131/$B$91)),IF(Oper!AI$10=Inputs!$L$16,$G131-SUM($O131:AH131),0))</f>
        <v>0</v>
      </c>
      <c r="AJ131" s="221">
        <f>IF(Oper!AJ$10&gt;=$C131,IF(ROUND(SUM($O131:AI131),4)=ROUND($G131,4),0,IF(Oper!AJ$10=Inputs!$L$16,$G131-SUM($O131:AI131),$G131/$B$91)),IF(Oper!AJ$10=Inputs!$L$16,$G131-SUM($O131:AI131),0))</f>
        <v>0</v>
      </c>
      <c r="AK131" s="221">
        <f>IF(Oper!AK$10&gt;=$C131,IF(ROUND(SUM($O131:AJ131),4)=ROUND($G131,4),0,IF(Oper!AK$10=Inputs!$L$16,$G131-SUM($O131:AJ131),$G131/$B$91)),IF(Oper!AK$10=Inputs!$L$16,$G131-SUM($O131:AJ131),0))</f>
        <v>0</v>
      </c>
      <c r="AL131" s="221">
        <f>IF(Oper!AL$10&gt;=$C131,IF(ROUND(SUM($O131:AK131),4)=ROUND($G131,4),0,IF(Oper!AL$10=Inputs!$L$16,$G131-SUM($O131:AK131),$G131/$B$91)),IF(Oper!AL$10=Inputs!$L$16,$G131-SUM($O131:AK131),0))</f>
        <v>0</v>
      </c>
      <c r="AM131" s="221">
        <f>IF(Oper!AM$10&gt;=$C131,IF(ROUND(SUM($O131:AL131),4)=ROUND($G131,4),0,IF(Oper!AM$10=Inputs!$L$16,$G131-SUM($O131:AL131),$G131/$B$91)),IF(Oper!AM$10=Inputs!$L$16,$G131-SUM($O131:AL131),0))</f>
        <v>0</v>
      </c>
      <c r="AN131" s="221">
        <f>IF(Oper!AN$10&gt;=$C131,IF(ROUND(SUM($O131:AM131),4)=ROUND($G131,4),0,IF(Oper!AN$10=Inputs!$L$16,$G131-SUM($O131:AM131),$G131/$B$91)),IF(Oper!AN$10=Inputs!$L$16,$G131-SUM($O131:AM131),0))</f>
        <v>0</v>
      </c>
      <c r="AO131" s="221">
        <f>IF(Oper!AO$10&gt;=$C131,IF(ROUND(SUM($O131:AN131),4)=ROUND($G131,4),0,IF(Oper!AO$10=Inputs!$L$16,$G131-SUM($O131:AN131),$G131/$B$91)),IF(Oper!AO$10=Inputs!$L$16,$G131-SUM($O131:AN131),0))</f>
        <v>0</v>
      </c>
      <c r="AP131" s="221">
        <f>IF(Oper!AP$10&gt;=$C131,IF(ROUND(SUM($O131:AO131),4)=ROUND($G131,4),0,IF(Oper!AP$10=Inputs!$L$16,$G131-SUM($O131:AO131),$G131/$B$91)),IF(Oper!AP$10=Inputs!$L$16,$G131-SUM($O131:AO131),0))</f>
        <v>0</v>
      </c>
      <c r="AQ131" s="221">
        <f>IF(Oper!AQ$10&gt;=$C131,IF(ROUND(SUM($O131:AP131),4)=ROUND($G131,4),0,IF(Oper!AQ$10=Inputs!$L$16,$G131-SUM($O131:AP131),$G131/$B$91)),IF(Oper!AQ$10=Inputs!$L$16,$G131-SUM($O131:AP131),0))</f>
        <v>0</v>
      </c>
      <c r="AR131" s="221">
        <f>IF(Oper!AR$10&gt;=$C131,IF(ROUND(SUM($O131:AQ131),4)=ROUND($G131,4),0,IF(Oper!AR$10=Inputs!$L$16,$G131-SUM($O131:AQ131),$G131/$B$91)),IF(Oper!AR$10=Inputs!$L$16,$G131-SUM($O131:AQ131),0))</f>
        <v>0</v>
      </c>
      <c r="AS131" s="221">
        <f>IF(Oper!AS$10&gt;=$C131,IF(ROUND(SUM($O131:AR131),4)=ROUND($G131,4),0,IF(Oper!AS$10=Inputs!$L$16,$G131-SUM($O131:AR131),$G131/$B$91)),IF(Oper!AS$10=Inputs!$L$16,$G131-SUM($O131:AR131),0))</f>
        <v>0</v>
      </c>
      <c r="AT131" s="221">
        <f>IF(Oper!AT$10&gt;=$C131,IF(ROUND(SUM($O131:AS131),4)=ROUND($G131,4),0,IF(Oper!AT$10=Inputs!$L$16,$G131-SUM($O131:AS131),$G131/$B$91)),IF(Oper!AT$10=Inputs!$L$16,$G131-SUM($O131:AS131),0))</f>
        <v>0</v>
      </c>
      <c r="AU131" s="221">
        <f>IF(Oper!AU$10&gt;=$C131,IF(ROUND(SUM($O131:AT131),4)=ROUND($G131,4),0,IF(Oper!AU$10=Inputs!$L$16,$G131-SUM($O131:AT131),$G131/$B$91)),IF(Oper!AU$10=Inputs!$L$16,$G131-SUM($O131:AT131),0))</f>
        <v>0</v>
      </c>
      <c r="AV131" s="221">
        <f>IF(Oper!AV$10&gt;=$C131,IF(ROUND(SUM($O131:AU131),4)=ROUND($G131,4),0,IF(Oper!AV$10=Inputs!$L$16,$G131-SUM($O131:AU131),$G131/$B$91)),IF(Oper!AV$10=Inputs!$L$16,$G131-SUM($O131:AU131),0))</f>
        <v>0</v>
      </c>
      <c r="AW131" s="221">
        <f>IF(Oper!AW$10&gt;=$C131,IF(ROUND(SUM($O131:AV131),4)=ROUND($G131,4),0,IF(Oper!AW$10=Inputs!$L$16,$G131-SUM($O131:AV131),$G131/$B$91)),IF(Oper!AW$10=Inputs!$L$16,$G131-SUM($O131:AV131),0))</f>
        <v>0</v>
      </c>
      <c r="AX131" s="221">
        <f>IF(Oper!AX$10&gt;=$C131,IF(ROUND(SUM($O131:AW131),4)=ROUND($G131,4),0,IF(Oper!AX$10=Inputs!$L$16,$G131-SUM($O131:AW131),$G131/$B$91)),IF(Oper!AX$10=Inputs!$L$16,$G131-SUM($O131:AW131),0))</f>
        <v>0</v>
      </c>
      <c r="AY131" s="221">
        <f>IF(Oper!AY$10&gt;=$C131,IF(ROUND(SUM($O131:AX131),4)=ROUND($G131,4),0,IF(Oper!AY$10=Inputs!$L$16,$G131-SUM($O131:AX131),$G131/$B$91)),IF(Oper!AY$10=Inputs!$L$16,$G131-SUM($O131:AX131),0))</f>
        <v>0</v>
      </c>
      <c r="AZ131" s="221">
        <f>IF(Oper!AZ$10&gt;=$C131,IF(ROUND(SUM($O131:AY131),4)=ROUND($G131,4),0,IF(Oper!AZ$10=Inputs!$L$16,$G131-SUM($O131:AY131),$G131/$B$91)),IF(Oper!AZ$10=Inputs!$L$16,$G131-SUM($O131:AY131),0))</f>
        <v>0</v>
      </c>
      <c r="BA131" s="221">
        <f>IF(Oper!BA$10&gt;=$C131,IF(ROUND(SUM($O131:AZ131),4)=ROUND($G131,4),0,IF(Oper!BA$10=Inputs!$L$16,$G131-SUM($O131:AZ131),$G131/$B$91)),IF(Oper!BA$10=Inputs!$L$16,$G131-SUM($O131:AZ131),0))</f>
        <v>0</v>
      </c>
      <c r="BB131" s="221">
        <f>IF(Oper!BB$10&gt;=$C131,IF(ROUND(SUM($O131:BA131),4)=ROUND($G131,4),0,IF(Oper!BB$10=Inputs!$L$16,$G131-SUM($O131:BA131),$G131/$B$91)),IF(Oper!BB$10=Inputs!$L$16,$G131-SUM($O131:BA131),0))</f>
        <v>-6.6198981377974233</v>
      </c>
      <c r="BC131" s="221">
        <f>IF(Oper!BC$10&gt;=$C131,IF(ROUND(SUM($O131:BB131),4)=ROUND($G131,4),0,IF(Oper!BC$10=Inputs!$L$16,$G131-SUM($O131:BB131),$G131/$B$91)),IF(Oper!BC$10=Inputs!$L$16,$G131-SUM($O131:BB131),0))</f>
        <v>-6.6198981377974233</v>
      </c>
      <c r="BD131" s="221">
        <f>IF(Oper!BD$10&gt;=$C131,IF(ROUND(SUM($O131:BC131),4)=ROUND($G131,4),0,IF(Oper!BD$10=Inputs!$L$16,$G131-SUM($O131:BC131),$G131/$B$91)),IF(Oper!BD$10=Inputs!$L$16,$G131-SUM($O131:BC131),0))</f>
        <v>-6.6198981377974233</v>
      </c>
      <c r="BE131" s="221">
        <f>IF(Oper!BE$10&gt;=$C131,IF(ROUND(SUM($O131:BD131),4)=ROUND($G131,4),0,IF(Oper!BE$10=Inputs!$L$16,$G131-SUM($O131:BD131),$G131/$B$91)),IF(Oper!BE$10=Inputs!$L$16,$G131-SUM($O131:BD131),0))</f>
        <v>-6.6198981377974233</v>
      </c>
      <c r="BF131" s="221">
        <f>IF(Oper!BF$10&gt;=$C131,IF(ROUND(SUM($O131:BE131),4)=ROUND($G131,4),0,IF(Oper!BF$10=Inputs!$L$16,$G131-SUM($O131:BE131),$G131/$B$91)),IF(Oper!BF$10=Inputs!$L$16,$G131-SUM($O131:BE131),0))</f>
        <v>-6.6198981377974233</v>
      </c>
      <c r="BG131" s="221">
        <f>IF(Oper!BG$10&gt;=$C131,IF(ROUND(SUM($O131:BF131),4)=ROUND($G131,4),0,IF(Oper!BG$10=Inputs!$L$16,$G131-SUM($O131:BF131),$G131/$B$91)),IF(Oper!BG$10=Inputs!$L$16,$G131-SUM($O131:BF131),0))</f>
        <v>-6.6198981377974233</v>
      </c>
      <c r="BH131" s="221">
        <f>IF(Oper!BH$10&gt;=$C131,IF(ROUND(SUM($O131:BG131),4)=ROUND($G131,4),0,IF(Oper!BH$10=Inputs!$L$16,$G131-SUM($O131:BG131),$G131/$B$91)),IF(Oper!BH$10=Inputs!$L$16,$G131-SUM($O131:BG131),0))</f>
        <v>-6.6198981377974233</v>
      </c>
      <c r="BI131" s="221">
        <f>IF(Oper!BI$10&gt;=$C131,IF(ROUND(SUM($O131:BH131),4)=ROUND($G131,4),0,IF(Oper!BI$10=Inputs!$L$16,$G131-SUM($O131:BH131),$G131/$B$91)),IF(Oper!BI$10=Inputs!$L$16,$G131-SUM($O131:BH131),0))</f>
        <v>-6.6198981377974233</v>
      </c>
      <c r="BJ131" s="221">
        <f>IF(Oper!BJ$10&gt;=$C131,IF(ROUND(SUM($O131:BI131),4)=ROUND($G131,4),0,IF(Oper!BJ$10=Inputs!$L$16,$G131-SUM($O131:BI131),$G131/$B$91)),IF(Oper!BJ$10=Inputs!$L$16,$G131-SUM($O131:BI131),0))</f>
        <v>-6.6198981377974233</v>
      </c>
      <c r="BK131" s="221">
        <f>IF(Oper!BK$10&gt;=$C131,IF(ROUND(SUM($O131:BJ131),4)=ROUND($G131,4),0,IF(Oper!BK$10=Inputs!$L$16,$G131-SUM($O131:BJ131),$G131/$B$91)),IF(Oper!BK$10=Inputs!$L$16,$G131-SUM($O131:BJ131),0))</f>
        <v>-6.6198981377974233</v>
      </c>
      <c r="BL131" s="221">
        <f>IF(Oper!BL$10&gt;=$C131,IF(ROUND(SUM($O131:BK131),4)=ROUND($G131,4),0,IF(Oper!BL$10=Inputs!$L$16,$G131-SUM($O131:BK131),$G131/$B$91)),IF(Oper!BL$10=Inputs!$L$16,$G131-SUM($O131:BK131),0))</f>
        <v>-6.6198981377974233</v>
      </c>
      <c r="BM131" s="221">
        <f>IF(Oper!BM$10&gt;=$C131,IF(ROUND(SUM($O131:BL131),4)=ROUND($G131,4),0,IF(Oper!BM$10=Inputs!$L$16,$G131-SUM($O131:BL131),$G131/$B$91)),IF(Oper!BM$10=Inputs!$L$16,$G131-SUM($O131:BL131),0))</f>
        <v>-6.6198981377974233</v>
      </c>
      <c r="BN131" s="221">
        <f>IF(Oper!BN$10&gt;=$C131,IF(ROUND(SUM($O131:BM131),4)=ROUND($G131,4),0,IF(Oper!BN$10=Inputs!$L$16,$G131-SUM($O131:BM131),$G131/$B$91)),IF(Oper!BN$10=Inputs!$L$16,$G131-SUM($O131:BM131),0))</f>
        <v>-6.6198981377974233</v>
      </c>
      <c r="BO131" s="221">
        <f>IF(Oper!BO$10&gt;=$C131,IF(ROUND(SUM($O131:BN131),4)=ROUND($G131,4),0,IF(Oper!BO$10=Inputs!$L$16,$G131-SUM($O131:BN131),$G131/$B$91)),IF(Oper!BO$10=Inputs!$L$16,$G131-SUM($O131:BN131),0))</f>
        <v>-6.6198981377974233</v>
      </c>
      <c r="BP131" s="221">
        <f>IF(Oper!BP$10&gt;=$C131,IF(ROUND(SUM($O131:BO131),4)=ROUND($G131,4),0,IF(Oper!BP$10=Inputs!$L$16,$G131-SUM($O131:BO131),$G131/$B$91)),IF(Oper!BP$10=Inputs!$L$16,$G131-SUM($O131:BO131),0))</f>
        <v>-6.6198981377974233</v>
      </c>
      <c r="BQ131" s="221">
        <f>IF(Oper!BQ$10&gt;=$C131,IF(ROUND(SUM($O131:BP131),4)=ROUND($G131,4),0,IF(Oper!BQ$10=Inputs!$L$16,$G131-SUM($O131:BP131),$G131/$B$91)),IF(Oper!BQ$10=Inputs!$L$16,$G131-SUM($O131:BP131),0))</f>
        <v>-6.6198981377974233</v>
      </c>
      <c r="BR131" s="221">
        <f>IF(Oper!BR$10&gt;=$C131,IF(ROUND(SUM($O131:BQ131),4)=ROUND($G131,4),0,IF(Oper!BR$10=Inputs!$L$16,$G131-SUM($O131:BQ131),$G131/$B$91)),IF(Oper!BR$10=Inputs!$L$16,$G131-SUM($O131:BQ131),0))</f>
        <v>-6.6198981377974233</v>
      </c>
      <c r="BS131" s="221">
        <f>IF(Oper!BS$10&gt;=$C131,IF(ROUND(SUM($O131:BR131),4)=ROUND($G131,4),0,IF(Oper!BS$10=Inputs!$L$16,$G131-SUM($O131:BR131),$G131/$B$91)),IF(Oper!BS$10=Inputs!$L$16,$G131-SUM($O131:BR131),0))</f>
        <v>-6.6198981377974233</v>
      </c>
      <c r="BT131" s="221">
        <f>IF(Oper!BT$10&gt;=$C131,IF(ROUND(SUM($O131:BS131),4)=ROUND($G131,4),0,IF(Oper!BT$10=Inputs!$L$16,$G131-SUM($O131:BS131),$G131/$B$91)),IF(Oper!BT$10=Inputs!$L$16,$G131-SUM($O131:BS131),0))</f>
        <v>-6.6198981377974233</v>
      </c>
      <c r="BU131" s="221">
        <f>IF(Oper!BU$10&gt;=$C131,IF(ROUND(SUM($O131:BT131),4)=ROUND($G131,4),0,IF(Oper!BU$10=Inputs!$L$16,$G131-SUM($O131:BT131),$G131/$B$91)),IF(Oper!BU$10=Inputs!$L$16,$G131-SUM($O131:BT131),0))</f>
        <v>-6.6198981377974233</v>
      </c>
      <c r="BV131" s="221">
        <f>IF(Oper!BV$10&gt;=$C131,IF(ROUND(SUM($O131:BU131),4)=ROUND($G131,4),0,IF(Oper!BV$10=Inputs!$L$16,$G131-SUM($O131:BU131),$G131/$B$91)),IF(Oper!BV$10=Inputs!$L$16,$G131-SUM($O131:BU131),0))</f>
        <v>0</v>
      </c>
      <c r="BW131" s="221">
        <f>IF(Oper!BW$10&gt;=$C131,IF(ROUND(SUM($O131:BV131),4)=ROUND($G131,4),0,IF(Oper!BW$10=Inputs!$L$16,$G131-SUM($O131:BV131),$G131/$B$91)),IF(Oper!BW$10=Inputs!$L$16,$G131-SUM($O131:BV131),0))</f>
        <v>0</v>
      </c>
      <c r="BX131" s="221">
        <f>IF(Oper!BX$10&gt;=$C131,IF(ROUND(SUM($O131:BW131),4)=ROUND($G131,4),0,IF(Oper!BX$10=Inputs!$L$16,$G131-SUM($O131:BW131),$G131/$B$91)),IF(Oper!BX$10=Inputs!$L$16,$G131-SUM($O131:BW131),0))</f>
        <v>0</v>
      </c>
      <c r="BY131" s="221">
        <f>IF(Oper!BY$10&gt;=$C131,IF(ROUND(SUM($O131:BX131),4)=ROUND($G131,4),0,IF(Oper!BY$10=Inputs!$L$16,$G131-SUM($O131:BX131),$G131/$B$91)),IF(Oper!BY$10=Inputs!$L$16,$G131-SUM($O131:BX131),0))</f>
        <v>0</v>
      </c>
      <c r="BZ131" s="221">
        <f>IF(Oper!BZ$10&gt;=$C131,IF(ROUND(SUM($O131:BY131),4)=ROUND($G131,4),0,IF(Oper!BZ$10=Inputs!$L$16,$G131-SUM($O131:BY131),$G131/$B$91)),IF(Oper!BZ$10=Inputs!$L$16,$G131-SUM($O131:BY131),0))</f>
        <v>0</v>
      </c>
      <c r="CA131" s="221">
        <f>IF(Oper!CA$10&gt;=$C131,IF(ROUND(SUM($O131:BZ131),4)=ROUND($G131,4),0,IF(Oper!CA$10=Inputs!$L$16,$G131-SUM($O131:BZ131),$G131/$B$91)),IF(Oper!CA$10=Inputs!$L$16,$G131-SUM($O131:BZ131),0))</f>
        <v>0</v>
      </c>
      <c r="CB131" s="221">
        <f>IF(Oper!CB$10&gt;=$C131,IF(ROUND(SUM($O131:CA131),4)=ROUND($G131,4),0,IF(Oper!CB$10=Inputs!$L$16,$G131-SUM($O131:CA131),$G131/$B$91)),IF(Oper!CB$10=Inputs!$L$16,$G131-SUM($O131:CA131),0))</f>
        <v>0</v>
      </c>
      <c r="CC131" s="221">
        <f>IF(Oper!CC$10&gt;=$C131,IF(ROUND(SUM($O131:CB131),4)=ROUND($G131,4),0,IF(Oper!CC$10=Inputs!$L$16,$G131-SUM($O131:CB131),$G131/$B$91)),IF(Oper!CC$10=Inputs!$L$16,$G131-SUM($O131:CB131),0))</f>
        <v>0</v>
      </c>
      <c r="CD131" s="221">
        <f>IF(Oper!CD$10&gt;=$C131,IF(ROUND(SUM($O131:CC131),4)=ROUND($G131,4),0,IF(Oper!CD$10=Inputs!$L$16,$G131-SUM($O131:CC131),$G131/$B$91)),IF(Oper!CD$10=Inputs!$L$16,$G131-SUM($O131:CC131),0))</f>
        <v>0</v>
      </c>
      <c r="CE131" s="221">
        <f>IF(Oper!CE$10&gt;=$C131,IF(ROUND(SUM($O131:CD131),4)=ROUND($G131,4),0,IF(Oper!CE$10=Inputs!$L$16,$G131-SUM($O131:CD131),$G131/$B$91)),IF(Oper!CE$10=Inputs!$L$16,$G131-SUM($O131:CD131),0))</f>
        <v>0</v>
      </c>
      <c r="CF131" s="221">
        <f>IF(Oper!CF$10&gt;=$C131,IF(ROUND(SUM($O131:CE131),4)=ROUND($G131,4),0,IF(Oper!CF$10=Inputs!$L$16,$G131-SUM($O131:CE131),$G131/$B$91)),IF(Oper!CF$10=Inputs!$L$16,$G131-SUM($O131:CE131),0))</f>
        <v>0</v>
      </c>
      <c r="CG131" s="221">
        <f>IF(Oper!CG$10&gt;=$C131,IF(ROUND(SUM($O131:CF131),4)=ROUND($G131,4),0,IF(Oper!CG$10=Inputs!$L$16,$G131-SUM($O131:CF131),$G131/$B$91)),IF(Oper!CG$10=Inputs!$L$16,$G131-SUM($O131:CF131),0))</f>
        <v>0</v>
      </c>
      <c r="CH131" s="221">
        <f>IF(Oper!CH$10&gt;=$C131,IF(ROUND(SUM($O131:CG131),4)=ROUND($G131,4),0,IF(Oper!CH$10=Inputs!$L$16,$G131-SUM($O131:CG131),$G131/$B$91)),IF(Oper!CH$10=Inputs!$L$16,$G131-SUM($O131:CG131),0))</f>
        <v>0</v>
      </c>
      <c r="CI131" s="221">
        <f>IF(Oper!CI$10&gt;=$C131,IF(ROUND(SUM($O131:CH131),4)=ROUND($G131,4),0,IF(Oper!CI$10=Inputs!$L$16,$G131-SUM($O131:CH131),$G131/$B$91)),IF(Oper!CI$10=Inputs!$L$16,$G131-SUM($O131:CH131),0))</f>
        <v>0</v>
      </c>
      <c r="CJ131" s="221">
        <f>IF(Oper!CJ$10&gt;=$C131,IF(ROUND(SUM($O131:CI131),4)=ROUND($G131,4),0,IF(Oper!CJ$10=Inputs!$L$16,$G131-SUM($O131:CI131),$G131/$B$91)),IF(Oper!CJ$10=Inputs!$L$16,$G131-SUM($O131:CI131),0))</f>
        <v>0</v>
      </c>
      <c r="CK131" s="221">
        <f>IF(Oper!CK$10&gt;=$C131,IF(ROUND(SUM($O131:CJ131),4)=ROUND($G131,4),0,IF(Oper!CK$10=Inputs!$L$16,$G131-SUM($O131:CJ131),$G131/$B$91)),IF(Oper!CK$10=Inputs!$L$16,$G131-SUM($O131:CJ131),0))</f>
        <v>0</v>
      </c>
      <c r="CL131" s="221">
        <f>IF(Oper!CL$10&gt;=$C131,IF(ROUND(SUM($O131:CK131),4)=ROUND($G131,4),0,IF(Oper!CL$10=Inputs!$L$16,$G131-SUM($O131:CK131),$G131/$B$91)),IF(Oper!CL$10=Inputs!$L$16,$G131-SUM($O131:CK131),0))</f>
        <v>0</v>
      </c>
      <c r="CM131" s="221">
        <f>IF(Oper!CM$10&gt;=$C131,IF(ROUND(SUM($O131:CL131),4)=ROUND($G131,4),0,IF(Oper!CM$10=Inputs!$L$16,$G131-SUM($O131:CL131),$G131/$B$91)),IF(Oper!CM$10=Inputs!$L$16,$G131-SUM($O131:CL131),0))</f>
        <v>0</v>
      </c>
      <c r="CN131" s="221">
        <f>IF(Oper!CN$10&gt;=$C131,IF(ROUND(SUM($O131:CM131),4)=ROUND($G131,4),0,IF(Oper!CN$10=Inputs!$L$16,$G131-SUM($O131:CM131),$G131/$B$91)),IF(Oper!CN$10=Inputs!$L$16,$G131-SUM($O131:CM131),0))</f>
        <v>0</v>
      </c>
      <c r="CO131" s="221">
        <f>IF(Oper!CO$10&gt;=$C131,IF(ROUND(SUM($O131:CN131),4)=ROUND($G131,4),0,IF(Oper!CO$10=Inputs!$L$16,$G131-SUM($O131:CN131),$G131/$B$91)),IF(Oper!CO$10=Inputs!$L$16,$G131-SUM($O131:CN131),0))</f>
        <v>0</v>
      </c>
      <c r="CP131" s="221">
        <f>IF(Oper!CP$10&gt;=$C131,IF(ROUND(SUM($O131:CO131),4)=ROUND($G131,4),0,IF(Oper!CP$10=Inputs!$L$16,$G131-SUM($O131:CO131),$G131/$B$91)),IF(Oper!CP$10=Inputs!$L$16,$G131-SUM($O131:CO131),0))</f>
        <v>0</v>
      </c>
      <c r="CQ131" s="221">
        <f>IF(Oper!CQ$10&gt;=$C131,IF(ROUND(SUM($O131:CP131),4)=ROUND($G131,4),0,IF(Oper!CQ$10=Inputs!$L$16,$G131-SUM($O131:CP131),$G131/$B$91)),IF(Oper!CQ$10=Inputs!$L$16,$G131-SUM($O131:CP131),0))</f>
        <v>0</v>
      </c>
      <c r="CR131" s="221">
        <f>IF(Oper!CR$10&gt;=$C131,IF(ROUND(SUM($O131:CQ131),4)=ROUND($G131,4),0,IF(Oper!CR$10=Inputs!$L$16,$G131-SUM($O131:CQ131),$G131/$B$91)),IF(Oper!CR$10=Inputs!$L$16,$G131-SUM($O131:CQ131),0))</f>
        <v>0</v>
      </c>
      <c r="CS131" s="221"/>
    </row>
    <row r="132" spans="1:97" outlineLevel="1">
      <c r="A132" s="47"/>
      <c r="B132" s="47"/>
      <c r="C132" s="116">
        <v>57710</v>
      </c>
      <c r="D132" s="47"/>
      <c r="E132" s="47"/>
      <c r="F132" s="47"/>
      <c r="G132" s="666">
        <f t="shared" si="217"/>
        <v>-135.04592201106743</v>
      </c>
      <c r="H132" s="47"/>
      <c r="I132" s="47"/>
      <c r="J132" s="47"/>
      <c r="K132" s="310" t="s">
        <v>200</v>
      </c>
      <c r="L132" s="133"/>
      <c r="M132" s="125">
        <f t="shared" si="218"/>
        <v>-135.04592201106738</v>
      </c>
      <c r="N132" s="125"/>
      <c r="O132" s="47"/>
      <c r="P132" s="221">
        <f>IF(Oper!P$10&gt;=$C132,IF(ROUND(SUM($O132:O132),4)=ROUND($G132,4),0,IF(Oper!P$10=Inputs!$L$16,$G132-SUM($O132:O132),$G132/$B$91)),IF(Oper!P$10=Inputs!$L$16,$G132-SUM($O132:O132),0))</f>
        <v>0</v>
      </c>
      <c r="Q132" s="221">
        <f>IF(Oper!Q$10&gt;=$C132,IF(ROUND(SUM($O132:P132),4)=ROUND($G132,4),0,IF(Oper!Q$10=Inputs!$L$16,$G132-SUM($O132:P132),$G132/$B$91)),IF(Oper!Q$10=Inputs!$L$16,$G132-SUM($O132:P132),0))</f>
        <v>0</v>
      </c>
      <c r="R132" s="221">
        <f>IF(Oper!R$10&gt;=$C132,IF(ROUND(SUM($O132:Q132),4)=ROUND($G132,4),0,IF(Oper!R$10=Inputs!$L$16,$G132-SUM($O132:Q132),$G132/$B$91)),IF(Oper!R$10=Inputs!$L$16,$G132-SUM($O132:Q132),0))</f>
        <v>0</v>
      </c>
      <c r="S132" s="221">
        <f>IF(Oper!S$10&gt;=$C132,IF(ROUND(SUM($O132:R132),4)=ROUND($G132,4),0,IF(Oper!S$10=Inputs!$L$16,$G132-SUM($O132:R132),$G132/$B$91)),IF(Oper!S$10=Inputs!$L$16,$G132-SUM($O132:R132),0))</f>
        <v>0</v>
      </c>
      <c r="T132" s="221">
        <f>IF(Oper!T$10&gt;=$C132,IF(ROUND(SUM($O132:S132),4)=ROUND($G132,4),0,IF(Oper!T$10=Inputs!$L$16,$G132-SUM($O132:S132),$G132/$B$91)),IF(Oper!T$10=Inputs!$L$16,$G132-SUM($O132:S132),0))</f>
        <v>0</v>
      </c>
      <c r="U132" s="221">
        <f>IF(Oper!U$10&gt;=$C132,IF(ROUND(SUM($O132:T132),4)=ROUND($G132,4),0,IF(Oper!U$10=Inputs!$L$16,$G132-SUM($O132:T132),$G132/$B$91)),IF(Oper!U$10=Inputs!$L$16,$G132-SUM($O132:T132),0))</f>
        <v>0</v>
      </c>
      <c r="V132" s="221">
        <f>IF(Oper!V$10&gt;=$C132,IF(ROUND(SUM($O132:U132),4)=ROUND($G132,4),0,IF(Oper!V$10=Inputs!$L$16,$G132-SUM($O132:U132),$G132/$B$91)),IF(Oper!V$10=Inputs!$L$16,$G132-SUM($O132:U132),0))</f>
        <v>0</v>
      </c>
      <c r="W132" s="221">
        <f>IF(Oper!W$10&gt;=$C132,IF(ROUND(SUM($O132:V132),4)=ROUND($G132,4),0,IF(Oper!W$10=Inputs!$L$16,$G132-SUM($O132:V132),$G132/$B$91)),IF(Oper!W$10=Inputs!$L$16,$G132-SUM($O132:V132),0))</f>
        <v>0</v>
      </c>
      <c r="X132" s="221">
        <f>IF(Oper!X$10&gt;=$C132,IF(ROUND(SUM($O132:W132),4)=ROUND($G132,4),0,IF(Oper!X$10=Inputs!$L$16,$G132-SUM($O132:W132),$G132/$B$91)),IF(Oper!X$10=Inputs!$L$16,$G132-SUM($O132:W132),0))</f>
        <v>0</v>
      </c>
      <c r="Y132" s="221">
        <f>IF(Oper!Y$10&gt;=$C132,IF(ROUND(SUM($O132:X132),4)=ROUND($G132,4),0,IF(Oper!Y$10=Inputs!$L$16,$G132-SUM($O132:X132),$G132/$B$91)),IF(Oper!Y$10=Inputs!$L$16,$G132-SUM($O132:X132),0))</f>
        <v>0</v>
      </c>
      <c r="Z132" s="221">
        <f>IF(Oper!Z$10&gt;=$C132,IF(ROUND(SUM($O132:Y132),4)=ROUND($G132,4),0,IF(Oper!Z$10=Inputs!$L$16,$G132-SUM($O132:Y132),$G132/$B$91)),IF(Oper!Z$10=Inputs!$L$16,$G132-SUM($O132:Y132),0))</f>
        <v>0</v>
      </c>
      <c r="AA132" s="221">
        <f>IF(Oper!AA$10&gt;=$C132,IF(ROUND(SUM($O132:Z132),4)=ROUND($G132,4),0,IF(Oper!AA$10=Inputs!$L$16,$G132-SUM($O132:Z132),$G132/$B$91)),IF(Oper!AA$10=Inputs!$L$16,$G132-SUM($O132:Z132),0))</f>
        <v>0</v>
      </c>
      <c r="AB132" s="221">
        <f>IF(Oper!AB$10&gt;=$C132,IF(ROUND(SUM($O132:AA132),4)=ROUND($G132,4),0,IF(Oper!AB$10=Inputs!$L$16,$G132-SUM($O132:AA132),$G132/$B$91)),IF(Oper!AB$10=Inputs!$L$16,$G132-SUM($O132:AA132),0))</f>
        <v>0</v>
      </c>
      <c r="AC132" s="221">
        <f>IF(Oper!AC$10&gt;=$C132,IF(ROUND(SUM($O132:AB132),4)=ROUND($G132,4),0,IF(Oper!AC$10=Inputs!$L$16,$G132-SUM($O132:AB132),$G132/$B$91)),IF(Oper!AC$10=Inputs!$L$16,$G132-SUM($O132:AB132),0))</f>
        <v>0</v>
      </c>
      <c r="AD132" s="221">
        <f>IF(Oper!AD$10&gt;=$C132,IF(ROUND(SUM($O132:AC132),4)=ROUND($G132,4),0,IF(Oper!AD$10=Inputs!$L$16,$G132-SUM($O132:AC132),$G132/$B$91)),IF(Oper!AD$10=Inputs!$L$16,$G132-SUM($O132:AC132),0))</f>
        <v>0</v>
      </c>
      <c r="AE132" s="221">
        <f>IF(Oper!AE$10&gt;=$C132,IF(ROUND(SUM($O132:AD132),4)=ROUND($G132,4),0,IF(Oper!AE$10=Inputs!$L$16,$G132-SUM($O132:AD132),$G132/$B$91)),IF(Oper!AE$10=Inputs!$L$16,$G132-SUM($O132:AD132),0))</f>
        <v>0</v>
      </c>
      <c r="AF132" s="221">
        <f>IF(Oper!AF$10&gt;=$C132,IF(ROUND(SUM($O132:AE132),4)=ROUND($G132,4),0,IF(Oper!AF$10=Inputs!$L$16,$G132-SUM($O132:AE132),$G132/$B$91)),IF(Oper!AF$10=Inputs!$L$16,$G132-SUM($O132:AE132),0))</f>
        <v>0</v>
      </c>
      <c r="AG132" s="221">
        <f>IF(Oper!AG$10&gt;=$C132,IF(ROUND(SUM($O132:AF132),4)=ROUND($G132,4),0,IF(Oper!AG$10=Inputs!$L$16,$G132-SUM($O132:AF132),$G132/$B$91)),IF(Oper!AG$10=Inputs!$L$16,$G132-SUM($O132:AF132),0))</f>
        <v>0</v>
      </c>
      <c r="AH132" s="221">
        <f>IF(Oper!AH$10&gt;=$C132,IF(ROUND(SUM($O132:AG132),4)=ROUND($G132,4),0,IF(Oper!AH$10=Inputs!$L$16,$G132-SUM($O132:AG132),$G132/$B$91)),IF(Oper!AH$10=Inputs!$L$16,$G132-SUM($O132:AG132),0))</f>
        <v>0</v>
      </c>
      <c r="AI132" s="221">
        <f>IF(Oper!AI$10&gt;=$C132,IF(ROUND(SUM($O132:AH132),4)=ROUND($G132,4),0,IF(Oper!AI$10=Inputs!$L$16,$G132-SUM($O132:AH132),$G132/$B$91)),IF(Oper!AI$10=Inputs!$L$16,$G132-SUM($O132:AH132),0))</f>
        <v>0</v>
      </c>
      <c r="AJ132" s="221">
        <f>IF(Oper!AJ$10&gt;=$C132,IF(ROUND(SUM($O132:AI132),4)=ROUND($G132,4),0,IF(Oper!AJ$10=Inputs!$L$16,$G132-SUM($O132:AI132),$G132/$B$91)),IF(Oper!AJ$10=Inputs!$L$16,$G132-SUM($O132:AI132),0))</f>
        <v>0</v>
      </c>
      <c r="AK132" s="221">
        <f>IF(Oper!AK$10&gt;=$C132,IF(ROUND(SUM($O132:AJ132),4)=ROUND($G132,4),0,IF(Oper!AK$10=Inputs!$L$16,$G132-SUM($O132:AJ132),$G132/$B$91)),IF(Oper!AK$10=Inputs!$L$16,$G132-SUM($O132:AJ132),0))</f>
        <v>0</v>
      </c>
      <c r="AL132" s="221">
        <f>IF(Oper!AL$10&gt;=$C132,IF(ROUND(SUM($O132:AK132),4)=ROUND($G132,4),0,IF(Oper!AL$10=Inputs!$L$16,$G132-SUM($O132:AK132),$G132/$B$91)),IF(Oper!AL$10=Inputs!$L$16,$G132-SUM($O132:AK132),0))</f>
        <v>0</v>
      </c>
      <c r="AM132" s="221">
        <f>IF(Oper!AM$10&gt;=$C132,IF(ROUND(SUM($O132:AL132),4)=ROUND($G132,4),0,IF(Oper!AM$10=Inputs!$L$16,$G132-SUM($O132:AL132),$G132/$B$91)),IF(Oper!AM$10=Inputs!$L$16,$G132-SUM($O132:AL132),0))</f>
        <v>0</v>
      </c>
      <c r="AN132" s="221">
        <f>IF(Oper!AN$10&gt;=$C132,IF(ROUND(SUM($O132:AM132),4)=ROUND($G132,4),0,IF(Oper!AN$10=Inputs!$L$16,$G132-SUM($O132:AM132),$G132/$B$91)),IF(Oper!AN$10=Inputs!$L$16,$G132-SUM($O132:AM132),0))</f>
        <v>0</v>
      </c>
      <c r="AO132" s="221">
        <f>IF(Oper!AO$10&gt;=$C132,IF(ROUND(SUM($O132:AN132),4)=ROUND($G132,4),0,IF(Oper!AO$10=Inputs!$L$16,$G132-SUM($O132:AN132),$G132/$B$91)),IF(Oper!AO$10=Inputs!$L$16,$G132-SUM($O132:AN132),0))</f>
        <v>0</v>
      </c>
      <c r="AP132" s="221">
        <f>IF(Oper!AP$10&gt;=$C132,IF(ROUND(SUM($O132:AO132),4)=ROUND($G132,4),0,IF(Oper!AP$10=Inputs!$L$16,$G132-SUM($O132:AO132),$G132/$B$91)),IF(Oper!AP$10=Inputs!$L$16,$G132-SUM($O132:AO132),0))</f>
        <v>0</v>
      </c>
      <c r="AQ132" s="221">
        <f>IF(Oper!AQ$10&gt;=$C132,IF(ROUND(SUM($O132:AP132),4)=ROUND($G132,4),0,IF(Oper!AQ$10=Inputs!$L$16,$G132-SUM($O132:AP132),$G132/$B$91)),IF(Oper!AQ$10=Inputs!$L$16,$G132-SUM($O132:AP132),0))</f>
        <v>0</v>
      </c>
      <c r="AR132" s="221">
        <f>IF(Oper!AR$10&gt;=$C132,IF(ROUND(SUM($O132:AQ132),4)=ROUND($G132,4),0,IF(Oper!AR$10=Inputs!$L$16,$G132-SUM($O132:AQ132),$G132/$B$91)),IF(Oper!AR$10=Inputs!$L$16,$G132-SUM($O132:AQ132),0))</f>
        <v>0</v>
      </c>
      <c r="AS132" s="221">
        <f>IF(Oper!AS$10&gt;=$C132,IF(ROUND(SUM($O132:AR132),4)=ROUND($G132,4),0,IF(Oper!AS$10=Inputs!$L$16,$G132-SUM($O132:AR132),$G132/$B$91)),IF(Oper!AS$10=Inputs!$L$16,$G132-SUM($O132:AR132),0))</f>
        <v>0</v>
      </c>
      <c r="AT132" s="221">
        <f>IF(Oper!AT$10&gt;=$C132,IF(ROUND(SUM($O132:AS132),4)=ROUND($G132,4),0,IF(Oper!AT$10=Inputs!$L$16,$G132-SUM($O132:AS132),$G132/$B$91)),IF(Oper!AT$10=Inputs!$L$16,$G132-SUM($O132:AS132),0))</f>
        <v>0</v>
      </c>
      <c r="AU132" s="221">
        <f>IF(Oper!AU$10&gt;=$C132,IF(ROUND(SUM($O132:AT132),4)=ROUND($G132,4),0,IF(Oper!AU$10=Inputs!$L$16,$G132-SUM($O132:AT132),$G132/$B$91)),IF(Oper!AU$10=Inputs!$L$16,$G132-SUM($O132:AT132),0))</f>
        <v>0</v>
      </c>
      <c r="AV132" s="221">
        <f>IF(Oper!AV$10&gt;=$C132,IF(ROUND(SUM($O132:AU132),4)=ROUND($G132,4),0,IF(Oper!AV$10=Inputs!$L$16,$G132-SUM($O132:AU132),$G132/$B$91)),IF(Oper!AV$10=Inputs!$L$16,$G132-SUM($O132:AU132),0))</f>
        <v>0</v>
      </c>
      <c r="AW132" s="221">
        <f>IF(Oper!AW$10&gt;=$C132,IF(ROUND(SUM($O132:AV132),4)=ROUND($G132,4),0,IF(Oper!AW$10=Inputs!$L$16,$G132-SUM($O132:AV132),$G132/$B$91)),IF(Oper!AW$10=Inputs!$L$16,$G132-SUM($O132:AV132),0))</f>
        <v>0</v>
      </c>
      <c r="AX132" s="221">
        <f>IF(Oper!AX$10&gt;=$C132,IF(ROUND(SUM($O132:AW132),4)=ROUND($G132,4),0,IF(Oper!AX$10=Inputs!$L$16,$G132-SUM($O132:AW132),$G132/$B$91)),IF(Oper!AX$10=Inputs!$L$16,$G132-SUM($O132:AW132),0))</f>
        <v>0</v>
      </c>
      <c r="AY132" s="221">
        <f>IF(Oper!AY$10&gt;=$C132,IF(ROUND(SUM($O132:AX132),4)=ROUND($G132,4),0,IF(Oper!AY$10=Inputs!$L$16,$G132-SUM($O132:AX132),$G132/$B$91)),IF(Oper!AY$10=Inputs!$L$16,$G132-SUM($O132:AX132),0))</f>
        <v>0</v>
      </c>
      <c r="AZ132" s="221">
        <f>IF(Oper!AZ$10&gt;=$C132,IF(ROUND(SUM($O132:AY132),4)=ROUND($G132,4),0,IF(Oper!AZ$10=Inputs!$L$16,$G132-SUM($O132:AY132),$G132/$B$91)),IF(Oper!AZ$10=Inputs!$L$16,$G132-SUM($O132:AY132),0))</f>
        <v>0</v>
      </c>
      <c r="BA132" s="221">
        <f>IF(Oper!BA$10&gt;=$C132,IF(ROUND(SUM($O132:AZ132),4)=ROUND($G132,4),0,IF(Oper!BA$10=Inputs!$L$16,$G132-SUM($O132:AZ132),$G132/$B$91)),IF(Oper!BA$10=Inputs!$L$16,$G132-SUM($O132:AZ132),0))</f>
        <v>0</v>
      </c>
      <c r="BB132" s="221">
        <f>IF(Oper!BB$10&gt;=$C132,IF(ROUND(SUM($O132:BA132),4)=ROUND($G132,4),0,IF(Oper!BB$10=Inputs!$L$16,$G132-SUM($O132:BA132),$G132/$B$91)),IF(Oper!BB$10=Inputs!$L$16,$G132-SUM($O132:BA132),0))</f>
        <v>0</v>
      </c>
      <c r="BC132" s="221">
        <f>IF(Oper!BC$10&gt;=$C132,IF(ROUND(SUM($O132:BB132),4)=ROUND($G132,4),0,IF(Oper!BC$10=Inputs!$L$16,$G132-SUM($O132:BB132),$G132/$B$91)),IF(Oper!BC$10=Inputs!$L$16,$G132-SUM($O132:BB132),0))</f>
        <v>-6.7522961005533713</v>
      </c>
      <c r="BD132" s="221">
        <f>IF(Oper!BD$10&gt;=$C132,IF(ROUND(SUM($O132:BC132),4)=ROUND($G132,4),0,IF(Oper!BD$10=Inputs!$L$16,$G132-SUM($O132:BC132),$G132/$B$91)),IF(Oper!BD$10=Inputs!$L$16,$G132-SUM($O132:BC132),0))</f>
        <v>-6.7522961005533713</v>
      </c>
      <c r="BE132" s="221">
        <f>IF(Oper!BE$10&gt;=$C132,IF(ROUND(SUM($O132:BD132),4)=ROUND($G132,4),0,IF(Oper!BE$10=Inputs!$L$16,$G132-SUM($O132:BD132),$G132/$B$91)),IF(Oper!BE$10=Inputs!$L$16,$G132-SUM($O132:BD132),0))</f>
        <v>-6.7522961005533713</v>
      </c>
      <c r="BF132" s="221">
        <f>IF(Oper!BF$10&gt;=$C132,IF(ROUND(SUM($O132:BE132),4)=ROUND($G132,4),0,IF(Oper!BF$10=Inputs!$L$16,$G132-SUM($O132:BE132),$G132/$B$91)),IF(Oper!BF$10=Inputs!$L$16,$G132-SUM($O132:BE132),0))</f>
        <v>-6.7522961005533713</v>
      </c>
      <c r="BG132" s="221">
        <f>IF(Oper!BG$10&gt;=$C132,IF(ROUND(SUM($O132:BF132),4)=ROUND($G132,4),0,IF(Oper!BG$10=Inputs!$L$16,$G132-SUM($O132:BF132),$G132/$B$91)),IF(Oper!BG$10=Inputs!$L$16,$G132-SUM($O132:BF132),0))</f>
        <v>-6.7522961005533713</v>
      </c>
      <c r="BH132" s="221">
        <f>IF(Oper!BH$10&gt;=$C132,IF(ROUND(SUM($O132:BG132),4)=ROUND($G132,4),0,IF(Oper!BH$10=Inputs!$L$16,$G132-SUM($O132:BG132),$G132/$B$91)),IF(Oper!BH$10=Inputs!$L$16,$G132-SUM($O132:BG132),0))</f>
        <v>-6.7522961005533713</v>
      </c>
      <c r="BI132" s="221">
        <f>IF(Oper!BI$10&gt;=$C132,IF(ROUND(SUM($O132:BH132),4)=ROUND($G132,4),0,IF(Oper!BI$10=Inputs!$L$16,$G132-SUM($O132:BH132),$G132/$B$91)),IF(Oper!BI$10=Inputs!$L$16,$G132-SUM($O132:BH132),0))</f>
        <v>-6.7522961005533713</v>
      </c>
      <c r="BJ132" s="221">
        <f>IF(Oper!BJ$10&gt;=$C132,IF(ROUND(SUM($O132:BI132),4)=ROUND($G132,4),0,IF(Oper!BJ$10=Inputs!$L$16,$G132-SUM($O132:BI132),$G132/$B$91)),IF(Oper!BJ$10=Inputs!$L$16,$G132-SUM($O132:BI132),0))</f>
        <v>-6.7522961005533713</v>
      </c>
      <c r="BK132" s="221">
        <f>IF(Oper!BK$10&gt;=$C132,IF(ROUND(SUM($O132:BJ132),4)=ROUND($G132,4),0,IF(Oper!BK$10=Inputs!$L$16,$G132-SUM($O132:BJ132),$G132/$B$91)),IF(Oper!BK$10=Inputs!$L$16,$G132-SUM($O132:BJ132),0))</f>
        <v>-6.7522961005533713</v>
      </c>
      <c r="BL132" s="221">
        <f>IF(Oper!BL$10&gt;=$C132,IF(ROUND(SUM($O132:BK132),4)=ROUND($G132,4),0,IF(Oper!BL$10=Inputs!$L$16,$G132-SUM($O132:BK132),$G132/$B$91)),IF(Oper!BL$10=Inputs!$L$16,$G132-SUM($O132:BK132),0))</f>
        <v>-6.7522961005533713</v>
      </c>
      <c r="BM132" s="221">
        <f>IF(Oper!BM$10&gt;=$C132,IF(ROUND(SUM($O132:BL132),4)=ROUND($G132,4),0,IF(Oper!BM$10=Inputs!$L$16,$G132-SUM($O132:BL132),$G132/$B$91)),IF(Oper!BM$10=Inputs!$L$16,$G132-SUM($O132:BL132),0))</f>
        <v>-6.7522961005533713</v>
      </c>
      <c r="BN132" s="221">
        <f>IF(Oper!BN$10&gt;=$C132,IF(ROUND(SUM($O132:BM132),4)=ROUND($G132,4),0,IF(Oper!BN$10=Inputs!$L$16,$G132-SUM($O132:BM132),$G132/$B$91)),IF(Oper!BN$10=Inputs!$L$16,$G132-SUM($O132:BM132),0))</f>
        <v>-6.7522961005533713</v>
      </c>
      <c r="BO132" s="221">
        <f>IF(Oper!BO$10&gt;=$C132,IF(ROUND(SUM($O132:BN132),4)=ROUND($G132,4),0,IF(Oper!BO$10=Inputs!$L$16,$G132-SUM($O132:BN132),$G132/$B$91)),IF(Oper!BO$10=Inputs!$L$16,$G132-SUM($O132:BN132),0))</f>
        <v>-6.7522961005533713</v>
      </c>
      <c r="BP132" s="221">
        <f>IF(Oper!BP$10&gt;=$C132,IF(ROUND(SUM($O132:BO132),4)=ROUND($G132,4),0,IF(Oper!BP$10=Inputs!$L$16,$G132-SUM($O132:BO132),$G132/$B$91)),IF(Oper!BP$10=Inputs!$L$16,$G132-SUM($O132:BO132),0))</f>
        <v>-6.7522961005533713</v>
      </c>
      <c r="BQ132" s="221">
        <f>IF(Oper!BQ$10&gt;=$C132,IF(ROUND(SUM($O132:BP132),4)=ROUND($G132,4),0,IF(Oper!BQ$10=Inputs!$L$16,$G132-SUM($O132:BP132),$G132/$B$91)),IF(Oper!BQ$10=Inputs!$L$16,$G132-SUM($O132:BP132),0))</f>
        <v>-6.7522961005533713</v>
      </c>
      <c r="BR132" s="221">
        <f>IF(Oper!BR$10&gt;=$C132,IF(ROUND(SUM($O132:BQ132),4)=ROUND($G132,4),0,IF(Oper!BR$10=Inputs!$L$16,$G132-SUM($O132:BQ132),$G132/$B$91)),IF(Oper!BR$10=Inputs!$L$16,$G132-SUM($O132:BQ132),0))</f>
        <v>-6.7522961005533713</v>
      </c>
      <c r="BS132" s="221">
        <f>IF(Oper!BS$10&gt;=$C132,IF(ROUND(SUM($O132:BR132),4)=ROUND($G132,4),0,IF(Oper!BS$10=Inputs!$L$16,$G132-SUM($O132:BR132),$G132/$B$91)),IF(Oper!BS$10=Inputs!$L$16,$G132-SUM($O132:BR132),0))</f>
        <v>-6.7522961005533713</v>
      </c>
      <c r="BT132" s="221">
        <f>IF(Oper!BT$10&gt;=$C132,IF(ROUND(SUM($O132:BS132),4)=ROUND($G132,4),0,IF(Oper!BT$10=Inputs!$L$16,$G132-SUM($O132:BS132),$G132/$B$91)),IF(Oper!BT$10=Inputs!$L$16,$G132-SUM($O132:BS132),0))</f>
        <v>-6.7522961005533713</v>
      </c>
      <c r="BU132" s="221">
        <f>IF(Oper!BU$10&gt;=$C132,IF(ROUND(SUM($O132:BT132),4)=ROUND($G132,4),0,IF(Oper!BU$10=Inputs!$L$16,$G132-SUM($O132:BT132),$G132/$B$91)),IF(Oper!BU$10=Inputs!$L$16,$G132-SUM($O132:BT132),0))</f>
        <v>-6.7522961005533713</v>
      </c>
      <c r="BV132" s="221">
        <f>IF(Oper!BV$10&gt;=$C132,IF(ROUND(SUM($O132:BU132),4)=ROUND($G132,4),0,IF(Oper!BV$10=Inputs!$L$16,$G132-SUM($O132:BU132),$G132/$B$91)),IF(Oper!BV$10=Inputs!$L$16,$G132-SUM($O132:BU132),0))</f>
        <v>-6.7522961005533713</v>
      </c>
      <c r="BW132" s="221">
        <f>IF(Oper!BW$10&gt;=$C132,IF(ROUND(SUM($O132:BV132),4)=ROUND($G132,4),0,IF(Oper!BW$10=Inputs!$L$16,$G132-SUM($O132:BV132),$G132/$B$91)),IF(Oper!BW$10=Inputs!$L$16,$G132-SUM($O132:BV132),0))</f>
        <v>0</v>
      </c>
      <c r="BX132" s="221">
        <f>IF(Oper!BX$10&gt;=$C132,IF(ROUND(SUM($O132:BW132),4)=ROUND($G132,4),0,IF(Oper!BX$10=Inputs!$L$16,$G132-SUM($O132:BW132),$G132/$B$91)),IF(Oper!BX$10=Inputs!$L$16,$G132-SUM($O132:BW132),0))</f>
        <v>0</v>
      </c>
      <c r="BY132" s="221">
        <f>IF(Oper!BY$10&gt;=$C132,IF(ROUND(SUM($O132:BX132),4)=ROUND($G132,4),0,IF(Oper!BY$10=Inputs!$L$16,$G132-SUM($O132:BX132),$G132/$B$91)),IF(Oper!BY$10=Inputs!$L$16,$G132-SUM($O132:BX132),0))</f>
        <v>0</v>
      </c>
      <c r="BZ132" s="221">
        <f>IF(Oper!BZ$10&gt;=$C132,IF(ROUND(SUM($O132:BY132),4)=ROUND($G132,4),0,IF(Oper!BZ$10=Inputs!$L$16,$G132-SUM($O132:BY132),$G132/$B$91)),IF(Oper!BZ$10=Inputs!$L$16,$G132-SUM($O132:BY132),0))</f>
        <v>0</v>
      </c>
      <c r="CA132" s="221">
        <f>IF(Oper!CA$10&gt;=$C132,IF(ROUND(SUM($O132:BZ132),4)=ROUND($G132,4),0,IF(Oper!CA$10=Inputs!$L$16,$G132-SUM($O132:BZ132),$G132/$B$91)),IF(Oper!CA$10=Inputs!$L$16,$G132-SUM($O132:BZ132),0))</f>
        <v>0</v>
      </c>
      <c r="CB132" s="221">
        <f>IF(Oper!CB$10&gt;=$C132,IF(ROUND(SUM($O132:CA132),4)=ROUND($G132,4),0,IF(Oper!CB$10=Inputs!$L$16,$G132-SUM($O132:CA132),$G132/$B$91)),IF(Oper!CB$10=Inputs!$L$16,$G132-SUM($O132:CA132),0))</f>
        <v>0</v>
      </c>
      <c r="CC132" s="221">
        <f>IF(Oper!CC$10&gt;=$C132,IF(ROUND(SUM($O132:CB132),4)=ROUND($G132,4),0,IF(Oper!CC$10=Inputs!$L$16,$G132-SUM($O132:CB132),$G132/$B$91)),IF(Oper!CC$10=Inputs!$L$16,$G132-SUM($O132:CB132),0))</f>
        <v>0</v>
      </c>
      <c r="CD132" s="221">
        <f>IF(Oper!CD$10&gt;=$C132,IF(ROUND(SUM($O132:CC132),4)=ROUND($G132,4),0,IF(Oper!CD$10=Inputs!$L$16,$G132-SUM($O132:CC132),$G132/$B$91)),IF(Oper!CD$10=Inputs!$L$16,$G132-SUM($O132:CC132),0))</f>
        <v>0</v>
      </c>
      <c r="CE132" s="221">
        <f>IF(Oper!CE$10&gt;=$C132,IF(ROUND(SUM($O132:CD132),4)=ROUND($G132,4),0,IF(Oper!CE$10=Inputs!$L$16,$G132-SUM($O132:CD132),$G132/$B$91)),IF(Oper!CE$10=Inputs!$L$16,$G132-SUM($O132:CD132),0))</f>
        <v>0</v>
      </c>
      <c r="CF132" s="221">
        <f>IF(Oper!CF$10&gt;=$C132,IF(ROUND(SUM($O132:CE132),4)=ROUND($G132,4),0,IF(Oper!CF$10=Inputs!$L$16,$G132-SUM($O132:CE132),$G132/$B$91)),IF(Oper!CF$10=Inputs!$L$16,$G132-SUM($O132:CE132),0))</f>
        <v>0</v>
      </c>
      <c r="CG132" s="221">
        <f>IF(Oper!CG$10&gt;=$C132,IF(ROUND(SUM($O132:CF132),4)=ROUND($G132,4),0,IF(Oper!CG$10=Inputs!$L$16,$G132-SUM($O132:CF132),$G132/$B$91)),IF(Oper!CG$10=Inputs!$L$16,$G132-SUM($O132:CF132),0))</f>
        <v>0</v>
      </c>
      <c r="CH132" s="221">
        <f>IF(Oper!CH$10&gt;=$C132,IF(ROUND(SUM($O132:CG132),4)=ROUND($G132,4),0,IF(Oper!CH$10=Inputs!$L$16,$G132-SUM($O132:CG132),$G132/$B$91)),IF(Oper!CH$10=Inputs!$L$16,$G132-SUM($O132:CG132),0))</f>
        <v>0</v>
      </c>
      <c r="CI132" s="221">
        <f>IF(Oper!CI$10&gt;=$C132,IF(ROUND(SUM($O132:CH132),4)=ROUND($G132,4),0,IF(Oper!CI$10=Inputs!$L$16,$G132-SUM($O132:CH132),$G132/$B$91)),IF(Oper!CI$10=Inputs!$L$16,$G132-SUM($O132:CH132),0))</f>
        <v>0</v>
      </c>
      <c r="CJ132" s="221">
        <f>IF(Oper!CJ$10&gt;=$C132,IF(ROUND(SUM($O132:CI132),4)=ROUND($G132,4),0,IF(Oper!CJ$10=Inputs!$L$16,$G132-SUM($O132:CI132),$G132/$B$91)),IF(Oper!CJ$10=Inputs!$L$16,$G132-SUM($O132:CI132),0))</f>
        <v>0</v>
      </c>
      <c r="CK132" s="221">
        <f>IF(Oper!CK$10&gt;=$C132,IF(ROUND(SUM($O132:CJ132),4)=ROUND($G132,4),0,IF(Oper!CK$10=Inputs!$L$16,$G132-SUM($O132:CJ132),$G132/$B$91)),IF(Oper!CK$10=Inputs!$L$16,$G132-SUM($O132:CJ132),0))</f>
        <v>0</v>
      </c>
      <c r="CL132" s="221">
        <f>IF(Oper!CL$10&gt;=$C132,IF(ROUND(SUM($O132:CK132),4)=ROUND($G132,4),0,IF(Oper!CL$10=Inputs!$L$16,$G132-SUM($O132:CK132),$G132/$B$91)),IF(Oper!CL$10=Inputs!$L$16,$G132-SUM($O132:CK132),0))</f>
        <v>0</v>
      </c>
      <c r="CM132" s="221">
        <f>IF(Oper!CM$10&gt;=$C132,IF(ROUND(SUM($O132:CL132),4)=ROUND($G132,4),0,IF(Oper!CM$10=Inputs!$L$16,$G132-SUM($O132:CL132),$G132/$B$91)),IF(Oper!CM$10=Inputs!$L$16,$G132-SUM($O132:CL132),0))</f>
        <v>0</v>
      </c>
      <c r="CN132" s="221">
        <f>IF(Oper!CN$10&gt;=$C132,IF(ROUND(SUM($O132:CM132),4)=ROUND($G132,4),0,IF(Oper!CN$10=Inputs!$L$16,$G132-SUM($O132:CM132),$G132/$B$91)),IF(Oper!CN$10=Inputs!$L$16,$G132-SUM($O132:CM132),0))</f>
        <v>0</v>
      </c>
      <c r="CO132" s="221">
        <f>IF(Oper!CO$10&gt;=$C132,IF(ROUND(SUM($O132:CN132),4)=ROUND($G132,4),0,IF(Oper!CO$10=Inputs!$L$16,$G132-SUM($O132:CN132),$G132/$B$91)),IF(Oper!CO$10=Inputs!$L$16,$G132-SUM($O132:CN132),0))</f>
        <v>0</v>
      </c>
      <c r="CP132" s="221">
        <f>IF(Oper!CP$10&gt;=$C132,IF(ROUND(SUM($O132:CO132),4)=ROUND($G132,4),0,IF(Oper!CP$10=Inputs!$L$16,$G132-SUM($O132:CO132),$G132/$B$91)),IF(Oper!CP$10=Inputs!$L$16,$G132-SUM($O132:CO132),0))</f>
        <v>0</v>
      </c>
      <c r="CQ132" s="221">
        <f>IF(Oper!CQ$10&gt;=$C132,IF(ROUND(SUM($O132:CP132),4)=ROUND($G132,4),0,IF(Oper!CQ$10=Inputs!$L$16,$G132-SUM($O132:CP132),$G132/$B$91)),IF(Oper!CQ$10=Inputs!$L$16,$G132-SUM($O132:CP132),0))</f>
        <v>0</v>
      </c>
      <c r="CR132" s="221">
        <f>IF(Oper!CR$10&gt;=$C132,IF(ROUND(SUM($O132:CQ132),4)=ROUND($G132,4),0,IF(Oper!CR$10=Inputs!$L$16,$G132-SUM($O132:CQ132),$G132/$B$91)),IF(Oper!CR$10=Inputs!$L$16,$G132-SUM($O132:CQ132),0))</f>
        <v>0</v>
      </c>
      <c r="CS132" s="221"/>
    </row>
    <row r="133" spans="1:97" outlineLevel="1">
      <c r="A133" s="47"/>
      <c r="B133" s="47"/>
      <c r="C133" s="116">
        <v>58075</v>
      </c>
      <c r="D133" s="47"/>
      <c r="E133" s="47"/>
      <c r="F133" s="47"/>
      <c r="G133" s="666">
        <f t="shared" si="217"/>
        <v>-137.74684045128879</v>
      </c>
      <c r="H133" s="47"/>
      <c r="I133" s="47"/>
      <c r="J133" s="47"/>
      <c r="K133" s="310" t="s">
        <v>200</v>
      </c>
      <c r="L133" s="133"/>
      <c r="M133" s="125">
        <f t="shared" si="218"/>
        <v>-137.74684045128879</v>
      </c>
      <c r="N133" s="125"/>
      <c r="O133" s="47"/>
      <c r="P133" s="221">
        <f>IF(Oper!P$10&gt;=$C133,IF(ROUND(SUM($O133:O133),4)=ROUND($G133,4),0,IF(Oper!P$10=Inputs!$L$16,$G133-SUM($O133:O133),$G133/$B$91)),IF(Oper!P$10=Inputs!$L$16,$G133-SUM($O133:O133),0))</f>
        <v>0</v>
      </c>
      <c r="Q133" s="221">
        <f>IF(Oper!Q$10&gt;=$C133,IF(ROUND(SUM($O133:P133),4)=ROUND($G133,4),0,IF(Oper!Q$10=Inputs!$L$16,$G133-SUM($O133:P133),$G133/$B$91)),IF(Oper!Q$10=Inputs!$L$16,$G133-SUM($O133:P133),0))</f>
        <v>0</v>
      </c>
      <c r="R133" s="221">
        <f>IF(Oper!R$10&gt;=$C133,IF(ROUND(SUM($O133:Q133),4)=ROUND($G133,4),0,IF(Oper!R$10=Inputs!$L$16,$G133-SUM($O133:Q133),$G133/$B$91)),IF(Oper!R$10=Inputs!$L$16,$G133-SUM($O133:Q133),0))</f>
        <v>0</v>
      </c>
      <c r="S133" s="221">
        <f>IF(Oper!S$10&gt;=$C133,IF(ROUND(SUM($O133:R133),4)=ROUND($G133,4),0,IF(Oper!S$10=Inputs!$L$16,$G133-SUM($O133:R133),$G133/$B$91)),IF(Oper!S$10=Inputs!$L$16,$G133-SUM($O133:R133),0))</f>
        <v>0</v>
      </c>
      <c r="T133" s="221">
        <f>IF(Oper!T$10&gt;=$C133,IF(ROUND(SUM($O133:S133),4)=ROUND($G133,4),0,IF(Oper!T$10=Inputs!$L$16,$G133-SUM($O133:S133),$G133/$B$91)),IF(Oper!T$10=Inputs!$L$16,$G133-SUM($O133:S133),0))</f>
        <v>0</v>
      </c>
      <c r="U133" s="221">
        <f>IF(Oper!U$10&gt;=$C133,IF(ROUND(SUM($O133:T133),4)=ROUND($G133,4),0,IF(Oper!U$10=Inputs!$L$16,$G133-SUM($O133:T133),$G133/$B$91)),IF(Oper!U$10=Inputs!$L$16,$G133-SUM($O133:T133),0))</f>
        <v>0</v>
      </c>
      <c r="V133" s="221">
        <f>IF(Oper!V$10&gt;=$C133,IF(ROUND(SUM($O133:U133),4)=ROUND($G133,4),0,IF(Oper!V$10=Inputs!$L$16,$G133-SUM($O133:U133),$G133/$B$91)),IF(Oper!V$10=Inputs!$L$16,$G133-SUM($O133:U133),0))</f>
        <v>0</v>
      </c>
      <c r="W133" s="221">
        <f>IF(Oper!W$10&gt;=$C133,IF(ROUND(SUM($O133:V133),4)=ROUND($G133,4),0,IF(Oper!W$10=Inputs!$L$16,$G133-SUM($O133:V133),$G133/$B$91)),IF(Oper!W$10=Inputs!$L$16,$G133-SUM($O133:V133),0))</f>
        <v>0</v>
      </c>
      <c r="X133" s="221">
        <f>IF(Oper!X$10&gt;=$C133,IF(ROUND(SUM($O133:W133),4)=ROUND($G133,4),0,IF(Oper!X$10=Inputs!$L$16,$G133-SUM($O133:W133),$G133/$B$91)),IF(Oper!X$10=Inputs!$L$16,$G133-SUM($O133:W133),0))</f>
        <v>0</v>
      </c>
      <c r="Y133" s="221">
        <f>IF(Oper!Y$10&gt;=$C133,IF(ROUND(SUM($O133:X133),4)=ROUND($G133,4),0,IF(Oper!Y$10=Inputs!$L$16,$G133-SUM($O133:X133),$G133/$B$91)),IF(Oper!Y$10=Inputs!$L$16,$G133-SUM($O133:X133),0))</f>
        <v>0</v>
      </c>
      <c r="Z133" s="221">
        <f>IF(Oper!Z$10&gt;=$C133,IF(ROUND(SUM($O133:Y133),4)=ROUND($G133,4),0,IF(Oper!Z$10=Inputs!$L$16,$G133-SUM($O133:Y133),$G133/$B$91)),IF(Oper!Z$10=Inputs!$L$16,$G133-SUM($O133:Y133),0))</f>
        <v>0</v>
      </c>
      <c r="AA133" s="221">
        <f>IF(Oper!AA$10&gt;=$C133,IF(ROUND(SUM($O133:Z133),4)=ROUND($G133,4),0,IF(Oper!AA$10=Inputs!$L$16,$G133-SUM($O133:Z133),$G133/$B$91)),IF(Oper!AA$10=Inputs!$L$16,$G133-SUM($O133:Z133),0))</f>
        <v>0</v>
      </c>
      <c r="AB133" s="221">
        <f>IF(Oper!AB$10&gt;=$C133,IF(ROUND(SUM($O133:AA133),4)=ROUND($G133,4),0,IF(Oper!AB$10=Inputs!$L$16,$G133-SUM($O133:AA133),$G133/$B$91)),IF(Oper!AB$10=Inputs!$L$16,$G133-SUM($O133:AA133),0))</f>
        <v>0</v>
      </c>
      <c r="AC133" s="221">
        <f>IF(Oper!AC$10&gt;=$C133,IF(ROUND(SUM($O133:AB133),4)=ROUND($G133,4),0,IF(Oper!AC$10=Inputs!$L$16,$G133-SUM($O133:AB133),$G133/$B$91)),IF(Oper!AC$10=Inputs!$L$16,$G133-SUM($O133:AB133),0))</f>
        <v>0</v>
      </c>
      <c r="AD133" s="221">
        <f>IF(Oper!AD$10&gt;=$C133,IF(ROUND(SUM($O133:AC133),4)=ROUND($G133,4),0,IF(Oper!AD$10=Inputs!$L$16,$G133-SUM($O133:AC133),$G133/$B$91)),IF(Oper!AD$10=Inputs!$L$16,$G133-SUM($O133:AC133),0))</f>
        <v>0</v>
      </c>
      <c r="AE133" s="221">
        <f>IF(Oper!AE$10&gt;=$C133,IF(ROUND(SUM($O133:AD133),4)=ROUND($G133,4),0,IF(Oper!AE$10=Inputs!$L$16,$G133-SUM($O133:AD133),$G133/$B$91)),IF(Oper!AE$10=Inputs!$L$16,$G133-SUM($O133:AD133),0))</f>
        <v>0</v>
      </c>
      <c r="AF133" s="221">
        <f>IF(Oper!AF$10&gt;=$C133,IF(ROUND(SUM($O133:AE133),4)=ROUND($G133,4),0,IF(Oper!AF$10=Inputs!$L$16,$G133-SUM($O133:AE133),$G133/$B$91)),IF(Oper!AF$10=Inputs!$L$16,$G133-SUM($O133:AE133),0))</f>
        <v>0</v>
      </c>
      <c r="AG133" s="221">
        <f>IF(Oper!AG$10&gt;=$C133,IF(ROUND(SUM($O133:AF133),4)=ROUND($G133,4),0,IF(Oper!AG$10=Inputs!$L$16,$G133-SUM($O133:AF133),$G133/$B$91)),IF(Oper!AG$10=Inputs!$L$16,$G133-SUM($O133:AF133),0))</f>
        <v>0</v>
      </c>
      <c r="AH133" s="221">
        <f>IF(Oper!AH$10&gt;=$C133,IF(ROUND(SUM($O133:AG133),4)=ROUND($G133,4),0,IF(Oper!AH$10=Inputs!$L$16,$G133-SUM($O133:AG133),$G133/$B$91)),IF(Oper!AH$10=Inputs!$L$16,$G133-SUM($O133:AG133),0))</f>
        <v>0</v>
      </c>
      <c r="AI133" s="221">
        <f>IF(Oper!AI$10&gt;=$C133,IF(ROUND(SUM($O133:AH133),4)=ROUND($G133,4),0,IF(Oper!AI$10=Inputs!$L$16,$G133-SUM($O133:AH133),$G133/$B$91)),IF(Oper!AI$10=Inputs!$L$16,$G133-SUM($O133:AH133),0))</f>
        <v>0</v>
      </c>
      <c r="AJ133" s="221">
        <f>IF(Oper!AJ$10&gt;=$C133,IF(ROUND(SUM($O133:AI133),4)=ROUND($G133,4),0,IF(Oper!AJ$10=Inputs!$L$16,$G133-SUM($O133:AI133),$G133/$B$91)),IF(Oper!AJ$10=Inputs!$L$16,$G133-SUM($O133:AI133),0))</f>
        <v>0</v>
      </c>
      <c r="AK133" s="221">
        <f>IF(Oper!AK$10&gt;=$C133,IF(ROUND(SUM($O133:AJ133),4)=ROUND($G133,4),0,IF(Oper!AK$10=Inputs!$L$16,$G133-SUM($O133:AJ133),$G133/$B$91)),IF(Oper!AK$10=Inputs!$L$16,$G133-SUM($O133:AJ133),0))</f>
        <v>0</v>
      </c>
      <c r="AL133" s="221">
        <f>IF(Oper!AL$10&gt;=$C133,IF(ROUND(SUM($O133:AK133),4)=ROUND($G133,4),0,IF(Oper!AL$10=Inputs!$L$16,$G133-SUM($O133:AK133),$G133/$B$91)),IF(Oper!AL$10=Inputs!$L$16,$G133-SUM($O133:AK133),0))</f>
        <v>0</v>
      </c>
      <c r="AM133" s="221">
        <f>IF(Oper!AM$10&gt;=$C133,IF(ROUND(SUM($O133:AL133),4)=ROUND($G133,4),0,IF(Oper!AM$10=Inputs!$L$16,$G133-SUM($O133:AL133),$G133/$B$91)),IF(Oper!AM$10=Inputs!$L$16,$G133-SUM($O133:AL133),0))</f>
        <v>0</v>
      </c>
      <c r="AN133" s="221">
        <f>IF(Oper!AN$10&gt;=$C133,IF(ROUND(SUM($O133:AM133),4)=ROUND($G133,4),0,IF(Oper!AN$10=Inputs!$L$16,$G133-SUM($O133:AM133),$G133/$B$91)),IF(Oper!AN$10=Inputs!$L$16,$G133-SUM($O133:AM133),0))</f>
        <v>0</v>
      </c>
      <c r="AO133" s="221">
        <f>IF(Oper!AO$10&gt;=$C133,IF(ROUND(SUM($O133:AN133),4)=ROUND($G133,4),0,IF(Oper!AO$10=Inputs!$L$16,$G133-SUM($O133:AN133),$G133/$B$91)),IF(Oper!AO$10=Inputs!$L$16,$G133-SUM($O133:AN133),0))</f>
        <v>0</v>
      </c>
      <c r="AP133" s="221">
        <f>IF(Oper!AP$10&gt;=$C133,IF(ROUND(SUM($O133:AO133),4)=ROUND($G133,4),0,IF(Oper!AP$10=Inputs!$L$16,$G133-SUM($O133:AO133),$G133/$B$91)),IF(Oper!AP$10=Inputs!$L$16,$G133-SUM($O133:AO133),0))</f>
        <v>0</v>
      </c>
      <c r="AQ133" s="221">
        <f>IF(Oper!AQ$10&gt;=$C133,IF(ROUND(SUM($O133:AP133),4)=ROUND($G133,4),0,IF(Oper!AQ$10=Inputs!$L$16,$G133-SUM($O133:AP133),$G133/$B$91)),IF(Oper!AQ$10=Inputs!$L$16,$G133-SUM($O133:AP133),0))</f>
        <v>0</v>
      </c>
      <c r="AR133" s="221">
        <f>IF(Oper!AR$10&gt;=$C133,IF(ROUND(SUM($O133:AQ133),4)=ROUND($G133,4),0,IF(Oper!AR$10=Inputs!$L$16,$G133-SUM($O133:AQ133),$G133/$B$91)),IF(Oper!AR$10=Inputs!$L$16,$G133-SUM($O133:AQ133),0))</f>
        <v>0</v>
      </c>
      <c r="AS133" s="221">
        <f>IF(Oper!AS$10&gt;=$C133,IF(ROUND(SUM($O133:AR133),4)=ROUND($G133,4),0,IF(Oper!AS$10=Inputs!$L$16,$G133-SUM($O133:AR133),$G133/$B$91)),IF(Oper!AS$10=Inputs!$L$16,$G133-SUM($O133:AR133),0))</f>
        <v>0</v>
      </c>
      <c r="AT133" s="221">
        <f>IF(Oper!AT$10&gt;=$C133,IF(ROUND(SUM($O133:AS133),4)=ROUND($G133,4),0,IF(Oper!AT$10=Inputs!$L$16,$G133-SUM($O133:AS133),$G133/$B$91)),IF(Oper!AT$10=Inputs!$L$16,$G133-SUM($O133:AS133),0))</f>
        <v>0</v>
      </c>
      <c r="AU133" s="221">
        <f>IF(Oper!AU$10&gt;=$C133,IF(ROUND(SUM($O133:AT133),4)=ROUND($G133,4),0,IF(Oper!AU$10=Inputs!$L$16,$G133-SUM($O133:AT133),$G133/$B$91)),IF(Oper!AU$10=Inputs!$L$16,$G133-SUM($O133:AT133),0))</f>
        <v>0</v>
      </c>
      <c r="AV133" s="221">
        <f>IF(Oper!AV$10&gt;=$C133,IF(ROUND(SUM($O133:AU133),4)=ROUND($G133,4),0,IF(Oper!AV$10=Inputs!$L$16,$G133-SUM($O133:AU133),$G133/$B$91)),IF(Oper!AV$10=Inputs!$L$16,$G133-SUM($O133:AU133),0))</f>
        <v>0</v>
      </c>
      <c r="AW133" s="221">
        <f>IF(Oper!AW$10&gt;=$C133,IF(ROUND(SUM($O133:AV133),4)=ROUND($G133,4),0,IF(Oper!AW$10=Inputs!$L$16,$G133-SUM($O133:AV133),$G133/$B$91)),IF(Oper!AW$10=Inputs!$L$16,$G133-SUM($O133:AV133),0))</f>
        <v>0</v>
      </c>
      <c r="AX133" s="221">
        <f>IF(Oper!AX$10&gt;=$C133,IF(ROUND(SUM($O133:AW133),4)=ROUND($G133,4),0,IF(Oper!AX$10=Inputs!$L$16,$G133-SUM($O133:AW133),$G133/$B$91)),IF(Oper!AX$10=Inputs!$L$16,$G133-SUM($O133:AW133),0))</f>
        <v>0</v>
      </c>
      <c r="AY133" s="221">
        <f>IF(Oper!AY$10&gt;=$C133,IF(ROUND(SUM($O133:AX133),4)=ROUND($G133,4),0,IF(Oper!AY$10=Inputs!$L$16,$G133-SUM($O133:AX133),$G133/$B$91)),IF(Oper!AY$10=Inputs!$L$16,$G133-SUM($O133:AX133),0))</f>
        <v>0</v>
      </c>
      <c r="AZ133" s="221">
        <f>IF(Oper!AZ$10&gt;=$C133,IF(ROUND(SUM($O133:AY133),4)=ROUND($G133,4),0,IF(Oper!AZ$10=Inputs!$L$16,$G133-SUM($O133:AY133),$G133/$B$91)),IF(Oper!AZ$10=Inputs!$L$16,$G133-SUM($O133:AY133),0))</f>
        <v>0</v>
      </c>
      <c r="BA133" s="221">
        <f>IF(Oper!BA$10&gt;=$C133,IF(ROUND(SUM($O133:AZ133),4)=ROUND($G133,4),0,IF(Oper!BA$10=Inputs!$L$16,$G133-SUM($O133:AZ133),$G133/$B$91)),IF(Oper!BA$10=Inputs!$L$16,$G133-SUM($O133:AZ133),0))</f>
        <v>0</v>
      </c>
      <c r="BB133" s="221">
        <f>IF(Oper!BB$10&gt;=$C133,IF(ROUND(SUM($O133:BA133),4)=ROUND($G133,4),0,IF(Oper!BB$10=Inputs!$L$16,$G133-SUM($O133:BA133),$G133/$B$91)),IF(Oper!BB$10=Inputs!$L$16,$G133-SUM($O133:BA133),0))</f>
        <v>0</v>
      </c>
      <c r="BC133" s="221">
        <f>IF(Oper!BC$10&gt;=$C133,IF(ROUND(SUM($O133:BB133),4)=ROUND($G133,4),0,IF(Oper!BC$10=Inputs!$L$16,$G133-SUM($O133:BB133),$G133/$B$91)),IF(Oper!BC$10=Inputs!$L$16,$G133-SUM($O133:BB133),0))</f>
        <v>0</v>
      </c>
      <c r="BD133" s="221">
        <f>IF(Oper!BD$10&gt;=$C133,IF(ROUND(SUM($O133:BC133),4)=ROUND($G133,4),0,IF(Oper!BD$10=Inputs!$L$16,$G133-SUM($O133:BC133),$G133/$B$91)),IF(Oper!BD$10=Inputs!$L$16,$G133-SUM($O133:BC133),0))</f>
        <v>-6.8873420225644395</v>
      </c>
      <c r="BE133" s="221">
        <f>IF(Oper!BE$10&gt;=$C133,IF(ROUND(SUM($O133:BD133),4)=ROUND($G133,4),0,IF(Oper!BE$10=Inputs!$L$16,$G133-SUM($O133:BD133),$G133/$B$91)),IF(Oper!BE$10=Inputs!$L$16,$G133-SUM($O133:BD133),0))</f>
        <v>-6.8873420225644395</v>
      </c>
      <c r="BF133" s="221">
        <f>IF(Oper!BF$10&gt;=$C133,IF(ROUND(SUM($O133:BE133),4)=ROUND($G133,4),0,IF(Oper!BF$10=Inputs!$L$16,$G133-SUM($O133:BE133),$G133/$B$91)),IF(Oper!BF$10=Inputs!$L$16,$G133-SUM($O133:BE133),0))</f>
        <v>-6.8873420225644395</v>
      </c>
      <c r="BG133" s="221">
        <f>IF(Oper!BG$10&gt;=$C133,IF(ROUND(SUM($O133:BF133),4)=ROUND($G133,4),0,IF(Oper!BG$10=Inputs!$L$16,$G133-SUM($O133:BF133),$G133/$B$91)),IF(Oper!BG$10=Inputs!$L$16,$G133-SUM($O133:BF133),0))</f>
        <v>-6.8873420225644395</v>
      </c>
      <c r="BH133" s="221">
        <f>IF(Oper!BH$10&gt;=$C133,IF(ROUND(SUM($O133:BG133),4)=ROUND($G133,4),0,IF(Oper!BH$10=Inputs!$L$16,$G133-SUM($O133:BG133),$G133/$B$91)),IF(Oper!BH$10=Inputs!$L$16,$G133-SUM($O133:BG133),0))</f>
        <v>-6.8873420225644395</v>
      </c>
      <c r="BI133" s="221">
        <f>IF(Oper!BI$10&gt;=$C133,IF(ROUND(SUM($O133:BH133),4)=ROUND($G133,4),0,IF(Oper!BI$10=Inputs!$L$16,$G133-SUM($O133:BH133),$G133/$B$91)),IF(Oper!BI$10=Inputs!$L$16,$G133-SUM($O133:BH133),0))</f>
        <v>-6.8873420225644395</v>
      </c>
      <c r="BJ133" s="221">
        <f>IF(Oper!BJ$10&gt;=$C133,IF(ROUND(SUM($O133:BI133),4)=ROUND($G133,4),0,IF(Oper!BJ$10=Inputs!$L$16,$G133-SUM($O133:BI133),$G133/$B$91)),IF(Oper!BJ$10=Inputs!$L$16,$G133-SUM($O133:BI133),0))</f>
        <v>-6.8873420225644395</v>
      </c>
      <c r="BK133" s="221">
        <f>IF(Oper!BK$10&gt;=$C133,IF(ROUND(SUM($O133:BJ133),4)=ROUND($G133,4),0,IF(Oper!BK$10=Inputs!$L$16,$G133-SUM($O133:BJ133),$G133/$B$91)),IF(Oper!BK$10=Inputs!$L$16,$G133-SUM($O133:BJ133),0))</f>
        <v>-6.8873420225644395</v>
      </c>
      <c r="BL133" s="221">
        <f>IF(Oper!BL$10&gt;=$C133,IF(ROUND(SUM($O133:BK133),4)=ROUND($G133,4),0,IF(Oper!BL$10=Inputs!$L$16,$G133-SUM($O133:BK133),$G133/$B$91)),IF(Oper!BL$10=Inputs!$L$16,$G133-SUM($O133:BK133),0))</f>
        <v>-6.8873420225644395</v>
      </c>
      <c r="BM133" s="221">
        <f>IF(Oper!BM$10&gt;=$C133,IF(ROUND(SUM($O133:BL133),4)=ROUND($G133,4),0,IF(Oper!BM$10=Inputs!$L$16,$G133-SUM($O133:BL133),$G133/$B$91)),IF(Oper!BM$10=Inputs!$L$16,$G133-SUM($O133:BL133),0))</f>
        <v>-6.8873420225644395</v>
      </c>
      <c r="BN133" s="221">
        <f>IF(Oper!BN$10&gt;=$C133,IF(ROUND(SUM($O133:BM133),4)=ROUND($G133,4),0,IF(Oper!BN$10=Inputs!$L$16,$G133-SUM($O133:BM133),$G133/$B$91)),IF(Oper!BN$10=Inputs!$L$16,$G133-SUM($O133:BM133),0))</f>
        <v>-6.8873420225644395</v>
      </c>
      <c r="BO133" s="221">
        <f>IF(Oper!BO$10&gt;=$C133,IF(ROUND(SUM($O133:BN133),4)=ROUND($G133,4),0,IF(Oper!BO$10=Inputs!$L$16,$G133-SUM($O133:BN133),$G133/$B$91)),IF(Oper!BO$10=Inputs!$L$16,$G133-SUM($O133:BN133),0))</f>
        <v>-6.8873420225644395</v>
      </c>
      <c r="BP133" s="221">
        <f>IF(Oper!BP$10&gt;=$C133,IF(ROUND(SUM($O133:BO133),4)=ROUND($G133,4),0,IF(Oper!BP$10=Inputs!$L$16,$G133-SUM($O133:BO133),$G133/$B$91)),IF(Oper!BP$10=Inputs!$L$16,$G133-SUM($O133:BO133),0))</f>
        <v>-6.8873420225644395</v>
      </c>
      <c r="BQ133" s="221">
        <f>IF(Oper!BQ$10&gt;=$C133,IF(ROUND(SUM($O133:BP133),4)=ROUND($G133,4),0,IF(Oper!BQ$10=Inputs!$L$16,$G133-SUM($O133:BP133),$G133/$B$91)),IF(Oper!BQ$10=Inputs!$L$16,$G133-SUM($O133:BP133),0))</f>
        <v>-6.8873420225644395</v>
      </c>
      <c r="BR133" s="221">
        <f>IF(Oper!BR$10&gt;=$C133,IF(ROUND(SUM($O133:BQ133),4)=ROUND($G133,4),0,IF(Oper!BR$10=Inputs!$L$16,$G133-SUM($O133:BQ133),$G133/$B$91)),IF(Oper!BR$10=Inputs!$L$16,$G133-SUM($O133:BQ133),0))</f>
        <v>-6.8873420225644395</v>
      </c>
      <c r="BS133" s="221">
        <f>IF(Oper!BS$10&gt;=$C133,IF(ROUND(SUM($O133:BR133),4)=ROUND($G133,4),0,IF(Oper!BS$10=Inputs!$L$16,$G133-SUM($O133:BR133),$G133/$B$91)),IF(Oper!BS$10=Inputs!$L$16,$G133-SUM($O133:BR133),0))</f>
        <v>-6.8873420225644395</v>
      </c>
      <c r="BT133" s="221">
        <f>IF(Oper!BT$10&gt;=$C133,IF(ROUND(SUM($O133:BS133),4)=ROUND($G133,4),0,IF(Oper!BT$10=Inputs!$L$16,$G133-SUM($O133:BS133),$G133/$B$91)),IF(Oper!BT$10=Inputs!$L$16,$G133-SUM($O133:BS133),0))</f>
        <v>-6.8873420225644395</v>
      </c>
      <c r="BU133" s="221">
        <f>IF(Oper!BU$10&gt;=$C133,IF(ROUND(SUM($O133:BT133),4)=ROUND($G133,4),0,IF(Oper!BU$10=Inputs!$L$16,$G133-SUM($O133:BT133),$G133/$B$91)),IF(Oper!BU$10=Inputs!$L$16,$G133-SUM($O133:BT133),0))</f>
        <v>-6.8873420225644395</v>
      </c>
      <c r="BV133" s="221">
        <f>IF(Oper!BV$10&gt;=$C133,IF(ROUND(SUM($O133:BU133),4)=ROUND($G133,4),0,IF(Oper!BV$10=Inputs!$L$16,$G133-SUM($O133:BU133),$G133/$B$91)),IF(Oper!BV$10=Inputs!$L$16,$G133-SUM($O133:BU133),0))</f>
        <v>-6.8873420225644395</v>
      </c>
      <c r="BW133" s="221">
        <f>IF(Oper!BW$10&gt;=$C133,IF(ROUND(SUM($O133:BV133),4)=ROUND($G133,4),0,IF(Oper!BW$10=Inputs!$L$16,$G133-SUM($O133:BV133),$G133/$B$91)),IF(Oper!BW$10=Inputs!$L$16,$G133-SUM($O133:BV133),0))</f>
        <v>-6.8873420225644395</v>
      </c>
      <c r="BX133" s="221">
        <f>IF(Oper!BX$10&gt;=$C133,IF(ROUND(SUM($O133:BW133),4)=ROUND($G133,4),0,IF(Oper!BX$10=Inputs!$L$16,$G133-SUM($O133:BW133),$G133/$B$91)),IF(Oper!BX$10=Inputs!$L$16,$G133-SUM($O133:BW133),0))</f>
        <v>0</v>
      </c>
      <c r="BY133" s="221">
        <f>IF(Oper!BY$10&gt;=$C133,IF(ROUND(SUM($O133:BX133),4)=ROUND($G133,4),0,IF(Oper!BY$10=Inputs!$L$16,$G133-SUM($O133:BX133),$G133/$B$91)),IF(Oper!BY$10=Inputs!$L$16,$G133-SUM($O133:BX133),0))</f>
        <v>0</v>
      </c>
      <c r="BZ133" s="221">
        <f>IF(Oper!BZ$10&gt;=$C133,IF(ROUND(SUM($O133:BY133),4)=ROUND($G133,4),0,IF(Oper!BZ$10=Inputs!$L$16,$G133-SUM($O133:BY133),$G133/$B$91)),IF(Oper!BZ$10=Inputs!$L$16,$G133-SUM($O133:BY133),0))</f>
        <v>0</v>
      </c>
      <c r="CA133" s="221">
        <f>IF(Oper!CA$10&gt;=$C133,IF(ROUND(SUM($O133:BZ133),4)=ROUND($G133,4),0,IF(Oper!CA$10=Inputs!$L$16,$G133-SUM($O133:BZ133),$G133/$B$91)),IF(Oper!CA$10=Inputs!$L$16,$G133-SUM($O133:BZ133),0))</f>
        <v>0</v>
      </c>
      <c r="CB133" s="221">
        <f>IF(Oper!CB$10&gt;=$C133,IF(ROUND(SUM($O133:CA133),4)=ROUND($G133,4),0,IF(Oper!CB$10=Inputs!$L$16,$G133-SUM($O133:CA133),$G133/$B$91)),IF(Oper!CB$10=Inputs!$L$16,$G133-SUM($O133:CA133),0))</f>
        <v>0</v>
      </c>
      <c r="CC133" s="221">
        <f>IF(Oper!CC$10&gt;=$C133,IF(ROUND(SUM($O133:CB133),4)=ROUND($G133,4),0,IF(Oper!CC$10=Inputs!$L$16,$G133-SUM($O133:CB133),$G133/$B$91)),IF(Oper!CC$10=Inputs!$L$16,$G133-SUM($O133:CB133),0))</f>
        <v>0</v>
      </c>
      <c r="CD133" s="221">
        <f>IF(Oper!CD$10&gt;=$C133,IF(ROUND(SUM($O133:CC133),4)=ROUND($G133,4),0,IF(Oper!CD$10=Inputs!$L$16,$G133-SUM($O133:CC133),$G133/$B$91)),IF(Oper!CD$10=Inputs!$L$16,$G133-SUM($O133:CC133),0))</f>
        <v>0</v>
      </c>
      <c r="CE133" s="221">
        <f>IF(Oper!CE$10&gt;=$C133,IF(ROUND(SUM($O133:CD133),4)=ROUND($G133,4),0,IF(Oper!CE$10=Inputs!$L$16,$G133-SUM($O133:CD133),$G133/$B$91)),IF(Oper!CE$10=Inputs!$L$16,$G133-SUM($O133:CD133),0))</f>
        <v>0</v>
      </c>
      <c r="CF133" s="221">
        <f>IF(Oper!CF$10&gt;=$C133,IF(ROUND(SUM($O133:CE133),4)=ROUND($G133,4),0,IF(Oper!CF$10=Inputs!$L$16,$G133-SUM($O133:CE133),$G133/$B$91)),IF(Oper!CF$10=Inputs!$L$16,$G133-SUM($O133:CE133),0))</f>
        <v>0</v>
      </c>
      <c r="CG133" s="221">
        <f>IF(Oper!CG$10&gt;=$C133,IF(ROUND(SUM($O133:CF133),4)=ROUND($G133,4),0,IF(Oper!CG$10=Inputs!$L$16,$G133-SUM($O133:CF133),$G133/$B$91)),IF(Oper!CG$10=Inputs!$L$16,$G133-SUM($O133:CF133),0))</f>
        <v>0</v>
      </c>
      <c r="CH133" s="221">
        <f>IF(Oper!CH$10&gt;=$C133,IF(ROUND(SUM($O133:CG133),4)=ROUND($G133,4),0,IF(Oper!CH$10=Inputs!$L$16,$G133-SUM($O133:CG133),$G133/$B$91)),IF(Oper!CH$10=Inputs!$L$16,$G133-SUM($O133:CG133),0))</f>
        <v>0</v>
      </c>
      <c r="CI133" s="221">
        <f>IF(Oper!CI$10&gt;=$C133,IF(ROUND(SUM($O133:CH133),4)=ROUND($G133,4),0,IF(Oper!CI$10=Inputs!$L$16,$G133-SUM($O133:CH133),$G133/$B$91)),IF(Oper!CI$10=Inputs!$L$16,$G133-SUM($O133:CH133),0))</f>
        <v>0</v>
      </c>
      <c r="CJ133" s="221">
        <f>IF(Oper!CJ$10&gt;=$C133,IF(ROUND(SUM($O133:CI133),4)=ROUND($G133,4),0,IF(Oper!CJ$10=Inputs!$L$16,$G133-SUM($O133:CI133),$G133/$B$91)),IF(Oper!CJ$10=Inputs!$L$16,$G133-SUM($O133:CI133),0))</f>
        <v>0</v>
      </c>
      <c r="CK133" s="221">
        <f>IF(Oper!CK$10&gt;=$C133,IF(ROUND(SUM($O133:CJ133),4)=ROUND($G133,4),0,IF(Oper!CK$10=Inputs!$L$16,$G133-SUM($O133:CJ133),$G133/$B$91)),IF(Oper!CK$10=Inputs!$L$16,$G133-SUM($O133:CJ133),0))</f>
        <v>0</v>
      </c>
      <c r="CL133" s="221">
        <f>IF(Oper!CL$10&gt;=$C133,IF(ROUND(SUM($O133:CK133),4)=ROUND($G133,4),0,IF(Oper!CL$10=Inputs!$L$16,$G133-SUM($O133:CK133),$G133/$B$91)),IF(Oper!CL$10=Inputs!$L$16,$G133-SUM($O133:CK133),0))</f>
        <v>0</v>
      </c>
      <c r="CM133" s="221">
        <f>IF(Oper!CM$10&gt;=$C133,IF(ROUND(SUM($O133:CL133),4)=ROUND($G133,4),0,IF(Oper!CM$10=Inputs!$L$16,$G133-SUM($O133:CL133),$G133/$B$91)),IF(Oper!CM$10=Inputs!$L$16,$G133-SUM($O133:CL133),0))</f>
        <v>0</v>
      </c>
      <c r="CN133" s="221">
        <f>IF(Oper!CN$10&gt;=$C133,IF(ROUND(SUM($O133:CM133),4)=ROUND($G133,4),0,IF(Oper!CN$10=Inputs!$L$16,$G133-SUM($O133:CM133),$G133/$B$91)),IF(Oper!CN$10=Inputs!$L$16,$G133-SUM($O133:CM133),0))</f>
        <v>0</v>
      </c>
      <c r="CO133" s="221">
        <f>IF(Oper!CO$10&gt;=$C133,IF(ROUND(SUM($O133:CN133),4)=ROUND($G133,4),0,IF(Oper!CO$10=Inputs!$L$16,$G133-SUM($O133:CN133),$G133/$B$91)),IF(Oper!CO$10=Inputs!$L$16,$G133-SUM($O133:CN133),0))</f>
        <v>0</v>
      </c>
      <c r="CP133" s="221">
        <f>IF(Oper!CP$10&gt;=$C133,IF(ROUND(SUM($O133:CO133),4)=ROUND($G133,4),0,IF(Oper!CP$10=Inputs!$L$16,$G133-SUM($O133:CO133),$G133/$B$91)),IF(Oper!CP$10=Inputs!$L$16,$G133-SUM($O133:CO133),0))</f>
        <v>0</v>
      </c>
      <c r="CQ133" s="221">
        <f>IF(Oper!CQ$10&gt;=$C133,IF(ROUND(SUM($O133:CP133),4)=ROUND($G133,4),0,IF(Oper!CQ$10=Inputs!$L$16,$G133-SUM($O133:CP133),$G133/$B$91)),IF(Oper!CQ$10=Inputs!$L$16,$G133-SUM($O133:CP133),0))</f>
        <v>0</v>
      </c>
      <c r="CR133" s="221">
        <f>IF(Oper!CR$10&gt;=$C133,IF(ROUND(SUM($O133:CQ133),4)=ROUND($G133,4),0,IF(Oper!CR$10=Inputs!$L$16,$G133-SUM($O133:CQ133),$G133/$B$91)),IF(Oper!CR$10=Inputs!$L$16,$G133-SUM($O133:CQ133),0))</f>
        <v>0</v>
      </c>
      <c r="CS133" s="221"/>
    </row>
    <row r="134" spans="1:97" outlineLevel="1">
      <c r="A134" s="47"/>
      <c r="B134" s="47"/>
      <c r="C134" s="116">
        <v>58440</v>
      </c>
      <c r="D134" s="47"/>
      <c r="E134" s="47"/>
      <c r="F134" s="47"/>
      <c r="G134" s="666">
        <f t="shared" si="217"/>
        <v>-140.50177726031455</v>
      </c>
      <c r="H134" s="47"/>
      <c r="I134" s="47"/>
      <c r="J134" s="47"/>
      <c r="K134" s="310" t="s">
        <v>200</v>
      </c>
      <c r="L134" s="133"/>
      <c r="M134" s="125">
        <f t="shared" si="218"/>
        <v>-140.50177726031453</v>
      </c>
      <c r="N134" s="125"/>
      <c r="O134" s="47"/>
      <c r="P134" s="221">
        <f>IF(Oper!P$10&gt;=$C134,IF(ROUND(SUM($O134:O134),4)=ROUND($G134,4),0,IF(Oper!P$10=Inputs!$L$16,$G134-SUM($O134:O134),$G134/$B$91)),IF(Oper!P$10=Inputs!$L$16,$G134-SUM($O134:O134),0))</f>
        <v>0</v>
      </c>
      <c r="Q134" s="221">
        <f>IF(Oper!Q$10&gt;=$C134,IF(ROUND(SUM($O134:P134),4)=ROUND($G134,4),0,IF(Oper!Q$10=Inputs!$L$16,$G134-SUM($O134:P134),$G134/$B$91)),IF(Oper!Q$10=Inputs!$L$16,$G134-SUM($O134:P134),0))</f>
        <v>0</v>
      </c>
      <c r="R134" s="221">
        <f>IF(Oper!R$10&gt;=$C134,IF(ROUND(SUM($O134:Q134),4)=ROUND($G134,4),0,IF(Oper!R$10=Inputs!$L$16,$G134-SUM($O134:Q134),$G134/$B$91)),IF(Oper!R$10=Inputs!$L$16,$G134-SUM($O134:Q134),0))</f>
        <v>0</v>
      </c>
      <c r="S134" s="221">
        <f>IF(Oper!S$10&gt;=$C134,IF(ROUND(SUM($O134:R134),4)=ROUND($G134,4),0,IF(Oper!S$10=Inputs!$L$16,$G134-SUM($O134:R134),$G134/$B$91)),IF(Oper!S$10=Inputs!$L$16,$G134-SUM($O134:R134),0))</f>
        <v>0</v>
      </c>
      <c r="T134" s="221">
        <f>IF(Oper!T$10&gt;=$C134,IF(ROUND(SUM($O134:S134),4)=ROUND($G134,4),0,IF(Oper!T$10=Inputs!$L$16,$G134-SUM($O134:S134),$G134/$B$91)),IF(Oper!T$10=Inputs!$L$16,$G134-SUM($O134:S134),0))</f>
        <v>0</v>
      </c>
      <c r="U134" s="221">
        <f>IF(Oper!U$10&gt;=$C134,IF(ROUND(SUM($O134:T134),4)=ROUND($G134,4),0,IF(Oper!U$10=Inputs!$L$16,$G134-SUM($O134:T134),$G134/$B$91)),IF(Oper!U$10=Inputs!$L$16,$G134-SUM($O134:T134),0))</f>
        <v>0</v>
      </c>
      <c r="V134" s="221">
        <f>IF(Oper!V$10&gt;=$C134,IF(ROUND(SUM($O134:U134),4)=ROUND($G134,4),0,IF(Oper!V$10=Inputs!$L$16,$G134-SUM($O134:U134),$G134/$B$91)),IF(Oper!V$10=Inputs!$L$16,$G134-SUM($O134:U134),0))</f>
        <v>0</v>
      </c>
      <c r="W134" s="221">
        <f>IF(Oper!W$10&gt;=$C134,IF(ROUND(SUM($O134:V134),4)=ROUND($G134,4),0,IF(Oper!W$10=Inputs!$L$16,$G134-SUM($O134:V134),$G134/$B$91)),IF(Oper!W$10=Inputs!$L$16,$G134-SUM($O134:V134),0))</f>
        <v>0</v>
      </c>
      <c r="X134" s="221">
        <f>IF(Oper!X$10&gt;=$C134,IF(ROUND(SUM($O134:W134),4)=ROUND($G134,4),0,IF(Oper!X$10=Inputs!$L$16,$G134-SUM($O134:W134),$G134/$B$91)),IF(Oper!X$10=Inputs!$L$16,$G134-SUM($O134:W134),0))</f>
        <v>0</v>
      </c>
      <c r="Y134" s="221">
        <f>IF(Oper!Y$10&gt;=$C134,IF(ROUND(SUM($O134:X134),4)=ROUND($G134,4),0,IF(Oper!Y$10=Inputs!$L$16,$G134-SUM($O134:X134),$G134/$B$91)),IF(Oper!Y$10=Inputs!$L$16,$G134-SUM($O134:X134),0))</f>
        <v>0</v>
      </c>
      <c r="Z134" s="221">
        <f>IF(Oper!Z$10&gt;=$C134,IF(ROUND(SUM($O134:Y134),4)=ROUND($G134,4),0,IF(Oper!Z$10=Inputs!$L$16,$G134-SUM($O134:Y134),$G134/$B$91)),IF(Oper!Z$10=Inputs!$L$16,$G134-SUM($O134:Y134),0))</f>
        <v>0</v>
      </c>
      <c r="AA134" s="221">
        <f>IF(Oper!AA$10&gt;=$C134,IF(ROUND(SUM($O134:Z134),4)=ROUND($G134,4),0,IF(Oper!AA$10=Inputs!$L$16,$G134-SUM($O134:Z134),$G134/$B$91)),IF(Oper!AA$10=Inputs!$L$16,$G134-SUM($O134:Z134),0))</f>
        <v>0</v>
      </c>
      <c r="AB134" s="221">
        <f>IF(Oper!AB$10&gt;=$C134,IF(ROUND(SUM($O134:AA134),4)=ROUND($G134,4),0,IF(Oper!AB$10=Inputs!$L$16,$G134-SUM($O134:AA134),$G134/$B$91)),IF(Oper!AB$10=Inputs!$L$16,$G134-SUM($O134:AA134),0))</f>
        <v>0</v>
      </c>
      <c r="AC134" s="221">
        <f>IF(Oper!AC$10&gt;=$C134,IF(ROUND(SUM($O134:AB134),4)=ROUND($G134,4),0,IF(Oper!AC$10=Inputs!$L$16,$G134-SUM($O134:AB134),$G134/$B$91)),IF(Oper!AC$10=Inputs!$L$16,$G134-SUM($O134:AB134),0))</f>
        <v>0</v>
      </c>
      <c r="AD134" s="221">
        <f>IF(Oper!AD$10&gt;=$C134,IF(ROUND(SUM($O134:AC134),4)=ROUND($G134,4),0,IF(Oper!AD$10=Inputs!$L$16,$G134-SUM($O134:AC134),$G134/$B$91)),IF(Oper!AD$10=Inputs!$L$16,$G134-SUM($O134:AC134),0))</f>
        <v>0</v>
      </c>
      <c r="AE134" s="221">
        <f>IF(Oper!AE$10&gt;=$C134,IF(ROUND(SUM($O134:AD134),4)=ROUND($G134,4),0,IF(Oper!AE$10=Inputs!$L$16,$G134-SUM($O134:AD134),$G134/$B$91)),IF(Oper!AE$10=Inputs!$L$16,$G134-SUM($O134:AD134),0))</f>
        <v>0</v>
      </c>
      <c r="AF134" s="221">
        <f>IF(Oper!AF$10&gt;=$C134,IF(ROUND(SUM($O134:AE134),4)=ROUND($G134,4),0,IF(Oper!AF$10=Inputs!$L$16,$G134-SUM($O134:AE134),$G134/$B$91)),IF(Oper!AF$10=Inputs!$L$16,$G134-SUM($O134:AE134),0))</f>
        <v>0</v>
      </c>
      <c r="AG134" s="221">
        <f>IF(Oper!AG$10&gt;=$C134,IF(ROUND(SUM($O134:AF134),4)=ROUND($G134,4),0,IF(Oper!AG$10=Inputs!$L$16,$G134-SUM($O134:AF134),$G134/$B$91)),IF(Oper!AG$10=Inputs!$L$16,$G134-SUM($O134:AF134),0))</f>
        <v>0</v>
      </c>
      <c r="AH134" s="221">
        <f>IF(Oper!AH$10&gt;=$C134,IF(ROUND(SUM($O134:AG134),4)=ROUND($G134,4),0,IF(Oper!AH$10=Inputs!$L$16,$G134-SUM($O134:AG134),$G134/$B$91)),IF(Oper!AH$10=Inputs!$L$16,$G134-SUM($O134:AG134),0))</f>
        <v>0</v>
      </c>
      <c r="AI134" s="221">
        <f>IF(Oper!AI$10&gt;=$C134,IF(ROUND(SUM($O134:AH134),4)=ROUND($G134,4),0,IF(Oper!AI$10=Inputs!$L$16,$G134-SUM($O134:AH134),$G134/$B$91)),IF(Oper!AI$10=Inputs!$L$16,$G134-SUM($O134:AH134),0))</f>
        <v>0</v>
      </c>
      <c r="AJ134" s="221">
        <f>IF(Oper!AJ$10&gt;=$C134,IF(ROUND(SUM($O134:AI134),4)=ROUND($G134,4),0,IF(Oper!AJ$10=Inputs!$L$16,$G134-SUM($O134:AI134),$G134/$B$91)),IF(Oper!AJ$10=Inputs!$L$16,$G134-SUM($O134:AI134),0))</f>
        <v>0</v>
      </c>
      <c r="AK134" s="221">
        <f>IF(Oper!AK$10&gt;=$C134,IF(ROUND(SUM($O134:AJ134),4)=ROUND($G134,4),0,IF(Oper!AK$10=Inputs!$L$16,$G134-SUM($O134:AJ134),$G134/$B$91)),IF(Oper!AK$10=Inputs!$L$16,$G134-SUM($O134:AJ134),0))</f>
        <v>0</v>
      </c>
      <c r="AL134" s="221">
        <f>IF(Oper!AL$10&gt;=$C134,IF(ROUND(SUM($O134:AK134),4)=ROUND($G134,4),0,IF(Oper!AL$10=Inputs!$L$16,$G134-SUM($O134:AK134),$G134/$B$91)),IF(Oper!AL$10=Inputs!$L$16,$G134-SUM($O134:AK134),0))</f>
        <v>0</v>
      </c>
      <c r="AM134" s="221">
        <f>IF(Oper!AM$10&gt;=$C134,IF(ROUND(SUM($O134:AL134),4)=ROUND($G134,4),0,IF(Oper!AM$10=Inputs!$L$16,$G134-SUM($O134:AL134),$G134/$B$91)),IF(Oper!AM$10=Inputs!$L$16,$G134-SUM($O134:AL134),0))</f>
        <v>0</v>
      </c>
      <c r="AN134" s="221">
        <f>IF(Oper!AN$10&gt;=$C134,IF(ROUND(SUM($O134:AM134),4)=ROUND($G134,4),0,IF(Oper!AN$10=Inputs!$L$16,$G134-SUM($O134:AM134),$G134/$B$91)),IF(Oper!AN$10=Inputs!$L$16,$G134-SUM($O134:AM134),0))</f>
        <v>0</v>
      </c>
      <c r="AO134" s="221">
        <f>IF(Oper!AO$10&gt;=$C134,IF(ROUND(SUM($O134:AN134),4)=ROUND($G134,4),0,IF(Oper!AO$10=Inputs!$L$16,$G134-SUM($O134:AN134),$G134/$B$91)),IF(Oper!AO$10=Inputs!$L$16,$G134-SUM($O134:AN134),0))</f>
        <v>0</v>
      </c>
      <c r="AP134" s="221">
        <f>IF(Oper!AP$10&gt;=$C134,IF(ROUND(SUM($O134:AO134),4)=ROUND($G134,4),0,IF(Oper!AP$10=Inputs!$L$16,$G134-SUM($O134:AO134),$G134/$B$91)),IF(Oper!AP$10=Inputs!$L$16,$G134-SUM($O134:AO134),0))</f>
        <v>0</v>
      </c>
      <c r="AQ134" s="221">
        <f>IF(Oper!AQ$10&gt;=$C134,IF(ROUND(SUM($O134:AP134),4)=ROUND($G134,4),0,IF(Oper!AQ$10=Inputs!$L$16,$G134-SUM($O134:AP134),$G134/$B$91)),IF(Oper!AQ$10=Inputs!$L$16,$G134-SUM($O134:AP134),0))</f>
        <v>0</v>
      </c>
      <c r="AR134" s="221">
        <f>IF(Oper!AR$10&gt;=$C134,IF(ROUND(SUM($O134:AQ134),4)=ROUND($G134,4),0,IF(Oper!AR$10=Inputs!$L$16,$G134-SUM($O134:AQ134),$G134/$B$91)),IF(Oper!AR$10=Inputs!$L$16,$G134-SUM($O134:AQ134),0))</f>
        <v>0</v>
      </c>
      <c r="AS134" s="221">
        <f>IF(Oper!AS$10&gt;=$C134,IF(ROUND(SUM($O134:AR134),4)=ROUND($G134,4),0,IF(Oper!AS$10=Inputs!$L$16,$G134-SUM($O134:AR134),$G134/$B$91)),IF(Oper!AS$10=Inputs!$L$16,$G134-SUM($O134:AR134),0))</f>
        <v>0</v>
      </c>
      <c r="AT134" s="221">
        <f>IF(Oper!AT$10&gt;=$C134,IF(ROUND(SUM($O134:AS134),4)=ROUND($G134,4),0,IF(Oper!AT$10=Inputs!$L$16,$G134-SUM($O134:AS134),$G134/$B$91)),IF(Oper!AT$10=Inputs!$L$16,$G134-SUM($O134:AS134),0))</f>
        <v>0</v>
      </c>
      <c r="AU134" s="221">
        <f>IF(Oper!AU$10&gt;=$C134,IF(ROUND(SUM($O134:AT134),4)=ROUND($G134,4),0,IF(Oper!AU$10=Inputs!$L$16,$G134-SUM($O134:AT134),$G134/$B$91)),IF(Oper!AU$10=Inputs!$L$16,$G134-SUM($O134:AT134),0))</f>
        <v>0</v>
      </c>
      <c r="AV134" s="221">
        <f>IF(Oper!AV$10&gt;=$C134,IF(ROUND(SUM($O134:AU134),4)=ROUND($G134,4),0,IF(Oper!AV$10=Inputs!$L$16,$G134-SUM($O134:AU134),$G134/$B$91)),IF(Oper!AV$10=Inputs!$L$16,$G134-SUM($O134:AU134),0))</f>
        <v>0</v>
      </c>
      <c r="AW134" s="221">
        <f>IF(Oper!AW$10&gt;=$C134,IF(ROUND(SUM($O134:AV134),4)=ROUND($G134,4),0,IF(Oper!AW$10=Inputs!$L$16,$G134-SUM($O134:AV134),$G134/$B$91)),IF(Oper!AW$10=Inputs!$L$16,$G134-SUM($O134:AV134),0))</f>
        <v>0</v>
      </c>
      <c r="AX134" s="221">
        <f>IF(Oper!AX$10&gt;=$C134,IF(ROUND(SUM($O134:AW134),4)=ROUND($G134,4),0,IF(Oper!AX$10=Inputs!$L$16,$G134-SUM($O134:AW134),$G134/$B$91)),IF(Oper!AX$10=Inputs!$L$16,$G134-SUM($O134:AW134),0))</f>
        <v>0</v>
      </c>
      <c r="AY134" s="221">
        <f>IF(Oper!AY$10&gt;=$C134,IF(ROUND(SUM($O134:AX134),4)=ROUND($G134,4),0,IF(Oper!AY$10=Inputs!$L$16,$G134-SUM($O134:AX134),$G134/$B$91)),IF(Oper!AY$10=Inputs!$L$16,$G134-SUM($O134:AX134),0))</f>
        <v>0</v>
      </c>
      <c r="AZ134" s="221">
        <f>IF(Oper!AZ$10&gt;=$C134,IF(ROUND(SUM($O134:AY134),4)=ROUND($G134,4),0,IF(Oper!AZ$10=Inputs!$L$16,$G134-SUM($O134:AY134),$G134/$B$91)),IF(Oper!AZ$10=Inputs!$L$16,$G134-SUM($O134:AY134),0))</f>
        <v>0</v>
      </c>
      <c r="BA134" s="221">
        <f>IF(Oper!BA$10&gt;=$C134,IF(ROUND(SUM($O134:AZ134),4)=ROUND($G134,4),0,IF(Oper!BA$10=Inputs!$L$16,$G134-SUM($O134:AZ134),$G134/$B$91)),IF(Oper!BA$10=Inputs!$L$16,$G134-SUM($O134:AZ134),0))</f>
        <v>0</v>
      </c>
      <c r="BB134" s="221">
        <f>IF(Oper!BB$10&gt;=$C134,IF(ROUND(SUM($O134:BA134),4)=ROUND($G134,4),0,IF(Oper!BB$10=Inputs!$L$16,$G134-SUM($O134:BA134),$G134/$B$91)),IF(Oper!BB$10=Inputs!$L$16,$G134-SUM($O134:BA134),0))</f>
        <v>0</v>
      </c>
      <c r="BC134" s="221">
        <f>IF(Oper!BC$10&gt;=$C134,IF(ROUND(SUM($O134:BB134),4)=ROUND($G134,4),0,IF(Oper!BC$10=Inputs!$L$16,$G134-SUM($O134:BB134),$G134/$B$91)),IF(Oper!BC$10=Inputs!$L$16,$G134-SUM($O134:BB134),0))</f>
        <v>0</v>
      </c>
      <c r="BD134" s="221">
        <f>IF(Oper!BD$10&gt;=$C134,IF(ROUND(SUM($O134:BC134),4)=ROUND($G134,4),0,IF(Oper!BD$10=Inputs!$L$16,$G134-SUM($O134:BC134),$G134/$B$91)),IF(Oper!BD$10=Inputs!$L$16,$G134-SUM($O134:BC134),0))</f>
        <v>0</v>
      </c>
      <c r="BE134" s="221">
        <f>IF(Oper!BE$10&gt;=$C134,IF(ROUND(SUM($O134:BD134),4)=ROUND($G134,4),0,IF(Oper!BE$10=Inputs!$L$16,$G134-SUM($O134:BD134),$G134/$B$91)),IF(Oper!BE$10=Inputs!$L$16,$G134-SUM($O134:BD134),0))</f>
        <v>-7.0250888630157275</v>
      </c>
      <c r="BF134" s="221">
        <f>IF(Oper!BF$10&gt;=$C134,IF(ROUND(SUM($O134:BE134),4)=ROUND($G134,4),0,IF(Oper!BF$10=Inputs!$L$16,$G134-SUM($O134:BE134),$G134/$B$91)),IF(Oper!BF$10=Inputs!$L$16,$G134-SUM($O134:BE134),0))</f>
        <v>-7.0250888630157275</v>
      </c>
      <c r="BG134" s="221">
        <f>IF(Oper!BG$10&gt;=$C134,IF(ROUND(SUM($O134:BF134),4)=ROUND($G134,4),0,IF(Oper!BG$10=Inputs!$L$16,$G134-SUM($O134:BF134),$G134/$B$91)),IF(Oper!BG$10=Inputs!$L$16,$G134-SUM($O134:BF134),0))</f>
        <v>-7.0250888630157275</v>
      </c>
      <c r="BH134" s="221">
        <f>IF(Oper!BH$10&gt;=$C134,IF(ROUND(SUM($O134:BG134),4)=ROUND($G134,4),0,IF(Oper!BH$10=Inputs!$L$16,$G134-SUM($O134:BG134),$G134/$B$91)),IF(Oper!BH$10=Inputs!$L$16,$G134-SUM($O134:BG134),0))</f>
        <v>-7.0250888630157275</v>
      </c>
      <c r="BI134" s="221">
        <f>IF(Oper!BI$10&gt;=$C134,IF(ROUND(SUM($O134:BH134),4)=ROUND($G134,4),0,IF(Oper!BI$10=Inputs!$L$16,$G134-SUM($O134:BH134),$G134/$B$91)),IF(Oper!BI$10=Inputs!$L$16,$G134-SUM($O134:BH134),0))</f>
        <v>-7.0250888630157275</v>
      </c>
      <c r="BJ134" s="221">
        <f>IF(Oper!BJ$10&gt;=$C134,IF(ROUND(SUM($O134:BI134),4)=ROUND($G134,4),0,IF(Oper!BJ$10=Inputs!$L$16,$G134-SUM($O134:BI134),$G134/$B$91)),IF(Oper!BJ$10=Inputs!$L$16,$G134-SUM($O134:BI134),0))</f>
        <v>-7.0250888630157275</v>
      </c>
      <c r="BK134" s="221">
        <f>IF(Oper!BK$10&gt;=$C134,IF(ROUND(SUM($O134:BJ134),4)=ROUND($G134,4),0,IF(Oper!BK$10=Inputs!$L$16,$G134-SUM($O134:BJ134),$G134/$B$91)),IF(Oper!BK$10=Inputs!$L$16,$G134-SUM($O134:BJ134),0))</f>
        <v>-7.0250888630157275</v>
      </c>
      <c r="BL134" s="221">
        <f>IF(Oper!BL$10&gt;=$C134,IF(ROUND(SUM($O134:BK134),4)=ROUND($G134,4),0,IF(Oper!BL$10=Inputs!$L$16,$G134-SUM($O134:BK134),$G134/$B$91)),IF(Oper!BL$10=Inputs!$L$16,$G134-SUM($O134:BK134),0))</f>
        <v>-7.0250888630157275</v>
      </c>
      <c r="BM134" s="221">
        <f>IF(Oper!BM$10&gt;=$C134,IF(ROUND(SUM($O134:BL134),4)=ROUND($G134,4),0,IF(Oper!BM$10=Inputs!$L$16,$G134-SUM($O134:BL134),$G134/$B$91)),IF(Oper!BM$10=Inputs!$L$16,$G134-SUM($O134:BL134),0))</f>
        <v>-7.0250888630157275</v>
      </c>
      <c r="BN134" s="221">
        <f>IF(Oper!BN$10&gt;=$C134,IF(ROUND(SUM($O134:BM134),4)=ROUND($G134,4),0,IF(Oper!BN$10=Inputs!$L$16,$G134-SUM($O134:BM134),$G134/$B$91)),IF(Oper!BN$10=Inputs!$L$16,$G134-SUM($O134:BM134),0))</f>
        <v>-7.0250888630157275</v>
      </c>
      <c r="BO134" s="221">
        <f>IF(Oper!BO$10&gt;=$C134,IF(ROUND(SUM($O134:BN134),4)=ROUND($G134,4),0,IF(Oper!BO$10=Inputs!$L$16,$G134-SUM($O134:BN134),$G134/$B$91)),IF(Oper!BO$10=Inputs!$L$16,$G134-SUM($O134:BN134),0))</f>
        <v>-7.0250888630157275</v>
      </c>
      <c r="BP134" s="221">
        <f>IF(Oper!BP$10&gt;=$C134,IF(ROUND(SUM($O134:BO134),4)=ROUND($G134,4),0,IF(Oper!BP$10=Inputs!$L$16,$G134-SUM($O134:BO134),$G134/$B$91)),IF(Oper!BP$10=Inputs!$L$16,$G134-SUM($O134:BO134),0))</f>
        <v>-7.0250888630157275</v>
      </c>
      <c r="BQ134" s="221">
        <f>IF(Oper!BQ$10&gt;=$C134,IF(ROUND(SUM($O134:BP134),4)=ROUND($G134,4),0,IF(Oper!BQ$10=Inputs!$L$16,$G134-SUM($O134:BP134),$G134/$B$91)),IF(Oper!BQ$10=Inputs!$L$16,$G134-SUM($O134:BP134),0))</f>
        <v>-7.0250888630157275</v>
      </c>
      <c r="BR134" s="221">
        <f>IF(Oper!BR$10&gt;=$C134,IF(ROUND(SUM($O134:BQ134),4)=ROUND($G134,4),0,IF(Oper!BR$10=Inputs!$L$16,$G134-SUM($O134:BQ134),$G134/$B$91)),IF(Oper!BR$10=Inputs!$L$16,$G134-SUM($O134:BQ134),0))</f>
        <v>-7.0250888630157275</v>
      </c>
      <c r="BS134" s="221">
        <f>IF(Oper!BS$10&gt;=$C134,IF(ROUND(SUM($O134:BR134),4)=ROUND($G134,4),0,IF(Oper!BS$10=Inputs!$L$16,$G134-SUM($O134:BR134),$G134/$B$91)),IF(Oper!BS$10=Inputs!$L$16,$G134-SUM($O134:BR134),0))</f>
        <v>-7.0250888630157275</v>
      </c>
      <c r="BT134" s="221">
        <f>IF(Oper!BT$10&gt;=$C134,IF(ROUND(SUM($O134:BS134),4)=ROUND($G134,4),0,IF(Oper!BT$10=Inputs!$L$16,$G134-SUM($O134:BS134),$G134/$B$91)),IF(Oper!BT$10=Inputs!$L$16,$G134-SUM($O134:BS134),0))</f>
        <v>-7.0250888630157275</v>
      </c>
      <c r="BU134" s="221">
        <f>IF(Oper!BU$10&gt;=$C134,IF(ROUND(SUM($O134:BT134),4)=ROUND($G134,4),0,IF(Oper!BU$10=Inputs!$L$16,$G134-SUM($O134:BT134),$G134/$B$91)),IF(Oper!BU$10=Inputs!$L$16,$G134-SUM($O134:BT134),0))</f>
        <v>-7.0250888630157275</v>
      </c>
      <c r="BV134" s="221">
        <f>IF(Oper!BV$10&gt;=$C134,IF(ROUND(SUM($O134:BU134),4)=ROUND($G134,4),0,IF(Oper!BV$10=Inputs!$L$16,$G134-SUM($O134:BU134),$G134/$B$91)),IF(Oper!BV$10=Inputs!$L$16,$G134-SUM($O134:BU134),0))</f>
        <v>-7.0250888630157275</v>
      </c>
      <c r="BW134" s="221">
        <f>IF(Oper!BW$10&gt;=$C134,IF(ROUND(SUM($O134:BV134),4)=ROUND($G134,4),0,IF(Oper!BW$10=Inputs!$L$16,$G134-SUM($O134:BV134),$G134/$B$91)),IF(Oper!BW$10=Inputs!$L$16,$G134-SUM($O134:BV134),0))</f>
        <v>-7.0250888630157275</v>
      </c>
      <c r="BX134" s="221">
        <f>IF(Oper!BX$10&gt;=$C134,IF(ROUND(SUM($O134:BW134),4)=ROUND($G134,4),0,IF(Oper!BX$10=Inputs!$L$16,$G134-SUM($O134:BW134),$G134/$B$91)),IF(Oper!BX$10=Inputs!$L$16,$G134-SUM($O134:BW134),0))</f>
        <v>-7.0250888630157275</v>
      </c>
      <c r="BY134" s="221">
        <f>IF(Oper!BY$10&gt;=$C134,IF(ROUND(SUM($O134:BX134),4)=ROUND($G134,4),0,IF(Oper!BY$10=Inputs!$L$16,$G134-SUM($O134:BX134),$G134/$B$91)),IF(Oper!BY$10=Inputs!$L$16,$G134-SUM($O134:BX134),0))</f>
        <v>0</v>
      </c>
      <c r="BZ134" s="221">
        <f>IF(Oper!BZ$10&gt;=$C134,IF(ROUND(SUM($O134:BY134),4)=ROUND($G134,4),0,IF(Oper!BZ$10=Inputs!$L$16,$G134-SUM($O134:BY134),$G134/$B$91)),IF(Oper!BZ$10=Inputs!$L$16,$G134-SUM($O134:BY134),0))</f>
        <v>0</v>
      </c>
      <c r="CA134" s="221">
        <f>IF(Oper!CA$10&gt;=$C134,IF(ROUND(SUM($O134:BZ134),4)=ROUND($G134,4),0,IF(Oper!CA$10=Inputs!$L$16,$G134-SUM($O134:BZ134),$G134/$B$91)),IF(Oper!CA$10=Inputs!$L$16,$G134-SUM($O134:BZ134),0))</f>
        <v>0</v>
      </c>
      <c r="CB134" s="221">
        <f>IF(Oper!CB$10&gt;=$C134,IF(ROUND(SUM($O134:CA134),4)=ROUND($G134,4),0,IF(Oper!CB$10=Inputs!$L$16,$G134-SUM($O134:CA134),$G134/$B$91)),IF(Oper!CB$10=Inputs!$L$16,$G134-SUM($O134:CA134),0))</f>
        <v>0</v>
      </c>
      <c r="CC134" s="221">
        <f>IF(Oper!CC$10&gt;=$C134,IF(ROUND(SUM($O134:CB134),4)=ROUND($G134,4),0,IF(Oper!CC$10=Inputs!$L$16,$G134-SUM($O134:CB134),$G134/$B$91)),IF(Oper!CC$10=Inputs!$L$16,$G134-SUM($O134:CB134),0))</f>
        <v>0</v>
      </c>
      <c r="CD134" s="221">
        <f>IF(Oper!CD$10&gt;=$C134,IF(ROUND(SUM($O134:CC134),4)=ROUND($G134,4),0,IF(Oper!CD$10=Inputs!$L$16,$G134-SUM($O134:CC134),$G134/$B$91)),IF(Oper!CD$10=Inputs!$L$16,$G134-SUM($O134:CC134),0))</f>
        <v>0</v>
      </c>
      <c r="CE134" s="221">
        <f>IF(Oper!CE$10&gt;=$C134,IF(ROUND(SUM($O134:CD134),4)=ROUND($G134,4),0,IF(Oper!CE$10=Inputs!$L$16,$G134-SUM($O134:CD134),$G134/$B$91)),IF(Oper!CE$10=Inputs!$L$16,$G134-SUM($O134:CD134),0))</f>
        <v>0</v>
      </c>
      <c r="CF134" s="221">
        <f>IF(Oper!CF$10&gt;=$C134,IF(ROUND(SUM($O134:CE134),4)=ROUND($G134,4),0,IF(Oper!CF$10=Inputs!$L$16,$G134-SUM($O134:CE134),$G134/$B$91)),IF(Oper!CF$10=Inputs!$L$16,$G134-SUM($O134:CE134),0))</f>
        <v>0</v>
      </c>
      <c r="CG134" s="221">
        <f>IF(Oper!CG$10&gt;=$C134,IF(ROUND(SUM($O134:CF134),4)=ROUND($G134,4),0,IF(Oper!CG$10=Inputs!$L$16,$G134-SUM($O134:CF134),$G134/$B$91)),IF(Oper!CG$10=Inputs!$L$16,$G134-SUM($O134:CF134),0))</f>
        <v>0</v>
      </c>
      <c r="CH134" s="221">
        <f>IF(Oper!CH$10&gt;=$C134,IF(ROUND(SUM($O134:CG134),4)=ROUND($G134,4),0,IF(Oper!CH$10=Inputs!$L$16,$G134-SUM($O134:CG134),$G134/$B$91)),IF(Oper!CH$10=Inputs!$L$16,$G134-SUM($O134:CG134),0))</f>
        <v>0</v>
      </c>
      <c r="CI134" s="221">
        <f>IF(Oper!CI$10&gt;=$C134,IF(ROUND(SUM($O134:CH134),4)=ROUND($G134,4),0,IF(Oper!CI$10=Inputs!$L$16,$G134-SUM($O134:CH134),$G134/$B$91)),IF(Oper!CI$10=Inputs!$L$16,$G134-SUM($O134:CH134),0))</f>
        <v>0</v>
      </c>
      <c r="CJ134" s="221">
        <f>IF(Oper!CJ$10&gt;=$C134,IF(ROUND(SUM($O134:CI134),4)=ROUND($G134,4),0,IF(Oper!CJ$10=Inputs!$L$16,$G134-SUM($O134:CI134),$G134/$B$91)),IF(Oper!CJ$10=Inputs!$L$16,$G134-SUM($O134:CI134),0))</f>
        <v>0</v>
      </c>
      <c r="CK134" s="221">
        <f>IF(Oper!CK$10&gt;=$C134,IF(ROUND(SUM($O134:CJ134),4)=ROUND($G134,4),0,IF(Oper!CK$10=Inputs!$L$16,$G134-SUM($O134:CJ134),$G134/$B$91)),IF(Oper!CK$10=Inputs!$L$16,$G134-SUM($O134:CJ134),0))</f>
        <v>0</v>
      </c>
      <c r="CL134" s="221">
        <f>IF(Oper!CL$10&gt;=$C134,IF(ROUND(SUM($O134:CK134),4)=ROUND($G134,4),0,IF(Oper!CL$10=Inputs!$L$16,$G134-SUM($O134:CK134),$G134/$B$91)),IF(Oper!CL$10=Inputs!$L$16,$G134-SUM($O134:CK134),0))</f>
        <v>0</v>
      </c>
      <c r="CM134" s="221">
        <f>IF(Oper!CM$10&gt;=$C134,IF(ROUND(SUM($O134:CL134),4)=ROUND($G134,4),0,IF(Oper!CM$10=Inputs!$L$16,$G134-SUM($O134:CL134),$G134/$B$91)),IF(Oper!CM$10=Inputs!$L$16,$G134-SUM($O134:CL134),0))</f>
        <v>0</v>
      </c>
      <c r="CN134" s="221">
        <f>IF(Oper!CN$10&gt;=$C134,IF(ROUND(SUM($O134:CM134),4)=ROUND($G134,4),0,IF(Oper!CN$10=Inputs!$L$16,$G134-SUM($O134:CM134),$G134/$B$91)),IF(Oper!CN$10=Inputs!$L$16,$G134-SUM($O134:CM134),0))</f>
        <v>0</v>
      </c>
      <c r="CO134" s="221">
        <f>IF(Oper!CO$10&gt;=$C134,IF(ROUND(SUM($O134:CN134),4)=ROUND($G134,4),0,IF(Oper!CO$10=Inputs!$L$16,$G134-SUM($O134:CN134),$G134/$B$91)),IF(Oper!CO$10=Inputs!$L$16,$G134-SUM($O134:CN134),0))</f>
        <v>0</v>
      </c>
      <c r="CP134" s="221">
        <f>IF(Oper!CP$10&gt;=$C134,IF(ROUND(SUM($O134:CO134),4)=ROUND($G134,4),0,IF(Oper!CP$10=Inputs!$L$16,$G134-SUM($O134:CO134),$G134/$B$91)),IF(Oper!CP$10=Inputs!$L$16,$G134-SUM($O134:CO134),0))</f>
        <v>0</v>
      </c>
      <c r="CQ134" s="221">
        <f>IF(Oper!CQ$10&gt;=$C134,IF(ROUND(SUM($O134:CP134),4)=ROUND($G134,4),0,IF(Oper!CQ$10=Inputs!$L$16,$G134-SUM($O134:CP134),$G134/$B$91)),IF(Oper!CQ$10=Inputs!$L$16,$G134-SUM($O134:CP134),0))</f>
        <v>0</v>
      </c>
      <c r="CR134" s="221">
        <f>IF(Oper!CR$10&gt;=$C134,IF(ROUND(SUM($O134:CQ134),4)=ROUND($G134,4),0,IF(Oper!CR$10=Inputs!$L$16,$G134-SUM($O134:CQ134),$G134/$B$91)),IF(Oper!CR$10=Inputs!$L$16,$G134-SUM($O134:CQ134),0))</f>
        <v>0</v>
      </c>
      <c r="CS134" s="221"/>
    </row>
    <row r="135" spans="1:97" outlineLevel="1">
      <c r="A135" s="47"/>
      <c r="B135" s="47"/>
      <c r="C135" s="116">
        <v>58806</v>
      </c>
      <c r="D135" s="47"/>
      <c r="E135" s="47"/>
      <c r="F135" s="47"/>
      <c r="G135" s="666">
        <f t="shared" si="217"/>
        <v>-143.31181280552087</v>
      </c>
      <c r="H135" s="47"/>
      <c r="I135" s="47"/>
      <c r="J135" s="47"/>
      <c r="K135" s="310" t="s">
        <v>200</v>
      </c>
      <c r="L135" s="133"/>
      <c r="M135" s="125">
        <f t="shared" si="218"/>
        <v>-143.31181280552079</v>
      </c>
      <c r="N135" s="125"/>
      <c r="O135" s="47"/>
      <c r="P135" s="221">
        <f>IF(Oper!P$10&gt;=$C135,IF(ROUND(SUM($O135:O135),4)=ROUND($G135,4),0,IF(Oper!P$10=Inputs!$L$16,$G135-SUM($O135:O135),$G135/$B$91)),IF(Oper!P$10=Inputs!$L$16,$G135-SUM($O135:O135),0))</f>
        <v>0</v>
      </c>
      <c r="Q135" s="221">
        <f>IF(Oper!Q$10&gt;=$C135,IF(ROUND(SUM($O135:P135),4)=ROUND($G135,4),0,IF(Oper!Q$10=Inputs!$L$16,$G135-SUM($O135:P135),$G135/$B$91)),IF(Oper!Q$10=Inputs!$L$16,$G135-SUM($O135:P135),0))</f>
        <v>0</v>
      </c>
      <c r="R135" s="221">
        <f>IF(Oper!R$10&gt;=$C135,IF(ROUND(SUM($O135:Q135),4)=ROUND($G135,4),0,IF(Oper!R$10=Inputs!$L$16,$G135-SUM($O135:Q135),$G135/$B$91)),IF(Oper!R$10=Inputs!$L$16,$G135-SUM($O135:Q135),0))</f>
        <v>0</v>
      </c>
      <c r="S135" s="221">
        <f>IF(Oper!S$10&gt;=$C135,IF(ROUND(SUM($O135:R135),4)=ROUND($G135,4),0,IF(Oper!S$10=Inputs!$L$16,$G135-SUM($O135:R135),$G135/$B$91)),IF(Oper!S$10=Inputs!$L$16,$G135-SUM($O135:R135),0))</f>
        <v>0</v>
      </c>
      <c r="T135" s="221">
        <f>IF(Oper!T$10&gt;=$C135,IF(ROUND(SUM($O135:S135),4)=ROUND($G135,4),0,IF(Oper!T$10=Inputs!$L$16,$G135-SUM($O135:S135),$G135/$B$91)),IF(Oper!T$10=Inputs!$L$16,$G135-SUM($O135:S135),0))</f>
        <v>0</v>
      </c>
      <c r="U135" s="221">
        <f>IF(Oper!U$10&gt;=$C135,IF(ROUND(SUM($O135:T135),4)=ROUND($G135,4),0,IF(Oper!U$10=Inputs!$L$16,$G135-SUM($O135:T135),$G135/$B$91)),IF(Oper!U$10=Inputs!$L$16,$G135-SUM($O135:T135),0))</f>
        <v>0</v>
      </c>
      <c r="V135" s="221">
        <f>IF(Oper!V$10&gt;=$C135,IF(ROUND(SUM($O135:U135),4)=ROUND($G135,4),0,IF(Oper!V$10=Inputs!$L$16,$G135-SUM($O135:U135),$G135/$B$91)),IF(Oper!V$10=Inputs!$L$16,$G135-SUM($O135:U135),0))</f>
        <v>0</v>
      </c>
      <c r="W135" s="221">
        <f>IF(Oper!W$10&gt;=$C135,IF(ROUND(SUM($O135:V135),4)=ROUND($G135,4),0,IF(Oper!W$10=Inputs!$L$16,$G135-SUM($O135:V135),$G135/$B$91)),IF(Oper!W$10=Inputs!$L$16,$G135-SUM($O135:V135),0))</f>
        <v>0</v>
      </c>
      <c r="X135" s="221">
        <f>IF(Oper!X$10&gt;=$C135,IF(ROUND(SUM($O135:W135),4)=ROUND($G135,4),0,IF(Oper!X$10=Inputs!$L$16,$G135-SUM($O135:W135),$G135/$B$91)),IF(Oper!X$10=Inputs!$L$16,$G135-SUM($O135:W135),0))</f>
        <v>0</v>
      </c>
      <c r="Y135" s="221">
        <f>IF(Oper!Y$10&gt;=$C135,IF(ROUND(SUM($O135:X135),4)=ROUND($G135,4),0,IF(Oper!Y$10=Inputs!$L$16,$G135-SUM($O135:X135),$G135/$B$91)),IF(Oper!Y$10=Inputs!$L$16,$G135-SUM($O135:X135),0))</f>
        <v>0</v>
      </c>
      <c r="Z135" s="221">
        <f>IF(Oper!Z$10&gt;=$C135,IF(ROUND(SUM($O135:Y135),4)=ROUND($G135,4),0,IF(Oper!Z$10=Inputs!$L$16,$G135-SUM($O135:Y135),$G135/$B$91)),IF(Oper!Z$10=Inputs!$L$16,$G135-SUM($O135:Y135),0))</f>
        <v>0</v>
      </c>
      <c r="AA135" s="221">
        <f>IF(Oper!AA$10&gt;=$C135,IF(ROUND(SUM($O135:Z135),4)=ROUND($G135,4),0,IF(Oper!AA$10=Inputs!$L$16,$G135-SUM($O135:Z135),$G135/$B$91)),IF(Oper!AA$10=Inputs!$L$16,$G135-SUM($O135:Z135),0))</f>
        <v>0</v>
      </c>
      <c r="AB135" s="221">
        <f>IF(Oper!AB$10&gt;=$C135,IF(ROUND(SUM($O135:AA135),4)=ROUND($G135,4),0,IF(Oper!AB$10=Inputs!$L$16,$G135-SUM($O135:AA135),$G135/$B$91)),IF(Oper!AB$10=Inputs!$L$16,$G135-SUM($O135:AA135),0))</f>
        <v>0</v>
      </c>
      <c r="AC135" s="221">
        <f>IF(Oper!AC$10&gt;=$C135,IF(ROUND(SUM($O135:AB135),4)=ROUND($G135,4),0,IF(Oper!AC$10=Inputs!$L$16,$G135-SUM($O135:AB135),$G135/$B$91)),IF(Oper!AC$10=Inputs!$L$16,$G135-SUM($O135:AB135),0))</f>
        <v>0</v>
      </c>
      <c r="AD135" s="221">
        <f>IF(Oper!AD$10&gt;=$C135,IF(ROUND(SUM($O135:AC135),4)=ROUND($G135,4),0,IF(Oper!AD$10=Inputs!$L$16,$G135-SUM($O135:AC135),$G135/$B$91)),IF(Oper!AD$10=Inputs!$L$16,$G135-SUM($O135:AC135),0))</f>
        <v>0</v>
      </c>
      <c r="AE135" s="221">
        <f>IF(Oper!AE$10&gt;=$C135,IF(ROUND(SUM($O135:AD135),4)=ROUND($G135,4),0,IF(Oper!AE$10=Inputs!$L$16,$G135-SUM($O135:AD135),$G135/$B$91)),IF(Oper!AE$10=Inputs!$L$16,$G135-SUM($O135:AD135),0))</f>
        <v>0</v>
      </c>
      <c r="AF135" s="221">
        <f>IF(Oper!AF$10&gt;=$C135,IF(ROUND(SUM($O135:AE135),4)=ROUND($G135,4),0,IF(Oper!AF$10=Inputs!$L$16,$G135-SUM($O135:AE135),$G135/$B$91)),IF(Oper!AF$10=Inputs!$L$16,$G135-SUM($O135:AE135),0))</f>
        <v>0</v>
      </c>
      <c r="AG135" s="221">
        <f>IF(Oper!AG$10&gt;=$C135,IF(ROUND(SUM($O135:AF135),4)=ROUND($G135,4),0,IF(Oper!AG$10=Inputs!$L$16,$G135-SUM($O135:AF135),$G135/$B$91)),IF(Oper!AG$10=Inputs!$L$16,$G135-SUM($O135:AF135),0))</f>
        <v>0</v>
      </c>
      <c r="AH135" s="221">
        <f>IF(Oper!AH$10&gt;=$C135,IF(ROUND(SUM($O135:AG135),4)=ROUND($G135,4),0,IF(Oper!AH$10=Inputs!$L$16,$G135-SUM($O135:AG135),$G135/$B$91)),IF(Oper!AH$10=Inputs!$L$16,$G135-SUM($O135:AG135),0))</f>
        <v>0</v>
      </c>
      <c r="AI135" s="221">
        <f>IF(Oper!AI$10&gt;=$C135,IF(ROUND(SUM($O135:AH135),4)=ROUND($G135,4),0,IF(Oper!AI$10=Inputs!$L$16,$G135-SUM($O135:AH135),$G135/$B$91)),IF(Oper!AI$10=Inputs!$L$16,$G135-SUM($O135:AH135),0))</f>
        <v>0</v>
      </c>
      <c r="AJ135" s="221">
        <f>IF(Oper!AJ$10&gt;=$C135,IF(ROUND(SUM($O135:AI135),4)=ROUND($G135,4),0,IF(Oper!AJ$10=Inputs!$L$16,$G135-SUM($O135:AI135),$G135/$B$91)),IF(Oper!AJ$10=Inputs!$L$16,$G135-SUM($O135:AI135),0))</f>
        <v>0</v>
      </c>
      <c r="AK135" s="221">
        <f>IF(Oper!AK$10&gt;=$C135,IF(ROUND(SUM($O135:AJ135),4)=ROUND($G135,4),0,IF(Oper!AK$10=Inputs!$L$16,$G135-SUM($O135:AJ135),$G135/$B$91)),IF(Oper!AK$10=Inputs!$L$16,$G135-SUM($O135:AJ135),0))</f>
        <v>0</v>
      </c>
      <c r="AL135" s="221">
        <f>IF(Oper!AL$10&gt;=$C135,IF(ROUND(SUM($O135:AK135),4)=ROUND($G135,4),0,IF(Oper!AL$10=Inputs!$L$16,$G135-SUM($O135:AK135),$G135/$B$91)),IF(Oper!AL$10=Inputs!$L$16,$G135-SUM($O135:AK135),0))</f>
        <v>0</v>
      </c>
      <c r="AM135" s="221">
        <f>IF(Oper!AM$10&gt;=$C135,IF(ROUND(SUM($O135:AL135),4)=ROUND($G135,4),0,IF(Oper!AM$10=Inputs!$L$16,$G135-SUM($O135:AL135),$G135/$B$91)),IF(Oper!AM$10=Inputs!$L$16,$G135-SUM($O135:AL135),0))</f>
        <v>0</v>
      </c>
      <c r="AN135" s="221">
        <f>IF(Oper!AN$10&gt;=$C135,IF(ROUND(SUM($O135:AM135),4)=ROUND($G135,4),0,IF(Oper!AN$10=Inputs!$L$16,$G135-SUM($O135:AM135),$G135/$B$91)),IF(Oper!AN$10=Inputs!$L$16,$G135-SUM($O135:AM135),0))</f>
        <v>0</v>
      </c>
      <c r="AO135" s="221">
        <f>IF(Oper!AO$10&gt;=$C135,IF(ROUND(SUM($O135:AN135),4)=ROUND($G135,4),0,IF(Oper!AO$10=Inputs!$L$16,$G135-SUM($O135:AN135),$G135/$B$91)),IF(Oper!AO$10=Inputs!$L$16,$G135-SUM($O135:AN135),0))</f>
        <v>0</v>
      </c>
      <c r="AP135" s="221">
        <f>IF(Oper!AP$10&gt;=$C135,IF(ROUND(SUM($O135:AO135),4)=ROUND($G135,4),0,IF(Oper!AP$10=Inputs!$L$16,$G135-SUM($O135:AO135),$G135/$B$91)),IF(Oper!AP$10=Inputs!$L$16,$G135-SUM($O135:AO135),0))</f>
        <v>0</v>
      </c>
      <c r="AQ135" s="221">
        <f>IF(Oper!AQ$10&gt;=$C135,IF(ROUND(SUM($O135:AP135),4)=ROUND($G135,4),0,IF(Oper!AQ$10=Inputs!$L$16,$G135-SUM($O135:AP135),$G135/$B$91)),IF(Oper!AQ$10=Inputs!$L$16,$G135-SUM($O135:AP135),0))</f>
        <v>0</v>
      </c>
      <c r="AR135" s="221">
        <f>IF(Oper!AR$10&gt;=$C135,IF(ROUND(SUM($O135:AQ135),4)=ROUND($G135,4),0,IF(Oper!AR$10=Inputs!$L$16,$G135-SUM($O135:AQ135),$G135/$B$91)),IF(Oper!AR$10=Inputs!$L$16,$G135-SUM($O135:AQ135),0))</f>
        <v>0</v>
      </c>
      <c r="AS135" s="221">
        <f>IF(Oper!AS$10&gt;=$C135,IF(ROUND(SUM($O135:AR135),4)=ROUND($G135,4),0,IF(Oper!AS$10=Inputs!$L$16,$G135-SUM($O135:AR135),$G135/$B$91)),IF(Oper!AS$10=Inputs!$L$16,$G135-SUM($O135:AR135),0))</f>
        <v>0</v>
      </c>
      <c r="AT135" s="221">
        <f>IF(Oper!AT$10&gt;=$C135,IF(ROUND(SUM($O135:AS135),4)=ROUND($G135,4),0,IF(Oper!AT$10=Inputs!$L$16,$G135-SUM($O135:AS135),$G135/$B$91)),IF(Oper!AT$10=Inputs!$L$16,$G135-SUM($O135:AS135),0))</f>
        <v>0</v>
      </c>
      <c r="AU135" s="221">
        <f>IF(Oper!AU$10&gt;=$C135,IF(ROUND(SUM($O135:AT135),4)=ROUND($G135,4),0,IF(Oper!AU$10=Inputs!$L$16,$G135-SUM($O135:AT135),$G135/$B$91)),IF(Oper!AU$10=Inputs!$L$16,$G135-SUM($O135:AT135),0))</f>
        <v>0</v>
      </c>
      <c r="AV135" s="221">
        <f>IF(Oper!AV$10&gt;=$C135,IF(ROUND(SUM($O135:AU135),4)=ROUND($G135,4),0,IF(Oper!AV$10=Inputs!$L$16,$G135-SUM($O135:AU135),$G135/$B$91)),IF(Oper!AV$10=Inputs!$L$16,$G135-SUM($O135:AU135),0))</f>
        <v>0</v>
      </c>
      <c r="AW135" s="221">
        <f>IF(Oper!AW$10&gt;=$C135,IF(ROUND(SUM($O135:AV135),4)=ROUND($G135,4),0,IF(Oper!AW$10=Inputs!$L$16,$G135-SUM($O135:AV135),$G135/$B$91)),IF(Oper!AW$10=Inputs!$L$16,$G135-SUM($O135:AV135),0))</f>
        <v>0</v>
      </c>
      <c r="AX135" s="221">
        <f>IF(Oper!AX$10&gt;=$C135,IF(ROUND(SUM($O135:AW135),4)=ROUND($G135,4),0,IF(Oper!AX$10=Inputs!$L$16,$G135-SUM($O135:AW135),$G135/$B$91)),IF(Oper!AX$10=Inputs!$L$16,$G135-SUM($O135:AW135),0))</f>
        <v>0</v>
      </c>
      <c r="AY135" s="221">
        <f>IF(Oper!AY$10&gt;=$C135,IF(ROUND(SUM($O135:AX135),4)=ROUND($G135,4),0,IF(Oper!AY$10=Inputs!$L$16,$G135-SUM($O135:AX135),$G135/$B$91)),IF(Oper!AY$10=Inputs!$L$16,$G135-SUM($O135:AX135),0))</f>
        <v>0</v>
      </c>
      <c r="AZ135" s="221">
        <f>IF(Oper!AZ$10&gt;=$C135,IF(ROUND(SUM($O135:AY135),4)=ROUND($G135,4),0,IF(Oper!AZ$10=Inputs!$L$16,$G135-SUM($O135:AY135),$G135/$B$91)),IF(Oper!AZ$10=Inputs!$L$16,$G135-SUM($O135:AY135),0))</f>
        <v>0</v>
      </c>
      <c r="BA135" s="221">
        <f>IF(Oper!BA$10&gt;=$C135,IF(ROUND(SUM($O135:AZ135),4)=ROUND($G135,4),0,IF(Oper!BA$10=Inputs!$L$16,$G135-SUM($O135:AZ135),$G135/$B$91)),IF(Oper!BA$10=Inputs!$L$16,$G135-SUM($O135:AZ135),0))</f>
        <v>0</v>
      </c>
      <c r="BB135" s="221">
        <f>IF(Oper!BB$10&gt;=$C135,IF(ROUND(SUM($O135:BA135),4)=ROUND($G135,4),0,IF(Oper!BB$10=Inputs!$L$16,$G135-SUM($O135:BA135),$G135/$B$91)),IF(Oper!BB$10=Inputs!$L$16,$G135-SUM($O135:BA135),0))</f>
        <v>0</v>
      </c>
      <c r="BC135" s="221">
        <f>IF(Oper!BC$10&gt;=$C135,IF(ROUND(SUM($O135:BB135),4)=ROUND($G135,4),0,IF(Oper!BC$10=Inputs!$L$16,$G135-SUM($O135:BB135),$G135/$B$91)),IF(Oper!BC$10=Inputs!$L$16,$G135-SUM($O135:BB135),0))</f>
        <v>0</v>
      </c>
      <c r="BD135" s="221">
        <f>IF(Oper!BD$10&gt;=$C135,IF(ROUND(SUM($O135:BC135),4)=ROUND($G135,4),0,IF(Oper!BD$10=Inputs!$L$16,$G135-SUM($O135:BC135),$G135/$B$91)),IF(Oper!BD$10=Inputs!$L$16,$G135-SUM($O135:BC135),0))</f>
        <v>0</v>
      </c>
      <c r="BE135" s="221">
        <f>IF(Oper!BE$10&gt;=$C135,IF(ROUND(SUM($O135:BD135),4)=ROUND($G135,4),0,IF(Oper!BE$10=Inputs!$L$16,$G135-SUM($O135:BD135),$G135/$B$91)),IF(Oper!BE$10=Inputs!$L$16,$G135-SUM($O135:BD135),0))</f>
        <v>0</v>
      </c>
      <c r="BF135" s="221">
        <f>IF(Oper!BF$10&gt;=$C135,IF(ROUND(SUM($O135:BE135),4)=ROUND($G135,4),0,IF(Oper!BF$10=Inputs!$L$16,$G135-SUM($O135:BE135),$G135/$B$91)),IF(Oper!BF$10=Inputs!$L$16,$G135-SUM($O135:BE135),0))</f>
        <v>-7.1655906402760436</v>
      </c>
      <c r="BG135" s="221">
        <f>IF(Oper!BG$10&gt;=$C135,IF(ROUND(SUM($O135:BF135),4)=ROUND($G135,4),0,IF(Oper!BG$10=Inputs!$L$16,$G135-SUM($O135:BF135),$G135/$B$91)),IF(Oper!BG$10=Inputs!$L$16,$G135-SUM($O135:BF135),0))</f>
        <v>-7.1655906402760436</v>
      </c>
      <c r="BH135" s="221">
        <f>IF(Oper!BH$10&gt;=$C135,IF(ROUND(SUM($O135:BG135),4)=ROUND($G135,4),0,IF(Oper!BH$10=Inputs!$L$16,$G135-SUM($O135:BG135),$G135/$B$91)),IF(Oper!BH$10=Inputs!$L$16,$G135-SUM($O135:BG135),0))</f>
        <v>-7.1655906402760436</v>
      </c>
      <c r="BI135" s="221">
        <f>IF(Oper!BI$10&gt;=$C135,IF(ROUND(SUM($O135:BH135),4)=ROUND($G135,4),0,IF(Oper!BI$10=Inputs!$L$16,$G135-SUM($O135:BH135),$G135/$B$91)),IF(Oper!BI$10=Inputs!$L$16,$G135-SUM($O135:BH135),0))</f>
        <v>-7.1655906402760436</v>
      </c>
      <c r="BJ135" s="221">
        <f>IF(Oper!BJ$10&gt;=$C135,IF(ROUND(SUM($O135:BI135),4)=ROUND($G135,4),0,IF(Oper!BJ$10=Inputs!$L$16,$G135-SUM($O135:BI135),$G135/$B$91)),IF(Oper!BJ$10=Inputs!$L$16,$G135-SUM($O135:BI135),0))</f>
        <v>-7.1655906402760436</v>
      </c>
      <c r="BK135" s="221">
        <f>IF(Oper!BK$10&gt;=$C135,IF(ROUND(SUM($O135:BJ135),4)=ROUND($G135,4),0,IF(Oper!BK$10=Inputs!$L$16,$G135-SUM($O135:BJ135),$G135/$B$91)),IF(Oper!BK$10=Inputs!$L$16,$G135-SUM($O135:BJ135),0))</f>
        <v>-7.1655906402760436</v>
      </c>
      <c r="BL135" s="221">
        <f>IF(Oper!BL$10&gt;=$C135,IF(ROUND(SUM($O135:BK135),4)=ROUND($G135,4),0,IF(Oper!BL$10=Inputs!$L$16,$G135-SUM($O135:BK135),$G135/$B$91)),IF(Oper!BL$10=Inputs!$L$16,$G135-SUM($O135:BK135),0))</f>
        <v>-7.1655906402760436</v>
      </c>
      <c r="BM135" s="221">
        <f>IF(Oper!BM$10&gt;=$C135,IF(ROUND(SUM($O135:BL135),4)=ROUND($G135,4),0,IF(Oper!BM$10=Inputs!$L$16,$G135-SUM($O135:BL135),$G135/$B$91)),IF(Oper!BM$10=Inputs!$L$16,$G135-SUM($O135:BL135),0))</f>
        <v>-7.1655906402760436</v>
      </c>
      <c r="BN135" s="221">
        <f>IF(Oper!BN$10&gt;=$C135,IF(ROUND(SUM($O135:BM135),4)=ROUND($G135,4),0,IF(Oper!BN$10=Inputs!$L$16,$G135-SUM($O135:BM135),$G135/$B$91)),IF(Oper!BN$10=Inputs!$L$16,$G135-SUM($O135:BM135),0))</f>
        <v>-7.1655906402760436</v>
      </c>
      <c r="BO135" s="221">
        <f>IF(Oper!BO$10&gt;=$C135,IF(ROUND(SUM($O135:BN135),4)=ROUND($G135,4),0,IF(Oper!BO$10=Inputs!$L$16,$G135-SUM($O135:BN135),$G135/$B$91)),IF(Oper!BO$10=Inputs!$L$16,$G135-SUM($O135:BN135),0))</f>
        <v>-7.1655906402760436</v>
      </c>
      <c r="BP135" s="221">
        <f>IF(Oper!BP$10&gt;=$C135,IF(ROUND(SUM($O135:BO135),4)=ROUND($G135,4),0,IF(Oper!BP$10=Inputs!$L$16,$G135-SUM($O135:BO135),$G135/$B$91)),IF(Oper!BP$10=Inputs!$L$16,$G135-SUM($O135:BO135),0))</f>
        <v>-7.1655906402760436</v>
      </c>
      <c r="BQ135" s="221">
        <f>IF(Oper!BQ$10&gt;=$C135,IF(ROUND(SUM($O135:BP135),4)=ROUND($G135,4),0,IF(Oper!BQ$10=Inputs!$L$16,$G135-SUM($O135:BP135),$G135/$B$91)),IF(Oper!BQ$10=Inputs!$L$16,$G135-SUM($O135:BP135),0))</f>
        <v>-7.1655906402760436</v>
      </c>
      <c r="BR135" s="221">
        <f>IF(Oper!BR$10&gt;=$C135,IF(ROUND(SUM($O135:BQ135),4)=ROUND($G135,4),0,IF(Oper!BR$10=Inputs!$L$16,$G135-SUM($O135:BQ135),$G135/$B$91)),IF(Oper!BR$10=Inputs!$L$16,$G135-SUM($O135:BQ135),0))</f>
        <v>-7.1655906402760436</v>
      </c>
      <c r="BS135" s="221">
        <f>IF(Oper!BS$10&gt;=$C135,IF(ROUND(SUM($O135:BR135),4)=ROUND($G135,4),0,IF(Oper!BS$10=Inputs!$L$16,$G135-SUM($O135:BR135),$G135/$B$91)),IF(Oper!BS$10=Inputs!$L$16,$G135-SUM($O135:BR135),0))</f>
        <v>-7.1655906402760436</v>
      </c>
      <c r="BT135" s="221">
        <f>IF(Oper!BT$10&gt;=$C135,IF(ROUND(SUM($O135:BS135),4)=ROUND($G135,4),0,IF(Oper!BT$10=Inputs!$L$16,$G135-SUM($O135:BS135),$G135/$B$91)),IF(Oper!BT$10=Inputs!$L$16,$G135-SUM($O135:BS135),0))</f>
        <v>-7.1655906402760436</v>
      </c>
      <c r="BU135" s="221">
        <f>IF(Oper!BU$10&gt;=$C135,IF(ROUND(SUM($O135:BT135),4)=ROUND($G135,4),0,IF(Oper!BU$10=Inputs!$L$16,$G135-SUM($O135:BT135),$G135/$B$91)),IF(Oper!BU$10=Inputs!$L$16,$G135-SUM($O135:BT135),0))</f>
        <v>-7.1655906402760436</v>
      </c>
      <c r="BV135" s="221">
        <f>IF(Oper!BV$10&gt;=$C135,IF(ROUND(SUM($O135:BU135),4)=ROUND($G135,4),0,IF(Oper!BV$10=Inputs!$L$16,$G135-SUM($O135:BU135),$G135/$B$91)),IF(Oper!BV$10=Inputs!$L$16,$G135-SUM($O135:BU135),0))</f>
        <v>-7.1655906402760436</v>
      </c>
      <c r="BW135" s="221">
        <f>IF(Oper!BW$10&gt;=$C135,IF(ROUND(SUM($O135:BV135),4)=ROUND($G135,4),0,IF(Oper!BW$10=Inputs!$L$16,$G135-SUM($O135:BV135),$G135/$B$91)),IF(Oper!BW$10=Inputs!$L$16,$G135-SUM($O135:BV135),0))</f>
        <v>-7.1655906402760436</v>
      </c>
      <c r="BX135" s="221">
        <f>IF(Oper!BX$10&gt;=$C135,IF(ROUND(SUM($O135:BW135),4)=ROUND($G135,4),0,IF(Oper!BX$10=Inputs!$L$16,$G135-SUM($O135:BW135),$G135/$B$91)),IF(Oper!BX$10=Inputs!$L$16,$G135-SUM($O135:BW135),0))</f>
        <v>-7.1655906402760436</v>
      </c>
      <c r="BY135" s="221">
        <f>IF(Oper!BY$10&gt;=$C135,IF(ROUND(SUM($O135:BX135),4)=ROUND($G135,4),0,IF(Oper!BY$10=Inputs!$L$16,$G135-SUM($O135:BX135),$G135/$B$91)),IF(Oper!BY$10=Inputs!$L$16,$G135-SUM($O135:BX135),0))</f>
        <v>-7.1655906402760436</v>
      </c>
      <c r="BZ135" s="221">
        <f>IF(Oper!BZ$10&gt;=$C135,IF(ROUND(SUM($O135:BY135),4)=ROUND($G135,4),0,IF(Oper!BZ$10=Inputs!$L$16,$G135-SUM($O135:BY135),$G135/$B$91)),IF(Oper!BZ$10=Inputs!$L$16,$G135-SUM($O135:BY135),0))</f>
        <v>0</v>
      </c>
      <c r="CA135" s="221">
        <f>IF(Oper!CA$10&gt;=$C135,IF(ROUND(SUM($O135:BZ135),4)=ROUND($G135,4),0,IF(Oper!CA$10=Inputs!$L$16,$G135-SUM($O135:BZ135),$G135/$B$91)),IF(Oper!CA$10=Inputs!$L$16,$G135-SUM($O135:BZ135),0))</f>
        <v>0</v>
      </c>
      <c r="CB135" s="221">
        <f>IF(Oper!CB$10&gt;=$C135,IF(ROUND(SUM($O135:CA135),4)=ROUND($G135,4),0,IF(Oper!CB$10=Inputs!$L$16,$G135-SUM($O135:CA135),$G135/$B$91)),IF(Oper!CB$10=Inputs!$L$16,$G135-SUM($O135:CA135),0))</f>
        <v>0</v>
      </c>
      <c r="CC135" s="221">
        <f>IF(Oper!CC$10&gt;=$C135,IF(ROUND(SUM($O135:CB135),4)=ROUND($G135,4),0,IF(Oper!CC$10=Inputs!$L$16,$G135-SUM($O135:CB135),$G135/$B$91)),IF(Oper!CC$10=Inputs!$L$16,$G135-SUM($O135:CB135),0))</f>
        <v>0</v>
      </c>
      <c r="CD135" s="221">
        <f>IF(Oper!CD$10&gt;=$C135,IF(ROUND(SUM($O135:CC135),4)=ROUND($G135,4),0,IF(Oper!CD$10=Inputs!$L$16,$G135-SUM($O135:CC135),$G135/$B$91)),IF(Oper!CD$10=Inputs!$L$16,$G135-SUM($O135:CC135),0))</f>
        <v>0</v>
      </c>
      <c r="CE135" s="221">
        <f>IF(Oper!CE$10&gt;=$C135,IF(ROUND(SUM($O135:CD135),4)=ROUND($G135,4),0,IF(Oper!CE$10=Inputs!$L$16,$G135-SUM($O135:CD135),$G135/$B$91)),IF(Oper!CE$10=Inputs!$L$16,$G135-SUM($O135:CD135),0))</f>
        <v>0</v>
      </c>
      <c r="CF135" s="221">
        <f>IF(Oper!CF$10&gt;=$C135,IF(ROUND(SUM($O135:CE135),4)=ROUND($G135,4),0,IF(Oper!CF$10=Inputs!$L$16,$G135-SUM($O135:CE135),$G135/$B$91)),IF(Oper!CF$10=Inputs!$L$16,$G135-SUM($O135:CE135),0))</f>
        <v>0</v>
      </c>
      <c r="CG135" s="221">
        <f>IF(Oper!CG$10&gt;=$C135,IF(ROUND(SUM($O135:CF135),4)=ROUND($G135,4),0,IF(Oper!CG$10=Inputs!$L$16,$G135-SUM($O135:CF135),$G135/$B$91)),IF(Oper!CG$10=Inputs!$L$16,$G135-SUM($O135:CF135),0))</f>
        <v>0</v>
      </c>
      <c r="CH135" s="221">
        <f>IF(Oper!CH$10&gt;=$C135,IF(ROUND(SUM($O135:CG135),4)=ROUND($G135,4),0,IF(Oper!CH$10=Inputs!$L$16,$G135-SUM($O135:CG135),$G135/$B$91)),IF(Oper!CH$10=Inputs!$L$16,$G135-SUM($O135:CG135),0))</f>
        <v>0</v>
      </c>
      <c r="CI135" s="221">
        <f>IF(Oper!CI$10&gt;=$C135,IF(ROUND(SUM($O135:CH135),4)=ROUND($G135,4),0,IF(Oper!CI$10=Inputs!$L$16,$G135-SUM($O135:CH135),$G135/$B$91)),IF(Oper!CI$10=Inputs!$L$16,$G135-SUM($O135:CH135),0))</f>
        <v>0</v>
      </c>
      <c r="CJ135" s="221">
        <f>IF(Oper!CJ$10&gt;=$C135,IF(ROUND(SUM($O135:CI135),4)=ROUND($G135,4),0,IF(Oper!CJ$10=Inputs!$L$16,$G135-SUM($O135:CI135),$G135/$B$91)),IF(Oper!CJ$10=Inputs!$L$16,$G135-SUM($O135:CI135),0))</f>
        <v>0</v>
      </c>
      <c r="CK135" s="221">
        <f>IF(Oper!CK$10&gt;=$C135,IF(ROUND(SUM($O135:CJ135),4)=ROUND($G135,4),0,IF(Oper!CK$10=Inputs!$L$16,$G135-SUM($O135:CJ135),$G135/$B$91)),IF(Oper!CK$10=Inputs!$L$16,$G135-SUM($O135:CJ135),0))</f>
        <v>0</v>
      </c>
      <c r="CL135" s="221">
        <f>IF(Oper!CL$10&gt;=$C135,IF(ROUND(SUM($O135:CK135),4)=ROUND($G135,4),0,IF(Oper!CL$10=Inputs!$L$16,$G135-SUM($O135:CK135),$G135/$B$91)),IF(Oper!CL$10=Inputs!$L$16,$G135-SUM($O135:CK135),0))</f>
        <v>0</v>
      </c>
      <c r="CM135" s="221">
        <f>IF(Oper!CM$10&gt;=$C135,IF(ROUND(SUM($O135:CL135),4)=ROUND($G135,4),0,IF(Oper!CM$10=Inputs!$L$16,$G135-SUM($O135:CL135),$G135/$B$91)),IF(Oper!CM$10=Inputs!$L$16,$G135-SUM($O135:CL135),0))</f>
        <v>0</v>
      </c>
      <c r="CN135" s="221">
        <f>IF(Oper!CN$10&gt;=$C135,IF(ROUND(SUM($O135:CM135),4)=ROUND($G135,4),0,IF(Oper!CN$10=Inputs!$L$16,$G135-SUM($O135:CM135),$G135/$B$91)),IF(Oper!CN$10=Inputs!$L$16,$G135-SUM($O135:CM135),0))</f>
        <v>0</v>
      </c>
      <c r="CO135" s="221">
        <f>IF(Oper!CO$10&gt;=$C135,IF(ROUND(SUM($O135:CN135),4)=ROUND($G135,4),0,IF(Oper!CO$10=Inputs!$L$16,$G135-SUM($O135:CN135),$G135/$B$91)),IF(Oper!CO$10=Inputs!$L$16,$G135-SUM($O135:CN135),0))</f>
        <v>0</v>
      </c>
      <c r="CP135" s="221">
        <f>IF(Oper!CP$10&gt;=$C135,IF(ROUND(SUM($O135:CO135),4)=ROUND($G135,4),0,IF(Oper!CP$10=Inputs!$L$16,$G135-SUM($O135:CO135),$G135/$B$91)),IF(Oper!CP$10=Inputs!$L$16,$G135-SUM($O135:CO135),0))</f>
        <v>0</v>
      </c>
      <c r="CQ135" s="221">
        <f>IF(Oper!CQ$10&gt;=$C135,IF(ROUND(SUM($O135:CP135),4)=ROUND($G135,4),0,IF(Oper!CQ$10=Inputs!$L$16,$G135-SUM($O135:CP135),$G135/$B$91)),IF(Oper!CQ$10=Inputs!$L$16,$G135-SUM($O135:CP135),0))</f>
        <v>0</v>
      </c>
      <c r="CR135" s="221">
        <f>IF(Oper!CR$10&gt;=$C135,IF(ROUND(SUM($O135:CQ135),4)=ROUND($G135,4),0,IF(Oper!CR$10=Inputs!$L$16,$G135-SUM($O135:CQ135),$G135/$B$91)),IF(Oper!CR$10=Inputs!$L$16,$G135-SUM($O135:CQ135),0))</f>
        <v>0</v>
      </c>
      <c r="CS135" s="221"/>
    </row>
    <row r="136" spans="1:97" outlineLevel="1">
      <c r="A136" s="47"/>
      <c r="B136" s="47"/>
      <c r="C136" s="116">
        <v>59171</v>
      </c>
      <c r="D136" s="47"/>
      <c r="E136" s="47"/>
      <c r="F136" s="47"/>
      <c r="G136" s="666">
        <f t="shared" si="217"/>
        <v>-146.1780490616313</v>
      </c>
      <c r="H136" s="47"/>
      <c r="I136" s="47"/>
      <c r="J136" s="47"/>
      <c r="K136" s="310" t="s">
        <v>200</v>
      </c>
      <c r="L136" s="133"/>
      <c r="M136" s="125">
        <f t="shared" si="218"/>
        <v>-146.17804906163138</v>
      </c>
      <c r="N136" s="125"/>
      <c r="O136" s="47"/>
      <c r="P136" s="221">
        <f>IF(Oper!P$10&gt;=$C136,IF(ROUND(SUM($O136:O136),4)=ROUND($G136,4),0,IF(Oper!P$10=Inputs!$L$16,$G136-SUM($O136:O136),$G136/$B$91)),IF(Oper!P$10=Inputs!$L$16,$G136-SUM($O136:O136),0))</f>
        <v>0</v>
      </c>
      <c r="Q136" s="221">
        <f>IF(Oper!Q$10&gt;=$C136,IF(ROUND(SUM($O136:P136),4)=ROUND($G136,4),0,IF(Oper!Q$10=Inputs!$L$16,$G136-SUM($O136:P136),$G136/$B$91)),IF(Oper!Q$10=Inputs!$L$16,$G136-SUM($O136:P136),0))</f>
        <v>0</v>
      </c>
      <c r="R136" s="221">
        <f>IF(Oper!R$10&gt;=$C136,IF(ROUND(SUM($O136:Q136),4)=ROUND($G136,4),0,IF(Oper!R$10=Inputs!$L$16,$G136-SUM($O136:Q136),$G136/$B$91)),IF(Oper!R$10=Inputs!$L$16,$G136-SUM($O136:Q136),0))</f>
        <v>0</v>
      </c>
      <c r="S136" s="221">
        <f>IF(Oper!S$10&gt;=$C136,IF(ROUND(SUM($O136:R136),4)=ROUND($G136,4),0,IF(Oper!S$10=Inputs!$L$16,$G136-SUM($O136:R136),$G136/$B$91)),IF(Oper!S$10=Inputs!$L$16,$G136-SUM($O136:R136),0))</f>
        <v>0</v>
      </c>
      <c r="T136" s="221">
        <f>IF(Oper!T$10&gt;=$C136,IF(ROUND(SUM($O136:S136),4)=ROUND($G136,4),0,IF(Oper!T$10=Inputs!$L$16,$G136-SUM($O136:S136),$G136/$B$91)),IF(Oper!T$10=Inputs!$L$16,$G136-SUM($O136:S136),0))</f>
        <v>0</v>
      </c>
      <c r="U136" s="221">
        <f>IF(Oper!U$10&gt;=$C136,IF(ROUND(SUM($O136:T136),4)=ROUND($G136,4),0,IF(Oper!U$10=Inputs!$L$16,$G136-SUM($O136:T136),$G136/$B$91)),IF(Oper!U$10=Inputs!$L$16,$G136-SUM($O136:T136),0))</f>
        <v>0</v>
      </c>
      <c r="V136" s="221">
        <f>IF(Oper!V$10&gt;=$C136,IF(ROUND(SUM($O136:U136),4)=ROUND($G136,4),0,IF(Oper!V$10=Inputs!$L$16,$G136-SUM($O136:U136),$G136/$B$91)),IF(Oper!V$10=Inputs!$L$16,$G136-SUM($O136:U136),0))</f>
        <v>0</v>
      </c>
      <c r="W136" s="221">
        <f>IF(Oper!W$10&gt;=$C136,IF(ROUND(SUM($O136:V136),4)=ROUND($G136,4),0,IF(Oper!W$10=Inputs!$L$16,$G136-SUM($O136:V136),$G136/$B$91)),IF(Oper!W$10=Inputs!$L$16,$G136-SUM($O136:V136),0))</f>
        <v>0</v>
      </c>
      <c r="X136" s="221">
        <f>IF(Oper!X$10&gt;=$C136,IF(ROUND(SUM($O136:W136),4)=ROUND($G136,4),0,IF(Oper!X$10=Inputs!$L$16,$G136-SUM($O136:W136),$G136/$B$91)),IF(Oper!X$10=Inputs!$L$16,$G136-SUM($O136:W136),0))</f>
        <v>0</v>
      </c>
      <c r="Y136" s="221">
        <f>IF(Oper!Y$10&gt;=$C136,IF(ROUND(SUM($O136:X136),4)=ROUND($G136,4),0,IF(Oper!Y$10=Inputs!$L$16,$G136-SUM($O136:X136),$G136/$B$91)),IF(Oper!Y$10=Inputs!$L$16,$G136-SUM($O136:X136),0))</f>
        <v>0</v>
      </c>
      <c r="Z136" s="221">
        <f>IF(Oper!Z$10&gt;=$C136,IF(ROUND(SUM($O136:Y136),4)=ROUND($G136,4),0,IF(Oper!Z$10=Inputs!$L$16,$G136-SUM($O136:Y136),$G136/$B$91)),IF(Oper!Z$10=Inputs!$L$16,$G136-SUM($O136:Y136),0))</f>
        <v>0</v>
      </c>
      <c r="AA136" s="221">
        <f>IF(Oper!AA$10&gt;=$C136,IF(ROUND(SUM($O136:Z136),4)=ROUND($G136,4),0,IF(Oper!AA$10=Inputs!$L$16,$G136-SUM($O136:Z136),$G136/$B$91)),IF(Oper!AA$10=Inputs!$L$16,$G136-SUM($O136:Z136),0))</f>
        <v>0</v>
      </c>
      <c r="AB136" s="221">
        <f>IF(Oper!AB$10&gt;=$C136,IF(ROUND(SUM($O136:AA136),4)=ROUND($G136,4),0,IF(Oper!AB$10=Inputs!$L$16,$G136-SUM($O136:AA136),$G136/$B$91)),IF(Oper!AB$10=Inputs!$L$16,$G136-SUM($O136:AA136),0))</f>
        <v>0</v>
      </c>
      <c r="AC136" s="221">
        <f>IF(Oper!AC$10&gt;=$C136,IF(ROUND(SUM($O136:AB136),4)=ROUND($G136,4),0,IF(Oper!AC$10=Inputs!$L$16,$G136-SUM($O136:AB136),$G136/$B$91)),IF(Oper!AC$10=Inputs!$L$16,$G136-SUM($O136:AB136),0))</f>
        <v>0</v>
      </c>
      <c r="AD136" s="221">
        <f>IF(Oper!AD$10&gt;=$C136,IF(ROUND(SUM($O136:AC136),4)=ROUND($G136,4),0,IF(Oper!AD$10=Inputs!$L$16,$G136-SUM($O136:AC136),$G136/$B$91)),IF(Oper!AD$10=Inputs!$L$16,$G136-SUM($O136:AC136),0))</f>
        <v>0</v>
      </c>
      <c r="AE136" s="221">
        <f>IF(Oper!AE$10&gt;=$C136,IF(ROUND(SUM($O136:AD136),4)=ROUND($G136,4),0,IF(Oper!AE$10=Inputs!$L$16,$G136-SUM($O136:AD136),$G136/$B$91)),IF(Oper!AE$10=Inputs!$L$16,$G136-SUM($O136:AD136),0))</f>
        <v>0</v>
      </c>
      <c r="AF136" s="221">
        <f>IF(Oper!AF$10&gt;=$C136,IF(ROUND(SUM($O136:AE136),4)=ROUND($G136,4),0,IF(Oper!AF$10=Inputs!$L$16,$G136-SUM($O136:AE136),$G136/$B$91)),IF(Oper!AF$10=Inputs!$L$16,$G136-SUM($O136:AE136),0))</f>
        <v>0</v>
      </c>
      <c r="AG136" s="221">
        <f>IF(Oper!AG$10&gt;=$C136,IF(ROUND(SUM($O136:AF136),4)=ROUND($G136,4),0,IF(Oper!AG$10=Inputs!$L$16,$G136-SUM($O136:AF136),$G136/$B$91)),IF(Oper!AG$10=Inputs!$L$16,$G136-SUM($O136:AF136),0))</f>
        <v>0</v>
      </c>
      <c r="AH136" s="221">
        <f>IF(Oper!AH$10&gt;=$C136,IF(ROUND(SUM($O136:AG136),4)=ROUND($G136,4),0,IF(Oper!AH$10=Inputs!$L$16,$G136-SUM($O136:AG136),$G136/$B$91)),IF(Oper!AH$10=Inputs!$L$16,$G136-SUM($O136:AG136),0))</f>
        <v>0</v>
      </c>
      <c r="AI136" s="221">
        <f>IF(Oper!AI$10&gt;=$C136,IF(ROUND(SUM($O136:AH136),4)=ROUND($G136,4),0,IF(Oper!AI$10=Inputs!$L$16,$G136-SUM($O136:AH136),$G136/$B$91)),IF(Oper!AI$10=Inputs!$L$16,$G136-SUM($O136:AH136),0))</f>
        <v>0</v>
      </c>
      <c r="AJ136" s="221">
        <f>IF(Oper!AJ$10&gt;=$C136,IF(ROUND(SUM($O136:AI136),4)=ROUND($G136,4),0,IF(Oper!AJ$10=Inputs!$L$16,$G136-SUM($O136:AI136),$G136/$B$91)),IF(Oper!AJ$10=Inputs!$L$16,$G136-SUM($O136:AI136),0))</f>
        <v>0</v>
      </c>
      <c r="AK136" s="221">
        <f>IF(Oper!AK$10&gt;=$C136,IF(ROUND(SUM($O136:AJ136),4)=ROUND($G136,4),0,IF(Oper!AK$10=Inputs!$L$16,$G136-SUM($O136:AJ136),$G136/$B$91)),IF(Oper!AK$10=Inputs!$L$16,$G136-SUM($O136:AJ136),0))</f>
        <v>0</v>
      </c>
      <c r="AL136" s="221">
        <f>IF(Oper!AL$10&gt;=$C136,IF(ROUND(SUM($O136:AK136),4)=ROUND($G136,4),0,IF(Oper!AL$10=Inputs!$L$16,$G136-SUM($O136:AK136),$G136/$B$91)),IF(Oper!AL$10=Inputs!$L$16,$G136-SUM($O136:AK136),0))</f>
        <v>0</v>
      </c>
      <c r="AM136" s="221">
        <f>IF(Oper!AM$10&gt;=$C136,IF(ROUND(SUM($O136:AL136),4)=ROUND($G136,4),0,IF(Oper!AM$10=Inputs!$L$16,$G136-SUM($O136:AL136),$G136/$B$91)),IF(Oper!AM$10=Inputs!$L$16,$G136-SUM($O136:AL136),0))</f>
        <v>0</v>
      </c>
      <c r="AN136" s="221">
        <f>IF(Oper!AN$10&gt;=$C136,IF(ROUND(SUM($O136:AM136),4)=ROUND($G136,4),0,IF(Oper!AN$10=Inputs!$L$16,$G136-SUM($O136:AM136),$G136/$B$91)),IF(Oper!AN$10=Inputs!$L$16,$G136-SUM($O136:AM136),0))</f>
        <v>0</v>
      </c>
      <c r="AO136" s="221">
        <f>IF(Oper!AO$10&gt;=$C136,IF(ROUND(SUM($O136:AN136),4)=ROUND($G136,4),0,IF(Oper!AO$10=Inputs!$L$16,$G136-SUM($O136:AN136),$G136/$B$91)),IF(Oper!AO$10=Inputs!$L$16,$G136-SUM($O136:AN136),0))</f>
        <v>0</v>
      </c>
      <c r="AP136" s="221">
        <f>IF(Oper!AP$10&gt;=$C136,IF(ROUND(SUM($O136:AO136),4)=ROUND($G136,4),0,IF(Oper!AP$10=Inputs!$L$16,$G136-SUM($O136:AO136),$G136/$B$91)),IF(Oper!AP$10=Inputs!$L$16,$G136-SUM($O136:AO136),0))</f>
        <v>0</v>
      </c>
      <c r="AQ136" s="221">
        <f>IF(Oper!AQ$10&gt;=$C136,IF(ROUND(SUM($O136:AP136),4)=ROUND($G136,4),0,IF(Oper!AQ$10=Inputs!$L$16,$G136-SUM($O136:AP136),$G136/$B$91)),IF(Oper!AQ$10=Inputs!$L$16,$G136-SUM($O136:AP136),0))</f>
        <v>0</v>
      </c>
      <c r="AR136" s="221">
        <f>IF(Oper!AR$10&gt;=$C136,IF(ROUND(SUM($O136:AQ136),4)=ROUND($G136,4),0,IF(Oper!AR$10=Inputs!$L$16,$G136-SUM($O136:AQ136),$G136/$B$91)),IF(Oper!AR$10=Inputs!$L$16,$G136-SUM($O136:AQ136),0))</f>
        <v>0</v>
      </c>
      <c r="AS136" s="221">
        <f>IF(Oper!AS$10&gt;=$C136,IF(ROUND(SUM($O136:AR136),4)=ROUND($G136,4),0,IF(Oper!AS$10=Inputs!$L$16,$G136-SUM($O136:AR136),$G136/$B$91)),IF(Oper!AS$10=Inputs!$L$16,$G136-SUM($O136:AR136),0))</f>
        <v>0</v>
      </c>
      <c r="AT136" s="221">
        <f>IF(Oper!AT$10&gt;=$C136,IF(ROUND(SUM($O136:AS136),4)=ROUND($G136,4),0,IF(Oper!AT$10=Inputs!$L$16,$G136-SUM($O136:AS136),$G136/$B$91)),IF(Oper!AT$10=Inputs!$L$16,$G136-SUM($O136:AS136),0))</f>
        <v>0</v>
      </c>
      <c r="AU136" s="221">
        <f>IF(Oper!AU$10&gt;=$C136,IF(ROUND(SUM($O136:AT136),4)=ROUND($G136,4),0,IF(Oper!AU$10=Inputs!$L$16,$G136-SUM($O136:AT136),$G136/$B$91)),IF(Oper!AU$10=Inputs!$L$16,$G136-SUM($O136:AT136),0))</f>
        <v>0</v>
      </c>
      <c r="AV136" s="221">
        <f>IF(Oper!AV$10&gt;=$C136,IF(ROUND(SUM($O136:AU136),4)=ROUND($G136,4),0,IF(Oper!AV$10=Inputs!$L$16,$G136-SUM($O136:AU136),$G136/$B$91)),IF(Oper!AV$10=Inputs!$L$16,$G136-SUM($O136:AU136),0))</f>
        <v>0</v>
      </c>
      <c r="AW136" s="221">
        <f>IF(Oper!AW$10&gt;=$C136,IF(ROUND(SUM($O136:AV136),4)=ROUND($G136,4),0,IF(Oper!AW$10=Inputs!$L$16,$G136-SUM($O136:AV136),$G136/$B$91)),IF(Oper!AW$10=Inputs!$L$16,$G136-SUM($O136:AV136),0))</f>
        <v>0</v>
      </c>
      <c r="AX136" s="221">
        <f>IF(Oper!AX$10&gt;=$C136,IF(ROUND(SUM($O136:AW136),4)=ROUND($G136,4),0,IF(Oper!AX$10=Inputs!$L$16,$G136-SUM($O136:AW136),$G136/$B$91)),IF(Oper!AX$10=Inputs!$L$16,$G136-SUM($O136:AW136),0))</f>
        <v>0</v>
      </c>
      <c r="AY136" s="221">
        <f>IF(Oper!AY$10&gt;=$C136,IF(ROUND(SUM($O136:AX136),4)=ROUND($G136,4),0,IF(Oper!AY$10=Inputs!$L$16,$G136-SUM($O136:AX136),$G136/$B$91)),IF(Oper!AY$10=Inputs!$L$16,$G136-SUM($O136:AX136),0))</f>
        <v>0</v>
      </c>
      <c r="AZ136" s="221">
        <f>IF(Oper!AZ$10&gt;=$C136,IF(ROUND(SUM($O136:AY136),4)=ROUND($G136,4),0,IF(Oper!AZ$10=Inputs!$L$16,$G136-SUM($O136:AY136),$G136/$B$91)),IF(Oper!AZ$10=Inputs!$L$16,$G136-SUM($O136:AY136),0))</f>
        <v>0</v>
      </c>
      <c r="BA136" s="221">
        <f>IF(Oper!BA$10&gt;=$C136,IF(ROUND(SUM($O136:AZ136),4)=ROUND($G136,4),0,IF(Oper!BA$10=Inputs!$L$16,$G136-SUM($O136:AZ136),$G136/$B$91)),IF(Oper!BA$10=Inputs!$L$16,$G136-SUM($O136:AZ136),0))</f>
        <v>0</v>
      </c>
      <c r="BB136" s="221">
        <f>IF(Oper!BB$10&gt;=$C136,IF(ROUND(SUM($O136:BA136),4)=ROUND($G136,4),0,IF(Oper!BB$10=Inputs!$L$16,$G136-SUM($O136:BA136),$G136/$B$91)),IF(Oper!BB$10=Inputs!$L$16,$G136-SUM($O136:BA136),0))</f>
        <v>0</v>
      </c>
      <c r="BC136" s="221">
        <f>IF(Oper!BC$10&gt;=$C136,IF(ROUND(SUM($O136:BB136),4)=ROUND($G136,4),0,IF(Oper!BC$10=Inputs!$L$16,$G136-SUM($O136:BB136),$G136/$B$91)),IF(Oper!BC$10=Inputs!$L$16,$G136-SUM($O136:BB136),0))</f>
        <v>0</v>
      </c>
      <c r="BD136" s="221">
        <f>IF(Oper!BD$10&gt;=$C136,IF(ROUND(SUM($O136:BC136),4)=ROUND($G136,4),0,IF(Oper!BD$10=Inputs!$L$16,$G136-SUM($O136:BC136),$G136/$B$91)),IF(Oper!BD$10=Inputs!$L$16,$G136-SUM($O136:BC136),0))</f>
        <v>0</v>
      </c>
      <c r="BE136" s="221">
        <f>IF(Oper!BE$10&gt;=$C136,IF(ROUND(SUM($O136:BD136),4)=ROUND($G136,4),0,IF(Oper!BE$10=Inputs!$L$16,$G136-SUM($O136:BD136),$G136/$B$91)),IF(Oper!BE$10=Inputs!$L$16,$G136-SUM($O136:BD136),0))</f>
        <v>0</v>
      </c>
      <c r="BF136" s="221">
        <f>IF(Oper!BF$10&gt;=$C136,IF(ROUND(SUM($O136:BE136),4)=ROUND($G136,4),0,IF(Oper!BF$10=Inputs!$L$16,$G136-SUM($O136:BE136),$G136/$B$91)),IF(Oper!BF$10=Inputs!$L$16,$G136-SUM($O136:BE136),0))</f>
        <v>0</v>
      </c>
      <c r="BG136" s="221">
        <f>IF(Oper!BG$10&gt;=$C136,IF(ROUND(SUM($O136:BF136),4)=ROUND($G136,4),0,IF(Oper!BG$10=Inputs!$L$16,$G136-SUM($O136:BF136),$G136/$B$91)),IF(Oper!BG$10=Inputs!$L$16,$G136-SUM($O136:BF136),0))</f>
        <v>-7.3089024530815649</v>
      </c>
      <c r="BH136" s="221">
        <f>IF(Oper!BH$10&gt;=$C136,IF(ROUND(SUM($O136:BG136),4)=ROUND($G136,4),0,IF(Oper!BH$10=Inputs!$L$16,$G136-SUM($O136:BG136),$G136/$B$91)),IF(Oper!BH$10=Inputs!$L$16,$G136-SUM($O136:BG136),0))</f>
        <v>-7.3089024530815649</v>
      </c>
      <c r="BI136" s="221">
        <f>IF(Oper!BI$10&gt;=$C136,IF(ROUND(SUM($O136:BH136),4)=ROUND($G136,4),0,IF(Oper!BI$10=Inputs!$L$16,$G136-SUM($O136:BH136),$G136/$B$91)),IF(Oper!BI$10=Inputs!$L$16,$G136-SUM($O136:BH136),0))</f>
        <v>-7.3089024530815649</v>
      </c>
      <c r="BJ136" s="221">
        <f>IF(Oper!BJ$10&gt;=$C136,IF(ROUND(SUM($O136:BI136),4)=ROUND($G136,4),0,IF(Oper!BJ$10=Inputs!$L$16,$G136-SUM($O136:BI136),$G136/$B$91)),IF(Oper!BJ$10=Inputs!$L$16,$G136-SUM($O136:BI136),0))</f>
        <v>-7.3089024530815649</v>
      </c>
      <c r="BK136" s="221">
        <f>IF(Oper!BK$10&gt;=$C136,IF(ROUND(SUM($O136:BJ136),4)=ROUND($G136,4),0,IF(Oper!BK$10=Inputs!$L$16,$G136-SUM($O136:BJ136),$G136/$B$91)),IF(Oper!BK$10=Inputs!$L$16,$G136-SUM($O136:BJ136),0))</f>
        <v>-7.3089024530815649</v>
      </c>
      <c r="BL136" s="221">
        <f>IF(Oper!BL$10&gt;=$C136,IF(ROUND(SUM($O136:BK136),4)=ROUND($G136,4),0,IF(Oper!BL$10=Inputs!$L$16,$G136-SUM($O136:BK136),$G136/$B$91)),IF(Oper!BL$10=Inputs!$L$16,$G136-SUM($O136:BK136),0))</f>
        <v>-7.3089024530815649</v>
      </c>
      <c r="BM136" s="221">
        <f>IF(Oper!BM$10&gt;=$C136,IF(ROUND(SUM($O136:BL136),4)=ROUND($G136,4),0,IF(Oper!BM$10=Inputs!$L$16,$G136-SUM($O136:BL136),$G136/$B$91)),IF(Oper!BM$10=Inputs!$L$16,$G136-SUM($O136:BL136),0))</f>
        <v>-7.3089024530815649</v>
      </c>
      <c r="BN136" s="221">
        <f>IF(Oper!BN$10&gt;=$C136,IF(ROUND(SUM($O136:BM136),4)=ROUND($G136,4),0,IF(Oper!BN$10=Inputs!$L$16,$G136-SUM($O136:BM136),$G136/$B$91)),IF(Oper!BN$10=Inputs!$L$16,$G136-SUM($O136:BM136),0))</f>
        <v>-7.3089024530815649</v>
      </c>
      <c r="BO136" s="221">
        <f>IF(Oper!BO$10&gt;=$C136,IF(ROUND(SUM($O136:BN136),4)=ROUND($G136,4),0,IF(Oper!BO$10=Inputs!$L$16,$G136-SUM($O136:BN136),$G136/$B$91)),IF(Oper!BO$10=Inputs!$L$16,$G136-SUM($O136:BN136),0))</f>
        <v>-7.3089024530815649</v>
      </c>
      <c r="BP136" s="221">
        <f>IF(Oper!BP$10&gt;=$C136,IF(ROUND(SUM($O136:BO136),4)=ROUND($G136,4),0,IF(Oper!BP$10=Inputs!$L$16,$G136-SUM($O136:BO136),$G136/$B$91)),IF(Oper!BP$10=Inputs!$L$16,$G136-SUM($O136:BO136),0))</f>
        <v>-7.3089024530815649</v>
      </c>
      <c r="BQ136" s="221">
        <f>IF(Oper!BQ$10&gt;=$C136,IF(ROUND(SUM($O136:BP136),4)=ROUND($G136,4),0,IF(Oper!BQ$10=Inputs!$L$16,$G136-SUM($O136:BP136),$G136/$B$91)),IF(Oper!BQ$10=Inputs!$L$16,$G136-SUM($O136:BP136),0))</f>
        <v>-7.3089024530815649</v>
      </c>
      <c r="BR136" s="221">
        <f>IF(Oper!BR$10&gt;=$C136,IF(ROUND(SUM($O136:BQ136),4)=ROUND($G136,4),0,IF(Oper!BR$10=Inputs!$L$16,$G136-SUM($O136:BQ136),$G136/$B$91)),IF(Oper!BR$10=Inputs!$L$16,$G136-SUM($O136:BQ136),0))</f>
        <v>-7.3089024530815649</v>
      </c>
      <c r="BS136" s="221">
        <f>IF(Oper!BS$10&gt;=$C136,IF(ROUND(SUM($O136:BR136),4)=ROUND($G136,4),0,IF(Oper!BS$10=Inputs!$L$16,$G136-SUM($O136:BR136),$G136/$B$91)),IF(Oper!BS$10=Inputs!$L$16,$G136-SUM($O136:BR136),0))</f>
        <v>-7.3089024530815649</v>
      </c>
      <c r="BT136" s="221">
        <f>IF(Oper!BT$10&gt;=$C136,IF(ROUND(SUM($O136:BS136),4)=ROUND($G136,4),0,IF(Oper!BT$10=Inputs!$L$16,$G136-SUM($O136:BS136),$G136/$B$91)),IF(Oper!BT$10=Inputs!$L$16,$G136-SUM($O136:BS136),0))</f>
        <v>-7.3089024530815649</v>
      </c>
      <c r="BU136" s="221">
        <f>IF(Oper!BU$10&gt;=$C136,IF(ROUND(SUM($O136:BT136),4)=ROUND($G136,4),0,IF(Oper!BU$10=Inputs!$L$16,$G136-SUM($O136:BT136),$G136/$B$91)),IF(Oper!BU$10=Inputs!$L$16,$G136-SUM($O136:BT136),0))</f>
        <v>-7.3089024530815649</v>
      </c>
      <c r="BV136" s="221">
        <f>IF(Oper!BV$10&gt;=$C136,IF(ROUND(SUM($O136:BU136),4)=ROUND($G136,4),0,IF(Oper!BV$10=Inputs!$L$16,$G136-SUM($O136:BU136),$G136/$B$91)),IF(Oper!BV$10=Inputs!$L$16,$G136-SUM($O136:BU136),0))</f>
        <v>-7.3089024530815649</v>
      </c>
      <c r="BW136" s="221">
        <f>IF(Oper!BW$10&gt;=$C136,IF(ROUND(SUM($O136:BV136),4)=ROUND($G136,4),0,IF(Oper!BW$10=Inputs!$L$16,$G136-SUM($O136:BV136),$G136/$B$91)),IF(Oper!BW$10=Inputs!$L$16,$G136-SUM($O136:BV136),0))</f>
        <v>-7.3089024530815649</v>
      </c>
      <c r="BX136" s="221">
        <f>IF(Oper!BX$10&gt;=$C136,IF(ROUND(SUM($O136:BW136),4)=ROUND($G136,4),0,IF(Oper!BX$10=Inputs!$L$16,$G136-SUM($O136:BW136),$G136/$B$91)),IF(Oper!BX$10=Inputs!$L$16,$G136-SUM($O136:BW136),0))</f>
        <v>-7.3089024530815649</v>
      </c>
      <c r="BY136" s="221">
        <f>IF(Oper!BY$10&gt;=$C136,IF(ROUND(SUM($O136:BX136),4)=ROUND($G136,4),0,IF(Oper!BY$10=Inputs!$L$16,$G136-SUM($O136:BX136),$G136/$B$91)),IF(Oper!BY$10=Inputs!$L$16,$G136-SUM($O136:BX136),0))</f>
        <v>-7.3089024530815649</v>
      </c>
      <c r="BZ136" s="221">
        <f>IF(Oper!BZ$10&gt;=$C136,IF(ROUND(SUM($O136:BY136),4)=ROUND($G136,4),0,IF(Oper!BZ$10=Inputs!$L$16,$G136-SUM($O136:BY136),$G136/$B$91)),IF(Oper!BZ$10=Inputs!$L$16,$G136-SUM($O136:BY136),0))</f>
        <v>-7.3089024530815649</v>
      </c>
      <c r="CA136" s="221">
        <f>IF(Oper!CA$10&gt;=$C136,IF(ROUND(SUM($O136:BZ136),4)=ROUND($G136,4),0,IF(Oper!CA$10=Inputs!$L$16,$G136-SUM($O136:BZ136),$G136/$B$91)),IF(Oper!CA$10=Inputs!$L$16,$G136-SUM($O136:BZ136),0))</f>
        <v>0</v>
      </c>
      <c r="CB136" s="221">
        <f>IF(Oper!CB$10&gt;=$C136,IF(ROUND(SUM($O136:CA136),4)=ROUND($G136,4),0,IF(Oper!CB$10=Inputs!$L$16,$G136-SUM($O136:CA136),$G136/$B$91)),IF(Oper!CB$10=Inputs!$L$16,$G136-SUM($O136:CA136),0))</f>
        <v>0</v>
      </c>
      <c r="CC136" s="221">
        <f>IF(Oper!CC$10&gt;=$C136,IF(ROUND(SUM($O136:CB136),4)=ROUND($G136,4),0,IF(Oper!CC$10=Inputs!$L$16,$G136-SUM($O136:CB136),$G136/$B$91)),IF(Oper!CC$10=Inputs!$L$16,$G136-SUM($O136:CB136),0))</f>
        <v>0</v>
      </c>
      <c r="CD136" s="221">
        <f>IF(Oper!CD$10&gt;=$C136,IF(ROUND(SUM($O136:CC136),4)=ROUND($G136,4),0,IF(Oper!CD$10=Inputs!$L$16,$G136-SUM($O136:CC136),$G136/$B$91)),IF(Oper!CD$10=Inputs!$L$16,$G136-SUM($O136:CC136),0))</f>
        <v>0</v>
      </c>
      <c r="CE136" s="221">
        <f>IF(Oper!CE$10&gt;=$C136,IF(ROUND(SUM($O136:CD136),4)=ROUND($G136,4),0,IF(Oper!CE$10=Inputs!$L$16,$G136-SUM($O136:CD136),$G136/$B$91)),IF(Oper!CE$10=Inputs!$L$16,$G136-SUM($O136:CD136),0))</f>
        <v>0</v>
      </c>
      <c r="CF136" s="221">
        <f>IF(Oper!CF$10&gt;=$C136,IF(ROUND(SUM($O136:CE136),4)=ROUND($G136,4),0,IF(Oper!CF$10=Inputs!$L$16,$G136-SUM($O136:CE136),$G136/$B$91)),IF(Oper!CF$10=Inputs!$L$16,$G136-SUM($O136:CE136),0))</f>
        <v>0</v>
      </c>
      <c r="CG136" s="221">
        <f>IF(Oper!CG$10&gt;=$C136,IF(ROUND(SUM($O136:CF136),4)=ROUND($G136,4),0,IF(Oper!CG$10=Inputs!$L$16,$G136-SUM($O136:CF136),$G136/$B$91)),IF(Oper!CG$10=Inputs!$L$16,$G136-SUM($O136:CF136),0))</f>
        <v>0</v>
      </c>
      <c r="CH136" s="221">
        <f>IF(Oper!CH$10&gt;=$C136,IF(ROUND(SUM($O136:CG136),4)=ROUND($G136,4),0,IF(Oper!CH$10=Inputs!$L$16,$G136-SUM($O136:CG136),$G136/$B$91)),IF(Oper!CH$10=Inputs!$L$16,$G136-SUM($O136:CG136),0))</f>
        <v>0</v>
      </c>
      <c r="CI136" s="221">
        <f>IF(Oper!CI$10&gt;=$C136,IF(ROUND(SUM($O136:CH136),4)=ROUND($G136,4),0,IF(Oper!CI$10=Inputs!$L$16,$G136-SUM($O136:CH136),$G136/$B$91)),IF(Oper!CI$10=Inputs!$L$16,$G136-SUM($O136:CH136),0))</f>
        <v>0</v>
      </c>
      <c r="CJ136" s="221">
        <f>IF(Oper!CJ$10&gt;=$C136,IF(ROUND(SUM($O136:CI136),4)=ROUND($G136,4),0,IF(Oper!CJ$10=Inputs!$L$16,$G136-SUM($O136:CI136),$G136/$B$91)),IF(Oper!CJ$10=Inputs!$L$16,$G136-SUM($O136:CI136),0))</f>
        <v>0</v>
      </c>
      <c r="CK136" s="221">
        <f>IF(Oper!CK$10&gt;=$C136,IF(ROUND(SUM($O136:CJ136),4)=ROUND($G136,4),0,IF(Oper!CK$10=Inputs!$L$16,$G136-SUM($O136:CJ136),$G136/$B$91)),IF(Oper!CK$10=Inputs!$L$16,$G136-SUM($O136:CJ136),0))</f>
        <v>0</v>
      </c>
      <c r="CL136" s="221">
        <f>IF(Oper!CL$10&gt;=$C136,IF(ROUND(SUM($O136:CK136),4)=ROUND($G136,4),0,IF(Oper!CL$10=Inputs!$L$16,$G136-SUM($O136:CK136),$G136/$B$91)),IF(Oper!CL$10=Inputs!$L$16,$G136-SUM($O136:CK136),0))</f>
        <v>0</v>
      </c>
      <c r="CM136" s="221">
        <f>IF(Oper!CM$10&gt;=$C136,IF(ROUND(SUM($O136:CL136),4)=ROUND($G136,4),0,IF(Oper!CM$10=Inputs!$L$16,$G136-SUM($O136:CL136),$G136/$B$91)),IF(Oper!CM$10=Inputs!$L$16,$G136-SUM($O136:CL136),0))</f>
        <v>0</v>
      </c>
      <c r="CN136" s="221">
        <f>IF(Oper!CN$10&gt;=$C136,IF(ROUND(SUM($O136:CM136),4)=ROUND($G136,4),0,IF(Oper!CN$10=Inputs!$L$16,$G136-SUM($O136:CM136),$G136/$B$91)),IF(Oper!CN$10=Inputs!$L$16,$G136-SUM($O136:CM136),0))</f>
        <v>0</v>
      </c>
      <c r="CO136" s="221">
        <f>IF(Oper!CO$10&gt;=$C136,IF(ROUND(SUM($O136:CN136),4)=ROUND($G136,4),0,IF(Oper!CO$10=Inputs!$L$16,$G136-SUM($O136:CN136),$G136/$B$91)),IF(Oper!CO$10=Inputs!$L$16,$G136-SUM($O136:CN136),0))</f>
        <v>0</v>
      </c>
      <c r="CP136" s="221">
        <f>IF(Oper!CP$10&gt;=$C136,IF(ROUND(SUM($O136:CO136),4)=ROUND($G136,4),0,IF(Oper!CP$10=Inputs!$L$16,$G136-SUM($O136:CO136),$G136/$B$91)),IF(Oper!CP$10=Inputs!$L$16,$G136-SUM($O136:CO136),0))</f>
        <v>0</v>
      </c>
      <c r="CQ136" s="221">
        <f>IF(Oper!CQ$10&gt;=$C136,IF(ROUND(SUM($O136:CP136),4)=ROUND($G136,4),0,IF(Oper!CQ$10=Inputs!$L$16,$G136-SUM($O136:CP136),$G136/$B$91)),IF(Oper!CQ$10=Inputs!$L$16,$G136-SUM($O136:CP136),0))</f>
        <v>0</v>
      </c>
      <c r="CR136" s="221">
        <f>IF(Oper!CR$10&gt;=$C136,IF(ROUND(SUM($O136:CQ136),4)=ROUND($G136,4),0,IF(Oper!CR$10=Inputs!$L$16,$G136-SUM($O136:CQ136),$G136/$B$91)),IF(Oper!CR$10=Inputs!$L$16,$G136-SUM($O136:CQ136),0))</f>
        <v>0</v>
      </c>
      <c r="CS136" s="221"/>
    </row>
    <row r="137" spans="1:97" outlineLevel="1">
      <c r="A137" s="47"/>
      <c r="B137" s="47"/>
      <c r="C137" s="116">
        <v>59536</v>
      </c>
      <c r="D137" s="47"/>
      <c r="E137" s="47"/>
      <c r="F137" s="47"/>
      <c r="G137" s="666">
        <f t="shared" si="217"/>
        <v>-149.10161004286394</v>
      </c>
      <c r="H137" s="47"/>
      <c r="I137" s="47"/>
      <c r="J137" s="47"/>
      <c r="K137" s="310" t="s">
        <v>200</v>
      </c>
      <c r="L137" s="133"/>
      <c r="M137" s="125">
        <f t="shared" si="218"/>
        <v>-149.10161004286402</v>
      </c>
      <c r="N137" s="125"/>
      <c r="O137" s="47"/>
      <c r="P137" s="221">
        <f>IF(Oper!P$10&gt;=$C137,IF(ROUND(SUM($O137:O137),4)=ROUND($G137,4),0,IF(Oper!P$10=Inputs!$L$16,$G137-SUM($O137:O137),$G137/$B$91)),IF(Oper!P$10=Inputs!$L$16,$G137-SUM($O137:O137),0))</f>
        <v>0</v>
      </c>
      <c r="Q137" s="221">
        <f>IF(Oper!Q$10&gt;=$C137,IF(ROUND(SUM($O137:P137),4)=ROUND($G137,4),0,IF(Oper!Q$10=Inputs!$L$16,$G137-SUM($O137:P137),$G137/$B$91)),IF(Oper!Q$10=Inputs!$L$16,$G137-SUM($O137:P137),0))</f>
        <v>0</v>
      </c>
      <c r="R137" s="221">
        <f>IF(Oper!R$10&gt;=$C137,IF(ROUND(SUM($O137:Q137),4)=ROUND($G137,4),0,IF(Oper!R$10=Inputs!$L$16,$G137-SUM($O137:Q137),$G137/$B$91)),IF(Oper!R$10=Inputs!$L$16,$G137-SUM($O137:Q137),0))</f>
        <v>0</v>
      </c>
      <c r="S137" s="221">
        <f>IF(Oper!S$10&gt;=$C137,IF(ROUND(SUM($O137:R137),4)=ROUND($G137,4),0,IF(Oper!S$10=Inputs!$L$16,$G137-SUM($O137:R137),$G137/$B$91)),IF(Oper!S$10=Inputs!$L$16,$G137-SUM($O137:R137),0))</f>
        <v>0</v>
      </c>
      <c r="T137" s="221">
        <f>IF(Oper!T$10&gt;=$C137,IF(ROUND(SUM($O137:S137),4)=ROUND($G137,4),0,IF(Oper!T$10=Inputs!$L$16,$G137-SUM($O137:S137),$G137/$B$91)),IF(Oper!T$10=Inputs!$L$16,$G137-SUM($O137:S137),0))</f>
        <v>0</v>
      </c>
      <c r="U137" s="221">
        <f>IF(Oper!U$10&gt;=$C137,IF(ROUND(SUM($O137:T137),4)=ROUND($G137,4),0,IF(Oper!U$10=Inputs!$L$16,$G137-SUM($O137:T137),$G137/$B$91)),IF(Oper!U$10=Inputs!$L$16,$G137-SUM($O137:T137),0))</f>
        <v>0</v>
      </c>
      <c r="V137" s="221">
        <f>IF(Oper!V$10&gt;=$C137,IF(ROUND(SUM($O137:U137),4)=ROUND($G137,4),0,IF(Oper!V$10=Inputs!$L$16,$G137-SUM($O137:U137),$G137/$B$91)),IF(Oper!V$10=Inputs!$L$16,$G137-SUM($O137:U137),0))</f>
        <v>0</v>
      </c>
      <c r="W137" s="221">
        <f>IF(Oper!W$10&gt;=$C137,IF(ROUND(SUM($O137:V137),4)=ROUND($G137,4),0,IF(Oper!W$10=Inputs!$L$16,$G137-SUM($O137:V137),$G137/$B$91)),IF(Oper!W$10=Inputs!$L$16,$G137-SUM($O137:V137),0))</f>
        <v>0</v>
      </c>
      <c r="X137" s="221">
        <f>IF(Oper!X$10&gt;=$C137,IF(ROUND(SUM($O137:W137),4)=ROUND($G137,4),0,IF(Oper!X$10=Inputs!$L$16,$G137-SUM($O137:W137),$G137/$B$91)),IF(Oper!X$10=Inputs!$L$16,$G137-SUM($O137:W137),0))</f>
        <v>0</v>
      </c>
      <c r="Y137" s="221">
        <f>IF(Oper!Y$10&gt;=$C137,IF(ROUND(SUM($O137:X137),4)=ROUND($G137,4),0,IF(Oper!Y$10=Inputs!$L$16,$G137-SUM($O137:X137),$G137/$B$91)),IF(Oper!Y$10=Inputs!$L$16,$G137-SUM($O137:X137),0))</f>
        <v>0</v>
      </c>
      <c r="Z137" s="221">
        <f>IF(Oper!Z$10&gt;=$C137,IF(ROUND(SUM($O137:Y137),4)=ROUND($G137,4),0,IF(Oper!Z$10=Inputs!$L$16,$G137-SUM($O137:Y137),$G137/$B$91)),IF(Oper!Z$10=Inputs!$L$16,$G137-SUM($O137:Y137),0))</f>
        <v>0</v>
      </c>
      <c r="AA137" s="221">
        <f>IF(Oper!AA$10&gt;=$C137,IF(ROUND(SUM($O137:Z137),4)=ROUND($G137,4),0,IF(Oper!AA$10=Inputs!$L$16,$G137-SUM($O137:Z137),$G137/$B$91)),IF(Oper!AA$10=Inputs!$L$16,$G137-SUM($O137:Z137),0))</f>
        <v>0</v>
      </c>
      <c r="AB137" s="221">
        <f>IF(Oper!AB$10&gt;=$C137,IF(ROUND(SUM($O137:AA137),4)=ROUND($G137,4),0,IF(Oper!AB$10=Inputs!$L$16,$G137-SUM($O137:AA137),$G137/$B$91)),IF(Oper!AB$10=Inputs!$L$16,$G137-SUM($O137:AA137),0))</f>
        <v>0</v>
      </c>
      <c r="AC137" s="221">
        <f>IF(Oper!AC$10&gt;=$C137,IF(ROUND(SUM($O137:AB137),4)=ROUND($G137,4),0,IF(Oper!AC$10=Inputs!$L$16,$G137-SUM($O137:AB137),$G137/$B$91)),IF(Oper!AC$10=Inputs!$L$16,$G137-SUM($O137:AB137),0))</f>
        <v>0</v>
      </c>
      <c r="AD137" s="221">
        <f>IF(Oper!AD$10&gt;=$C137,IF(ROUND(SUM($O137:AC137),4)=ROUND($G137,4),0,IF(Oper!AD$10=Inputs!$L$16,$G137-SUM($O137:AC137),$G137/$B$91)),IF(Oper!AD$10=Inputs!$L$16,$G137-SUM($O137:AC137),0))</f>
        <v>0</v>
      </c>
      <c r="AE137" s="221">
        <f>IF(Oper!AE$10&gt;=$C137,IF(ROUND(SUM($O137:AD137),4)=ROUND($G137,4),0,IF(Oper!AE$10=Inputs!$L$16,$G137-SUM($O137:AD137),$G137/$B$91)),IF(Oper!AE$10=Inputs!$L$16,$G137-SUM($O137:AD137),0))</f>
        <v>0</v>
      </c>
      <c r="AF137" s="221">
        <f>IF(Oper!AF$10&gt;=$C137,IF(ROUND(SUM($O137:AE137),4)=ROUND($G137,4),0,IF(Oper!AF$10=Inputs!$L$16,$G137-SUM($O137:AE137),$G137/$B$91)),IF(Oper!AF$10=Inputs!$L$16,$G137-SUM($O137:AE137),0))</f>
        <v>0</v>
      </c>
      <c r="AG137" s="221">
        <f>IF(Oper!AG$10&gt;=$C137,IF(ROUND(SUM($O137:AF137),4)=ROUND($G137,4),0,IF(Oper!AG$10=Inputs!$L$16,$G137-SUM($O137:AF137),$G137/$B$91)),IF(Oper!AG$10=Inputs!$L$16,$G137-SUM($O137:AF137),0))</f>
        <v>0</v>
      </c>
      <c r="AH137" s="221">
        <f>IF(Oper!AH$10&gt;=$C137,IF(ROUND(SUM($O137:AG137),4)=ROUND($G137,4),0,IF(Oper!AH$10=Inputs!$L$16,$G137-SUM($O137:AG137),$G137/$B$91)),IF(Oper!AH$10=Inputs!$L$16,$G137-SUM($O137:AG137),0))</f>
        <v>0</v>
      </c>
      <c r="AI137" s="221">
        <f>IF(Oper!AI$10&gt;=$C137,IF(ROUND(SUM($O137:AH137),4)=ROUND($G137,4),0,IF(Oper!AI$10=Inputs!$L$16,$G137-SUM($O137:AH137),$G137/$B$91)),IF(Oper!AI$10=Inputs!$L$16,$G137-SUM($O137:AH137),0))</f>
        <v>0</v>
      </c>
      <c r="AJ137" s="221">
        <f>IF(Oper!AJ$10&gt;=$C137,IF(ROUND(SUM($O137:AI137),4)=ROUND($G137,4),0,IF(Oper!AJ$10=Inputs!$L$16,$G137-SUM($O137:AI137),$G137/$B$91)),IF(Oper!AJ$10=Inputs!$L$16,$G137-SUM($O137:AI137),0))</f>
        <v>0</v>
      </c>
      <c r="AK137" s="221">
        <f>IF(Oper!AK$10&gt;=$C137,IF(ROUND(SUM($O137:AJ137),4)=ROUND($G137,4),0,IF(Oper!AK$10=Inputs!$L$16,$G137-SUM($O137:AJ137),$G137/$B$91)),IF(Oper!AK$10=Inputs!$L$16,$G137-SUM($O137:AJ137),0))</f>
        <v>0</v>
      </c>
      <c r="AL137" s="221">
        <f>IF(Oper!AL$10&gt;=$C137,IF(ROUND(SUM($O137:AK137),4)=ROUND($G137,4),0,IF(Oper!AL$10=Inputs!$L$16,$G137-SUM($O137:AK137),$G137/$B$91)),IF(Oper!AL$10=Inputs!$L$16,$G137-SUM($O137:AK137),0))</f>
        <v>0</v>
      </c>
      <c r="AM137" s="221">
        <f>IF(Oper!AM$10&gt;=$C137,IF(ROUND(SUM($O137:AL137),4)=ROUND($G137,4),0,IF(Oper!AM$10=Inputs!$L$16,$G137-SUM($O137:AL137),$G137/$B$91)),IF(Oper!AM$10=Inputs!$L$16,$G137-SUM($O137:AL137),0))</f>
        <v>0</v>
      </c>
      <c r="AN137" s="221">
        <f>IF(Oper!AN$10&gt;=$C137,IF(ROUND(SUM($O137:AM137),4)=ROUND($G137,4),0,IF(Oper!AN$10=Inputs!$L$16,$G137-SUM($O137:AM137),$G137/$B$91)),IF(Oper!AN$10=Inputs!$L$16,$G137-SUM($O137:AM137),0))</f>
        <v>0</v>
      </c>
      <c r="AO137" s="221">
        <f>IF(Oper!AO$10&gt;=$C137,IF(ROUND(SUM($O137:AN137),4)=ROUND($G137,4),0,IF(Oper!AO$10=Inputs!$L$16,$G137-SUM($O137:AN137),$G137/$B$91)),IF(Oper!AO$10=Inputs!$L$16,$G137-SUM($O137:AN137),0))</f>
        <v>0</v>
      </c>
      <c r="AP137" s="221">
        <f>IF(Oper!AP$10&gt;=$C137,IF(ROUND(SUM($O137:AO137),4)=ROUND($G137,4),0,IF(Oper!AP$10=Inputs!$L$16,$G137-SUM($O137:AO137),$G137/$B$91)),IF(Oper!AP$10=Inputs!$L$16,$G137-SUM($O137:AO137),0))</f>
        <v>0</v>
      </c>
      <c r="AQ137" s="221">
        <f>IF(Oper!AQ$10&gt;=$C137,IF(ROUND(SUM($O137:AP137),4)=ROUND($G137,4),0,IF(Oper!AQ$10=Inputs!$L$16,$G137-SUM($O137:AP137),$G137/$B$91)),IF(Oper!AQ$10=Inputs!$L$16,$G137-SUM($O137:AP137),0))</f>
        <v>0</v>
      </c>
      <c r="AR137" s="221">
        <f>IF(Oper!AR$10&gt;=$C137,IF(ROUND(SUM($O137:AQ137),4)=ROUND($G137,4),0,IF(Oper!AR$10=Inputs!$L$16,$G137-SUM($O137:AQ137),$G137/$B$91)),IF(Oper!AR$10=Inputs!$L$16,$G137-SUM($O137:AQ137),0))</f>
        <v>0</v>
      </c>
      <c r="AS137" s="221">
        <f>IF(Oper!AS$10&gt;=$C137,IF(ROUND(SUM($O137:AR137),4)=ROUND($G137,4),0,IF(Oper!AS$10=Inputs!$L$16,$G137-SUM($O137:AR137),$G137/$B$91)),IF(Oper!AS$10=Inputs!$L$16,$G137-SUM($O137:AR137),0))</f>
        <v>0</v>
      </c>
      <c r="AT137" s="221">
        <f>IF(Oper!AT$10&gt;=$C137,IF(ROUND(SUM($O137:AS137),4)=ROUND($G137,4),0,IF(Oper!AT$10=Inputs!$L$16,$G137-SUM($O137:AS137),$G137/$B$91)),IF(Oper!AT$10=Inputs!$L$16,$G137-SUM($O137:AS137),0))</f>
        <v>0</v>
      </c>
      <c r="AU137" s="221">
        <f>IF(Oper!AU$10&gt;=$C137,IF(ROUND(SUM($O137:AT137),4)=ROUND($G137,4),0,IF(Oper!AU$10=Inputs!$L$16,$G137-SUM($O137:AT137),$G137/$B$91)),IF(Oper!AU$10=Inputs!$L$16,$G137-SUM($O137:AT137),0))</f>
        <v>0</v>
      </c>
      <c r="AV137" s="221">
        <f>IF(Oper!AV$10&gt;=$C137,IF(ROUND(SUM($O137:AU137),4)=ROUND($G137,4),0,IF(Oper!AV$10=Inputs!$L$16,$G137-SUM($O137:AU137),$G137/$B$91)),IF(Oper!AV$10=Inputs!$L$16,$G137-SUM($O137:AU137),0))</f>
        <v>0</v>
      </c>
      <c r="AW137" s="221">
        <f>IF(Oper!AW$10&gt;=$C137,IF(ROUND(SUM($O137:AV137),4)=ROUND($G137,4),0,IF(Oper!AW$10=Inputs!$L$16,$G137-SUM($O137:AV137),$G137/$B$91)),IF(Oper!AW$10=Inputs!$L$16,$G137-SUM($O137:AV137),0))</f>
        <v>0</v>
      </c>
      <c r="AX137" s="221">
        <f>IF(Oper!AX$10&gt;=$C137,IF(ROUND(SUM($O137:AW137),4)=ROUND($G137,4),0,IF(Oper!AX$10=Inputs!$L$16,$G137-SUM($O137:AW137),$G137/$B$91)),IF(Oper!AX$10=Inputs!$L$16,$G137-SUM($O137:AW137),0))</f>
        <v>0</v>
      </c>
      <c r="AY137" s="221">
        <f>IF(Oper!AY$10&gt;=$C137,IF(ROUND(SUM($O137:AX137),4)=ROUND($G137,4),0,IF(Oper!AY$10=Inputs!$L$16,$G137-SUM($O137:AX137),$G137/$B$91)),IF(Oper!AY$10=Inputs!$L$16,$G137-SUM($O137:AX137),0))</f>
        <v>0</v>
      </c>
      <c r="AZ137" s="221">
        <f>IF(Oper!AZ$10&gt;=$C137,IF(ROUND(SUM($O137:AY137),4)=ROUND($G137,4),0,IF(Oper!AZ$10=Inputs!$L$16,$G137-SUM($O137:AY137),$G137/$B$91)),IF(Oper!AZ$10=Inputs!$L$16,$G137-SUM($O137:AY137),0))</f>
        <v>0</v>
      </c>
      <c r="BA137" s="221">
        <f>IF(Oper!BA$10&gt;=$C137,IF(ROUND(SUM($O137:AZ137),4)=ROUND($G137,4),0,IF(Oper!BA$10=Inputs!$L$16,$G137-SUM($O137:AZ137),$G137/$B$91)),IF(Oper!BA$10=Inputs!$L$16,$G137-SUM($O137:AZ137),0))</f>
        <v>0</v>
      </c>
      <c r="BB137" s="221">
        <f>IF(Oper!BB$10&gt;=$C137,IF(ROUND(SUM($O137:BA137),4)=ROUND($G137,4),0,IF(Oper!BB$10=Inputs!$L$16,$G137-SUM($O137:BA137),$G137/$B$91)),IF(Oper!BB$10=Inputs!$L$16,$G137-SUM($O137:BA137),0))</f>
        <v>0</v>
      </c>
      <c r="BC137" s="221">
        <f>IF(Oper!BC$10&gt;=$C137,IF(ROUND(SUM($O137:BB137),4)=ROUND($G137,4),0,IF(Oper!BC$10=Inputs!$L$16,$G137-SUM($O137:BB137),$G137/$B$91)),IF(Oper!BC$10=Inputs!$L$16,$G137-SUM($O137:BB137),0))</f>
        <v>0</v>
      </c>
      <c r="BD137" s="221">
        <f>IF(Oper!BD$10&gt;=$C137,IF(ROUND(SUM($O137:BC137),4)=ROUND($G137,4),0,IF(Oper!BD$10=Inputs!$L$16,$G137-SUM($O137:BC137),$G137/$B$91)),IF(Oper!BD$10=Inputs!$L$16,$G137-SUM($O137:BC137),0))</f>
        <v>0</v>
      </c>
      <c r="BE137" s="221">
        <f>IF(Oper!BE$10&gt;=$C137,IF(ROUND(SUM($O137:BD137),4)=ROUND($G137,4),0,IF(Oper!BE$10=Inputs!$L$16,$G137-SUM($O137:BD137),$G137/$B$91)),IF(Oper!BE$10=Inputs!$L$16,$G137-SUM($O137:BD137),0))</f>
        <v>0</v>
      </c>
      <c r="BF137" s="221">
        <f>IF(Oper!BF$10&gt;=$C137,IF(ROUND(SUM($O137:BE137),4)=ROUND($G137,4),0,IF(Oper!BF$10=Inputs!$L$16,$G137-SUM($O137:BE137),$G137/$B$91)),IF(Oper!BF$10=Inputs!$L$16,$G137-SUM($O137:BE137),0))</f>
        <v>0</v>
      </c>
      <c r="BG137" s="221">
        <f>IF(Oper!BG$10&gt;=$C137,IF(ROUND(SUM($O137:BF137),4)=ROUND($G137,4),0,IF(Oper!BG$10=Inputs!$L$16,$G137-SUM($O137:BF137),$G137/$B$91)),IF(Oper!BG$10=Inputs!$L$16,$G137-SUM($O137:BF137),0))</f>
        <v>0</v>
      </c>
      <c r="BH137" s="221">
        <f>IF(Oper!BH$10&gt;=$C137,IF(ROUND(SUM($O137:BG137),4)=ROUND($G137,4),0,IF(Oper!BH$10=Inputs!$L$16,$G137-SUM($O137:BG137),$G137/$B$91)),IF(Oper!BH$10=Inputs!$L$16,$G137-SUM($O137:BG137),0))</f>
        <v>-7.455080502143197</v>
      </c>
      <c r="BI137" s="221">
        <f>IF(Oper!BI$10&gt;=$C137,IF(ROUND(SUM($O137:BH137),4)=ROUND($G137,4),0,IF(Oper!BI$10=Inputs!$L$16,$G137-SUM($O137:BH137),$G137/$B$91)),IF(Oper!BI$10=Inputs!$L$16,$G137-SUM($O137:BH137),0))</f>
        <v>-7.455080502143197</v>
      </c>
      <c r="BJ137" s="221">
        <f>IF(Oper!BJ$10&gt;=$C137,IF(ROUND(SUM($O137:BI137),4)=ROUND($G137,4),0,IF(Oper!BJ$10=Inputs!$L$16,$G137-SUM($O137:BI137),$G137/$B$91)),IF(Oper!BJ$10=Inputs!$L$16,$G137-SUM($O137:BI137),0))</f>
        <v>-7.455080502143197</v>
      </c>
      <c r="BK137" s="221">
        <f>IF(Oper!BK$10&gt;=$C137,IF(ROUND(SUM($O137:BJ137),4)=ROUND($G137,4),0,IF(Oper!BK$10=Inputs!$L$16,$G137-SUM($O137:BJ137),$G137/$B$91)),IF(Oper!BK$10=Inputs!$L$16,$G137-SUM($O137:BJ137),0))</f>
        <v>-7.455080502143197</v>
      </c>
      <c r="BL137" s="221">
        <f>IF(Oper!BL$10&gt;=$C137,IF(ROUND(SUM($O137:BK137),4)=ROUND($G137,4),0,IF(Oper!BL$10=Inputs!$L$16,$G137-SUM($O137:BK137),$G137/$B$91)),IF(Oper!BL$10=Inputs!$L$16,$G137-SUM($O137:BK137),0))</f>
        <v>-7.455080502143197</v>
      </c>
      <c r="BM137" s="221">
        <f>IF(Oper!BM$10&gt;=$C137,IF(ROUND(SUM($O137:BL137),4)=ROUND($G137,4),0,IF(Oper!BM$10=Inputs!$L$16,$G137-SUM($O137:BL137),$G137/$B$91)),IF(Oper!BM$10=Inputs!$L$16,$G137-SUM($O137:BL137),0))</f>
        <v>-7.455080502143197</v>
      </c>
      <c r="BN137" s="221">
        <f>IF(Oper!BN$10&gt;=$C137,IF(ROUND(SUM($O137:BM137),4)=ROUND($G137,4),0,IF(Oper!BN$10=Inputs!$L$16,$G137-SUM($O137:BM137),$G137/$B$91)),IF(Oper!BN$10=Inputs!$L$16,$G137-SUM($O137:BM137),0))</f>
        <v>-7.455080502143197</v>
      </c>
      <c r="BO137" s="221">
        <f>IF(Oper!BO$10&gt;=$C137,IF(ROUND(SUM($O137:BN137),4)=ROUND($G137,4),0,IF(Oper!BO$10=Inputs!$L$16,$G137-SUM($O137:BN137),$G137/$B$91)),IF(Oper!BO$10=Inputs!$L$16,$G137-SUM($O137:BN137),0))</f>
        <v>-7.455080502143197</v>
      </c>
      <c r="BP137" s="221">
        <f>IF(Oper!BP$10&gt;=$C137,IF(ROUND(SUM($O137:BO137),4)=ROUND($G137,4),0,IF(Oper!BP$10=Inputs!$L$16,$G137-SUM($O137:BO137),$G137/$B$91)),IF(Oper!BP$10=Inputs!$L$16,$G137-SUM($O137:BO137),0))</f>
        <v>-7.455080502143197</v>
      </c>
      <c r="BQ137" s="221">
        <f>IF(Oper!BQ$10&gt;=$C137,IF(ROUND(SUM($O137:BP137),4)=ROUND($G137,4),0,IF(Oper!BQ$10=Inputs!$L$16,$G137-SUM($O137:BP137),$G137/$B$91)),IF(Oper!BQ$10=Inputs!$L$16,$G137-SUM($O137:BP137),0))</f>
        <v>-7.455080502143197</v>
      </c>
      <c r="BR137" s="221">
        <f>IF(Oper!BR$10&gt;=$C137,IF(ROUND(SUM($O137:BQ137),4)=ROUND($G137,4),0,IF(Oper!BR$10=Inputs!$L$16,$G137-SUM($O137:BQ137),$G137/$B$91)),IF(Oper!BR$10=Inputs!$L$16,$G137-SUM($O137:BQ137),0))</f>
        <v>-7.455080502143197</v>
      </c>
      <c r="BS137" s="221">
        <f>IF(Oper!BS$10&gt;=$C137,IF(ROUND(SUM($O137:BR137),4)=ROUND($G137,4),0,IF(Oper!BS$10=Inputs!$L$16,$G137-SUM($O137:BR137),$G137/$B$91)),IF(Oper!BS$10=Inputs!$L$16,$G137-SUM($O137:BR137),0))</f>
        <v>-7.455080502143197</v>
      </c>
      <c r="BT137" s="221">
        <f>IF(Oper!BT$10&gt;=$C137,IF(ROUND(SUM($O137:BS137),4)=ROUND($G137,4),0,IF(Oper!BT$10=Inputs!$L$16,$G137-SUM($O137:BS137),$G137/$B$91)),IF(Oper!BT$10=Inputs!$L$16,$G137-SUM($O137:BS137),0))</f>
        <v>-7.455080502143197</v>
      </c>
      <c r="BU137" s="221">
        <f>IF(Oper!BU$10&gt;=$C137,IF(ROUND(SUM($O137:BT137),4)=ROUND($G137,4),0,IF(Oper!BU$10=Inputs!$L$16,$G137-SUM($O137:BT137),$G137/$B$91)),IF(Oper!BU$10=Inputs!$L$16,$G137-SUM($O137:BT137),0))</f>
        <v>-7.455080502143197</v>
      </c>
      <c r="BV137" s="221">
        <f>IF(Oper!BV$10&gt;=$C137,IF(ROUND(SUM($O137:BU137),4)=ROUND($G137,4),0,IF(Oper!BV$10=Inputs!$L$16,$G137-SUM($O137:BU137),$G137/$B$91)),IF(Oper!BV$10=Inputs!$L$16,$G137-SUM($O137:BU137),0))</f>
        <v>-7.455080502143197</v>
      </c>
      <c r="BW137" s="221">
        <f>IF(Oper!BW$10&gt;=$C137,IF(ROUND(SUM($O137:BV137),4)=ROUND($G137,4),0,IF(Oper!BW$10=Inputs!$L$16,$G137-SUM($O137:BV137),$G137/$B$91)),IF(Oper!BW$10=Inputs!$L$16,$G137-SUM($O137:BV137),0))</f>
        <v>-7.455080502143197</v>
      </c>
      <c r="BX137" s="221">
        <f>IF(Oper!BX$10&gt;=$C137,IF(ROUND(SUM($O137:BW137),4)=ROUND($G137,4),0,IF(Oper!BX$10=Inputs!$L$16,$G137-SUM($O137:BW137),$G137/$B$91)),IF(Oper!BX$10=Inputs!$L$16,$G137-SUM($O137:BW137),0))</f>
        <v>-7.455080502143197</v>
      </c>
      <c r="BY137" s="221">
        <f>IF(Oper!BY$10&gt;=$C137,IF(ROUND(SUM($O137:BX137),4)=ROUND($G137,4),0,IF(Oper!BY$10=Inputs!$L$16,$G137-SUM($O137:BX137),$G137/$B$91)),IF(Oper!BY$10=Inputs!$L$16,$G137-SUM($O137:BX137),0))</f>
        <v>-7.455080502143197</v>
      </c>
      <c r="BZ137" s="221">
        <f>IF(Oper!BZ$10&gt;=$C137,IF(ROUND(SUM($O137:BY137),4)=ROUND($G137,4),0,IF(Oper!BZ$10=Inputs!$L$16,$G137-SUM($O137:BY137),$G137/$B$91)),IF(Oper!BZ$10=Inputs!$L$16,$G137-SUM($O137:BY137),0))</f>
        <v>-7.455080502143197</v>
      </c>
      <c r="CA137" s="221">
        <f>IF(Oper!CA$10&gt;=$C137,IF(ROUND(SUM($O137:BZ137),4)=ROUND($G137,4),0,IF(Oper!CA$10=Inputs!$L$16,$G137-SUM($O137:BZ137),$G137/$B$91)),IF(Oper!CA$10=Inputs!$L$16,$G137-SUM($O137:BZ137),0))</f>
        <v>-7.455080502143197</v>
      </c>
      <c r="CB137" s="221">
        <f>IF(Oper!CB$10&gt;=$C137,IF(ROUND(SUM($O137:CA137),4)=ROUND($G137,4),0,IF(Oper!CB$10=Inputs!$L$16,$G137-SUM($O137:CA137),$G137/$B$91)),IF(Oper!CB$10=Inputs!$L$16,$G137-SUM($O137:CA137),0))</f>
        <v>0</v>
      </c>
      <c r="CC137" s="221">
        <f>IF(Oper!CC$10&gt;=$C137,IF(ROUND(SUM($O137:CB137),4)=ROUND($G137,4),0,IF(Oper!CC$10=Inputs!$L$16,$G137-SUM($O137:CB137),$G137/$B$91)),IF(Oper!CC$10=Inputs!$L$16,$G137-SUM($O137:CB137),0))</f>
        <v>0</v>
      </c>
      <c r="CD137" s="221">
        <f>IF(Oper!CD$10&gt;=$C137,IF(ROUND(SUM($O137:CC137),4)=ROUND($G137,4),0,IF(Oper!CD$10=Inputs!$L$16,$G137-SUM($O137:CC137),$G137/$B$91)),IF(Oper!CD$10=Inputs!$L$16,$G137-SUM($O137:CC137),0))</f>
        <v>0</v>
      </c>
      <c r="CE137" s="221">
        <f>IF(Oper!CE$10&gt;=$C137,IF(ROUND(SUM($O137:CD137),4)=ROUND($G137,4),0,IF(Oper!CE$10=Inputs!$L$16,$G137-SUM($O137:CD137),$G137/$B$91)),IF(Oper!CE$10=Inputs!$L$16,$G137-SUM($O137:CD137),0))</f>
        <v>0</v>
      </c>
      <c r="CF137" s="221">
        <f>IF(Oper!CF$10&gt;=$C137,IF(ROUND(SUM($O137:CE137),4)=ROUND($G137,4),0,IF(Oper!CF$10=Inputs!$L$16,$G137-SUM($O137:CE137),$G137/$B$91)),IF(Oper!CF$10=Inputs!$L$16,$G137-SUM($O137:CE137),0))</f>
        <v>0</v>
      </c>
      <c r="CG137" s="221">
        <f>IF(Oper!CG$10&gt;=$C137,IF(ROUND(SUM($O137:CF137),4)=ROUND($G137,4),0,IF(Oper!CG$10=Inputs!$L$16,$G137-SUM($O137:CF137),$G137/$B$91)),IF(Oper!CG$10=Inputs!$L$16,$G137-SUM($O137:CF137),0))</f>
        <v>0</v>
      </c>
      <c r="CH137" s="221">
        <f>IF(Oper!CH$10&gt;=$C137,IF(ROUND(SUM($O137:CG137),4)=ROUND($G137,4),0,IF(Oper!CH$10=Inputs!$L$16,$G137-SUM($O137:CG137),$G137/$B$91)),IF(Oper!CH$10=Inputs!$L$16,$G137-SUM($O137:CG137),0))</f>
        <v>0</v>
      </c>
      <c r="CI137" s="221">
        <f>IF(Oper!CI$10&gt;=$C137,IF(ROUND(SUM($O137:CH137),4)=ROUND($G137,4),0,IF(Oper!CI$10=Inputs!$L$16,$G137-SUM($O137:CH137),$G137/$B$91)),IF(Oper!CI$10=Inputs!$L$16,$G137-SUM($O137:CH137),0))</f>
        <v>0</v>
      </c>
      <c r="CJ137" s="221">
        <f>IF(Oper!CJ$10&gt;=$C137,IF(ROUND(SUM($O137:CI137),4)=ROUND($G137,4),0,IF(Oper!CJ$10=Inputs!$L$16,$G137-SUM($O137:CI137),$G137/$B$91)),IF(Oper!CJ$10=Inputs!$L$16,$G137-SUM($O137:CI137),0))</f>
        <v>0</v>
      </c>
      <c r="CK137" s="221">
        <f>IF(Oper!CK$10&gt;=$C137,IF(ROUND(SUM($O137:CJ137),4)=ROUND($G137,4),0,IF(Oper!CK$10=Inputs!$L$16,$G137-SUM($O137:CJ137),$G137/$B$91)),IF(Oper!CK$10=Inputs!$L$16,$G137-SUM($O137:CJ137),0))</f>
        <v>0</v>
      </c>
      <c r="CL137" s="221">
        <f>IF(Oper!CL$10&gt;=$C137,IF(ROUND(SUM($O137:CK137),4)=ROUND($G137,4),0,IF(Oper!CL$10=Inputs!$L$16,$G137-SUM($O137:CK137),$G137/$B$91)),IF(Oper!CL$10=Inputs!$L$16,$G137-SUM($O137:CK137),0))</f>
        <v>0</v>
      </c>
      <c r="CM137" s="221">
        <f>IF(Oper!CM$10&gt;=$C137,IF(ROUND(SUM($O137:CL137),4)=ROUND($G137,4),0,IF(Oper!CM$10=Inputs!$L$16,$G137-SUM($O137:CL137),$G137/$B$91)),IF(Oper!CM$10=Inputs!$L$16,$G137-SUM($O137:CL137),0))</f>
        <v>0</v>
      </c>
      <c r="CN137" s="221">
        <f>IF(Oper!CN$10&gt;=$C137,IF(ROUND(SUM($O137:CM137),4)=ROUND($G137,4),0,IF(Oper!CN$10=Inputs!$L$16,$G137-SUM($O137:CM137),$G137/$B$91)),IF(Oper!CN$10=Inputs!$L$16,$G137-SUM($O137:CM137),0))</f>
        <v>0</v>
      </c>
      <c r="CO137" s="221">
        <f>IF(Oper!CO$10&gt;=$C137,IF(ROUND(SUM($O137:CN137),4)=ROUND($G137,4),0,IF(Oper!CO$10=Inputs!$L$16,$G137-SUM($O137:CN137),$G137/$B$91)),IF(Oper!CO$10=Inputs!$L$16,$G137-SUM($O137:CN137),0))</f>
        <v>0</v>
      </c>
      <c r="CP137" s="221">
        <f>IF(Oper!CP$10&gt;=$C137,IF(ROUND(SUM($O137:CO137),4)=ROUND($G137,4),0,IF(Oper!CP$10=Inputs!$L$16,$G137-SUM($O137:CO137),$G137/$B$91)),IF(Oper!CP$10=Inputs!$L$16,$G137-SUM($O137:CO137),0))</f>
        <v>0</v>
      </c>
      <c r="CQ137" s="221">
        <f>IF(Oper!CQ$10&gt;=$C137,IF(ROUND(SUM($O137:CP137),4)=ROUND($G137,4),0,IF(Oper!CQ$10=Inputs!$L$16,$G137-SUM($O137:CP137),$G137/$B$91)),IF(Oper!CQ$10=Inputs!$L$16,$G137-SUM($O137:CP137),0))</f>
        <v>0</v>
      </c>
      <c r="CR137" s="221">
        <f>IF(Oper!CR$10&gt;=$C137,IF(ROUND(SUM($O137:CQ137),4)=ROUND($G137,4),0,IF(Oper!CR$10=Inputs!$L$16,$G137-SUM($O137:CQ137),$G137/$B$91)),IF(Oper!CR$10=Inputs!$L$16,$G137-SUM($O137:CQ137),0))</f>
        <v>0</v>
      </c>
      <c r="CS137" s="221"/>
    </row>
    <row r="138" spans="1:97" outlineLevel="1">
      <c r="A138" s="47"/>
      <c r="B138" s="47"/>
      <c r="C138" s="116">
        <v>59901</v>
      </c>
      <c r="D138" s="47"/>
      <c r="E138" s="47"/>
      <c r="F138" s="47"/>
      <c r="G138" s="666">
        <f t="shared" si="217"/>
        <v>-152.08364224372121</v>
      </c>
      <c r="H138" s="47"/>
      <c r="I138" s="47"/>
      <c r="J138" s="47"/>
      <c r="K138" s="310" t="s">
        <v>200</v>
      </c>
      <c r="L138" s="133"/>
      <c r="M138" s="125">
        <f t="shared" si="218"/>
        <v>-152.08364224372127</v>
      </c>
      <c r="N138" s="125"/>
      <c r="O138" s="47"/>
      <c r="P138" s="221">
        <f>IF(Oper!P$10&gt;=$C138,IF(ROUND(SUM($O138:O138),4)=ROUND($G138,4),0,IF(Oper!P$10=Inputs!$L$16,$G138-SUM($O138:O138),$G138/$B$91)),IF(Oper!P$10=Inputs!$L$16,$G138-SUM($O138:O138),0))</f>
        <v>0</v>
      </c>
      <c r="Q138" s="221">
        <f>IF(Oper!Q$10&gt;=$C138,IF(ROUND(SUM($O138:P138),4)=ROUND($G138,4),0,IF(Oper!Q$10=Inputs!$L$16,$G138-SUM($O138:P138),$G138/$B$91)),IF(Oper!Q$10=Inputs!$L$16,$G138-SUM($O138:P138),0))</f>
        <v>0</v>
      </c>
      <c r="R138" s="221">
        <f>IF(Oper!R$10&gt;=$C138,IF(ROUND(SUM($O138:Q138),4)=ROUND($G138,4),0,IF(Oper!R$10=Inputs!$L$16,$G138-SUM($O138:Q138),$G138/$B$91)),IF(Oper!R$10=Inputs!$L$16,$G138-SUM($O138:Q138),0))</f>
        <v>0</v>
      </c>
      <c r="S138" s="221">
        <f>IF(Oper!S$10&gt;=$C138,IF(ROUND(SUM($O138:R138),4)=ROUND($G138,4),0,IF(Oper!S$10=Inputs!$L$16,$G138-SUM($O138:R138),$G138/$B$91)),IF(Oper!S$10=Inputs!$L$16,$G138-SUM($O138:R138),0))</f>
        <v>0</v>
      </c>
      <c r="T138" s="221">
        <f>IF(Oper!T$10&gt;=$C138,IF(ROUND(SUM($O138:S138),4)=ROUND($G138,4),0,IF(Oper!T$10=Inputs!$L$16,$G138-SUM($O138:S138),$G138/$B$91)),IF(Oper!T$10=Inputs!$L$16,$G138-SUM($O138:S138),0))</f>
        <v>0</v>
      </c>
      <c r="U138" s="221">
        <f>IF(Oper!U$10&gt;=$C138,IF(ROUND(SUM($O138:T138),4)=ROUND($G138,4),0,IF(Oper!U$10=Inputs!$L$16,$G138-SUM($O138:T138),$G138/$B$91)),IF(Oper!U$10=Inputs!$L$16,$G138-SUM($O138:T138),0))</f>
        <v>0</v>
      </c>
      <c r="V138" s="221">
        <f>IF(Oper!V$10&gt;=$C138,IF(ROUND(SUM($O138:U138),4)=ROUND($G138,4),0,IF(Oper!V$10=Inputs!$L$16,$G138-SUM($O138:U138),$G138/$B$91)),IF(Oper!V$10=Inputs!$L$16,$G138-SUM($O138:U138),0))</f>
        <v>0</v>
      </c>
      <c r="W138" s="221">
        <f>IF(Oper!W$10&gt;=$C138,IF(ROUND(SUM($O138:V138),4)=ROUND($G138,4),0,IF(Oper!W$10=Inputs!$L$16,$G138-SUM($O138:V138),$G138/$B$91)),IF(Oper!W$10=Inputs!$L$16,$G138-SUM($O138:V138),0))</f>
        <v>0</v>
      </c>
      <c r="X138" s="221">
        <f>IF(Oper!X$10&gt;=$C138,IF(ROUND(SUM($O138:W138),4)=ROUND($G138,4),0,IF(Oper!X$10=Inputs!$L$16,$G138-SUM($O138:W138),$G138/$B$91)),IF(Oper!X$10=Inputs!$L$16,$G138-SUM($O138:W138),0))</f>
        <v>0</v>
      </c>
      <c r="Y138" s="221">
        <f>IF(Oper!Y$10&gt;=$C138,IF(ROUND(SUM($O138:X138),4)=ROUND($G138,4),0,IF(Oper!Y$10=Inputs!$L$16,$G138-SUM($O138:X138),$G138/$B$91)),IF(Oper!Y$10=Inputs!$L$16,$G138-SUM($O138:X138),0))</f>
        <v>0</v>
      </c>
      <c r="Z138" s="221">
        <f>IF(Oper!Z$10&gt;=$C138,IF(ROUND(SUM($O138:Y138),4)=ROUND($G138,4),0,IF(Oper!Z$10=Inputs!$L$16,$G138-SUM($O138:Y138),$G138/$B$91)),IF(Oper!Z$10=Inputs!$L$16,$G138-SUM($O138:Y138),0))</f>
        <v>0</v>
      </c>
      <c r="AA138" s="221">
        <f>IF(Oper!AA$10&gt;=$C138,IF(ROUND(SUM($O138:Z138),4)=ROUND($G138,4),0,IF(Oper!AA$10=Inputs!$L$16,$G138-SUM($O138:Z138),$G138/$B$91)),IF(Oper!AA$10=Inputs!$L$16,$G138-SUM($O138:Z138),0))</f>
        <v>0</v>
      </c>
      <c r="AB138" s="221">
        <f>IF(Oper!AB$10&gt;=$C138,IF(ROUND(SUM($O138:AA138),4)=ROUND($G138,4),0,IF(Oper!AB$10=Inputs!$L$16,$G138-SUM($O138:AA138),$G138/$B$91)),IF(Oper!AB$10=Inputs!$L$16,$G138-SUM($O138:AA138),0))</f>
        <v>0</v>
      </c>
      <c r="AC138" s="221">
        <f>IF(Oper!AC$10&gt;=$C138,IF(ROUND(SUM($O138:AB138),4)=ROUND($G138,4),0,IF(Oper!AC$10=Inputs!$L$16,$G138-SUM($O138:AB138),$G138/$B$91)),IF(Oper!AC$10=Inputs!$L$16,$G138-SUM($O138:AB138),0))</f>
        <v>0</v>
      </c>
      <c r="AD138" s="221">
        <f>IF(Oper!AD$10&gt;=$C138,IF(ROUND(SUM($O138:AC138),4)=ROUND($G138,4),0,IF(Oper!AD$10=Inputs!$L$16,$G138-SUM($O138:AC138),$G138/$B$91)),IF(Oper!AD$10=Inputs!$L$16,$G138-SUM($O138:AC138),0))</f>
        <v>0</v>
      </c>
      <c r="AE138" s="221">
        <f>IF(Oper!AE$10&gt;=$C138,IF(ROUND(SUM($O138:AD138),4)=ROUND($G138,4),0,IF(Oper!AE$10=Inputs!$L$16,$G138-SUM($O138:AD138),$G138/$B$91)),IF(Oper!AE$10=Inputs!$L$16,$G138-SUM($O138:AD138),0))</f>
        <v>0</v>
      </c>
      <c r="AF138" s="221">
        <f>IF(Oper!AF$10&gt;=$C138,IF(ROUND(SUM($O138:AE138),4)=ROUND($G138,4),0,IF(Oper!AF$10=Inputs!$L$16,$G138-SUM($O138:AE138),$G138/$B$91)),IF(Oper!AF$10=Inputs!$L$16,$G138-SUM($O138:AE138),0))</f>
        <v>0</v>
      </c>
      <c r="AG138" s="221">
        <f>IF(Oper!AG$10&gt;=$C138,IF(ROUND(SUM($O138:AF138),4)=ROUND($G138,4),0,IF(Oper!AG$10=Inputs!$L$16,$G138-SUM($O138:AF138),$G138/$B$91)),IF(Oper!AG$10=Inputs!$L$16,$G138-SUM($O138:AF138),0))</f>
        <v>0</v>
      </c>
      <c r="AH138" s="221">
        <f>IF(Oper!AH$10&gt;=$C138,IF(ROUND(SUM($O138:AG138),4)=ROUND($G138,4),0,IF(Oper!AH$10=Inputs!$L$16,$G138-SUM($O138:AG138),$G138/$B$91)),IF(Oper!AH$10=Inputs!$L$16,$G138-SUM($O138:AG138),0))</f>
        <v>0</v>
      </c>
      <c r="AI138" s="221">
        <f>IF(Oper!AI$10&gt;=$C138,IF(ROUND(SUM($O138:AH138),4)=ROUND($G138,4),0,IF(Oper!AI$10=Inputs!$L$16,$G138-SUM($O138:AH138),$G138/$B$91)),IF(Oper!AI$10=Inputs!$L$16,$G138-SUM($O138:AH138),0))</f>
        <v>0</v>
      </c>
      <c r="AJ138" s="221">
        <f>IF(Oper!AJ$10&gt;=$C138,IF(ROUND(SUM($O138:AI138),4)=ROUND($G138,4),0,IF(Oper!AJ$10=Inputs!$L$16,$G138-SUM($O138:AI138),$G138/$B$91)),IF(Oper!AJ$10=Inputs!$L$16,$G138-SUM($O138:AI138),0))</f>
        <v>0</v>
      </c>
      <c r="AK138" s="221">
        <f>IF(Oper!AK$10&gt;=$C138,IF(ROUND(SUM($O138:AJ138),4)=ROUND($G138,4),0,IF(Oper!AK$10=Inputs!$L$16,$G138-SUM($O138:AJ138),$G138/$B$91)),IF(Oper!AK$10=Inputs!$L$16,$G138-SUM($O138:AJ138),0))</f>
        <v>0</v>
      </c>
      <c r="AL138" s="221">
        <f>IF(Oper!AL$10&gt;=$C138,IF(ROUND(SUM($O138:AK138),4)=ROUND($G138,4),0,IF(Oper!AL$10=Inputs!$L$16,$G138-SUM($O138:AK138),$G138/$B$91)),IF(Oper!AL$10=Inputs!$L$16,$G138-SUM($O138:AK138),0))</f>
        <v>0</v>
      </c>
      <c r="AM138" s="221">
        <f>IF(Oper!AM$10&gt;=$C138,IF(ROUND(SUM($O138:AL138),4)=ROUND($G138,4),0,IF(Oper!AM$10=Inputs!$L$16,$G138-SUM($O138:AL138),$G138/$B$91)),IF(Oper!AM$10=Inputs!$L$16,$G138-SUM($O138:AL138),0))</f>
        <v>0</v>
      </c>
      <c r="AN138" s="221">
        <f>IF(Oper!AN$10&gt;=$C138,IF(ROUND(SUM($O138:AM138),4)=ROUND($G138,4),0,IF(Oper!AN$10=Inputs!$L$16,$G138-SUM($O138:AM138),$G138/$B$91)),IF(Oper!AN$10=Inputs!$L$16,$G138-SUM($O138:AM138),0))</f>
        <v>0</v>
      </c>
      <c r="AO138" s="221">
        <f>IF(Oper!AO$10&gt;=$C138,IF(ROUND(SUM($O138:AN138),4)=ROUND($G138,4),0,IF(Oper!AO$10=Inputs!$L$16,$G138-SUM($O138:AN138),$G138/$B$91)),IF(Oper!AO$10=Inputs!$L$16,$G138-SUM($O138:AN138),0))</f>
        <v>0</v>
      </c>
      <c r="AP138" s="221">
        <f>IF(Oper!AP$10&gt;=$C138,IF(ROUND(SUM($O138:AO138),4)=ROUND($G138,4),0,IF(Oper!AP$10=Inputs!$L$16,$G138-SUM($O138:AO138),$G138/$B$91)),IF(Oper!AP$10=Inputs!$L$16,$G138-SUM($O138:AO138),0))</f>
        <v>0</v>
      </c>
      <c r="AQ138" s="221">
        <f>IF(Oper!AQ$10&gt;=$C138,IF(ROUND(SUM($O138:AP138),4)=ROUND($G138,4),0,IF(Oper!AQ$10=Inputs!$L$16,$G138-SUM($O138:AP138),$G138/$B$91)),IF(Oper!AQ$10=Inputs!$L$16,$G138-SUM($O138:AP138),0))</f>
        <v>0</v>
      </c>
      <c r="AR138" s="221">
        <f>IF(Oper!AR$10&gt;=$C138,IF(ROUND(SUM($O138:AQ138),4)=ROUND($G138,4),0,IF(Oper!AR$10=Inputs!$L$16,$G138-SUM($O138:AQ138),$G138/$B$91)),IF(Oper!AR$10=Inputs!$L$16,$G138-SUM($O138:AQ138),0))</f>
        <v>0</v>
      </c>
      <c r="AS138" s="221">
        <f>IF(Oper!AS$10&gt;=$C138,IF(ROUND(SUM($O138:AR138),4)=ROUND($G138,4),0,IF(Oper!AS$10=Inputs!$L$16,$G138-SUM($O138:AR138),$G138/$B$91)),IF(Oper!AS$10=Inputs!$L$16,$G138-SUM($O138:AR138),0))</f>
        <v>0</v>
      </c>
      <c r="AT138" s="221">
        <f>IF(Oper!AT$10&gt;=$C138,IF(ROUND(SUM($O138:AS138),4)=ROUND($G138,4),0,IF(Oper!AT$10=Inputs!$L$16,$G138-SUM($O138:AS138),$G138/$B$91)),IF(Oper!AT$10=Inputs!$L$16,$G138-SUM($O138:AS138),0))</f>
        <v>0</v>
      </c>
      <c r="AU138" s="221">
        <f>IF(Oper!AU$10&gt;=$C138,IF(ROUND(SUM($O138:AT138),4)=ROUND($G138,4),0,IF(Oper!AU$10=Inputs!$L$16,$G138-SUM($O138:AT138),$G138/$B$91)),IF(Oper!AU$10=Inputs!$L$16,$G138-SUM($O138:AT138),0))</f>
        <v>0</v>
      </c>
      <c r="AV138" s="221">
        <f>IF(Oper!AV$10&gt;=$C138,IF(ROUND(SUM($O138:AU138),4)=ROUND($G138,4),0,IF(Oper!AV$10=Inputs!$L$16,$G138-SUM($O138:AU138),$G138/$B$91)),IF(Oper!AV$10=Inputs!$L$16,$G138-SUM($O138:AU138),0))</f>
        <v>0</v>
      </c>
      <c r="AW138" s="221">
        <f>IF(Oper!AW$10&gt;=$C138,IF(ROUND(SUM($O138:AV138),4)=ROUND($G138,4),0,IF(Oper!AW$10=Inputs!$L$16,$G138-SUM($O138:AV138),$G138/$B$91)),IF(Oper!AW$10=Inputs!$L$16,$G138-SUM($O138:AV138),0))</f>
        <v>0</v>
      </c>
      <c r="AX138" s="221">
        <f>IF(Oper!AX$10&gt;=$C138,IF(ROUND(SUM($O138:AW138),4)=ROUND($G138,4),0,IF(Oper!AX$10=Inputs!$L$16,$G138-SUM($O138:AW138),$G138/$B$91)),IF(Oper!AX$10=Inputs!$L$16,$G138-SUM($O138:AW138),0))</f>
        <v>0</v>
      </c>
      <c r="AY138" s="221">
        <f>IF(Oper!AY$10&gt;=$C138,IF(ROUND(SUM($O138:AX138),4)=ROUND($G138,4),0,IF(Oper!AY$10=Inputs!$L$16,$G138-SUM($O138:AX138),$G138/$B$91)),IF(Oper!AY$10=Inputs!$L$16,$G138-SUM($O138:AX138),0))</f>
        <v>0</v>
      </c>
      <c r="AZ138" s="221">
        <f>IF(Oper!AZ$10&gt;=$C138,IF(ROUND(SUM($O138:AY138),4)=ROUND($G138,4),0,IF(Oper!AZ$10=Inputs!$L$16,$G138-SUM($O138:AY138),$G138/$B$91)),IF(Oper!AZ$10=Inputs!$L$16,$G138-SUM($O138:AY138),0))</f>
        <v>0</v>
      </c>
      <c r="BA138" s="221">
        <f>IF(Oper!BA$10&gt;=$C138,IF(ROUND(SUM($O138:AZ138),4)=ROUND($G138,4),0,IF(Oper!BA$10=Inputs!$L$16,$G138-SUM($O138:AZ138),$G138/$B$91)),IF(Oper!BA$10=Inputs!$L$16,$G138-SUM($O138:AZ138),0))</f>
        <v>0</v>
      </c>
      <c r="BB138" s="221">
        <f>IF(Oper!BB$10&gt;=$C138,IF(ROUND(SUM($O138:BA138),4)=ROUND($G138,4),0,IF(Oper!BB$10=Inputs!$L$16,$G138-SUM($O138:BA138),$G138/$B$91)),IF(Oper!BB$10=Inputs!$L$16,$G138-SUM($O138:BA138),0))</f>
        <v>0</v>
      </c>
      <c r="BC138" s="221">
        <f>IF(Oper!BC$10&gt;=$C138,IF(ROUND(SUM($O138:BB138),4)=ROUND($G138,4),0,IF(Oper!BC$10=Inputs!$L$16,$G138-SUM($O138:BB138),$G138/$B$91)),IF(Oper!BC$10=Inputs!$L$16,$G138-SUM($O138:BB138),0))</f>
        <v>0</v>
      </c>
      <c r="BD138" s="221">
        <f>IF(Oper!BD$10&gt;=$C138,IF(ROUND(SUM($O138:BC138),4)=ROUND($G138,4),0,IF(Oper!BD$10=Inputs!$L$16,$G138-SUM($O138:BC138),$G138/$B$91)),IF(Oper!BD$10=Inputs!$L$16,$G138-SUM($O138:BC138),0))</f>
        <v>0</v>
      </c>
      <c r="BE138" s="221">
        <f>IF(Oper!BE$10&gt;=$C138,IF(ROUND(SUM($O138:BD138),4)=ROUND($G138,4),0,IF(Oper!BE$10=Inputs!$L$16,$G138-SUM($O138:BD138),$G138/$B$91)),IF(Oper!BE$10=Inputs!$L$16,$G138-SUM($O138:BD138),0))</f>
        <v>0</v>
      </c>
      <c r="BF138" s="221">
        <f>IF(Oper!BF$10&gt;=$C138,IF(ROUND(SUM($O138:BE138),4)=ROUND($G138,4),0,IF(Oper!BF$10=Inputs!$L$16,$G138-SUM($O138:BE138),$G138/$B$91)),IF(Oper!BF$10=Inputs!$L$16,$G138-SUM($O138:BE138),0))</f>
        <v>0</v>
      </c>
      <c r="BG138" s="221">
        <f>IF(Oper!BG$10&gt;=$C138,IF(ROUND(SUM($O138:BF138),4)=ROUND($G138,4),0,IF(Oper!BG$10=Inputs!$L$16,$G138-SUM($O138:BF138),$G138/$B$91)),IF(Oper!BG$10=Inputs!$L$16,$G138-SUM($O138:BF138),0))</f>
        <v>0</v>
      </c>
      <c r="BH138" s="221">
        <f>IF(Oper!BH$10&gt;=$C138,IF(ROUND(SUM($O138:BG138),4)=ROUND($G138,4),0,IF(Oper!BH$10=Inputs!$L$16,$G138-SUM($O138:BG138),$G138/$B$91)),IF(Oper!BH$10=Inputs!$L$16,$G138-SUM($O138:BG138),0))</f>
        <v>0</v>
      </c>
      <c r="BI138" s="221">
        <f>IF(Oper!BI$10&gt;=$C138,IF(ROUND(SUM($O138:BH138),4)=ROUND($G138,4),0,IF(Oper!BI$10=Inputs!$L$16,$G138-SUM($O138:BH138),$G138/$B$91)),IF(Oper!BI$10=Inputs!$L$16,$G138-SUM($O138:BH138),0))</f>
        <v>-7.6041821121860611</v>
      </c>
      <c r="BJ138" s="221">
        <f>IF(Oper!BJ$10&gt;=$C138,IF(ROUND(SUM($O138:BI138),4)=ROUND($G138,4),0,IF(Oper!BJ$10=Inputs!$L$16,$G138-SUM($O138:BI138),$G138/$B$91)),IF(Oper!BJ$10=Inputs!$L$16,$G138-SUM($O138:BI138),0))</f>
        <v>-7.6041821121860611</v>
      </c>
      <c r="BK138" s="221">
        <f>IF(Oper!BK$10&gt;=$C138,IF(ROUND(SUM($O138:BJ138),4)=ROUND($G138,4),0,IF(Oper!BK$10=Inputs!$L$16,$G138-SUM($O138:BJ138),$G138/$B$91)),IF(Oper!BK$10=Inputs!$L$16,$G138-SUM($O138:BJ138),0))</f>
        <v>-7.6041821121860611</v>
      </c>
      <c r="BL138" s="221">
        <f>IF(Oper!BL$10&gt;=$C138,IF(ROUND(SUM($O138:BK138),4)=ROUND($G138,4),0,IF(Oper!BL$10=Inputs!$L$16,$G138-SUM($O138:BK138),$G138/$B$91)),IF(Oper!BL$10=Inputs!$L$16,$G138-SUM($O138:BK138),0))</f>
        <v>-7.6041821121860611</v>
      </c>
      <c r="BM138" s="221">
        <f>IF(Oper!BM$10&gt;=$C138,IF(ROUND(SUM($O138:BL138),4)=ROUND($G138,4),0,IF(Oper!BM$10=Inputs!$L$16,$G138-SUM($O138:BL138),$G138/$B$91)),IF(Oper!BM$10=Inputs!$L$16,$G138-SUM($O138:BL138),0))</f>
        <v>-7.6041821121860611</v>
      </c>
      <c r="BN138" s="221">
        <f>IF(Oper!BN$10&gt;=$C138,IF(ROUND(SUM($O138:BM138),4)=ROUND($G138,4),0,IF(Oper!BN$10=Inputs!$L$16,$G138-SUM($O138:BM138),$G138/$B$91)),IF(Oper!BN$10=Inputs!$L$16,$G138-SUM($O138:BM138),0))</f>
        <v>-7.6041821121860611</v>
      </c>
      <c r="BO138" s="221">
        <f>IF(Oper!BO$10&gt;=$C138,IF(ROUND(SUM($O138:BN138),4)=ROUND($G138,4),0,IF(Oper!BO$10=Inputs!$L$16,$G138-SUM($O138:BN138),$G138/$B$91)),IF(Oper!BO$10=Inputs!$L$16,$G138-SUM($O138:BN138),0))</f>
        <v>-7.6041821121860611</v>
      </c>
      <c r="BP138" s="221">
        <f>IF(Oper!BP$10&gt;=$C138,IF(ROUND(SUM($O138:BO138),4)=ROUND($G138,4),0,IF(Oper!BP$10=Inputs!$L$16,$G138-SUM($O138:BO138),$G138/$B$91)),IF(Oper!BP$10=Inputs!$L$16,$G138-SUM($O138:BO138),0))</f>
        <v>-7.6041821121860611</v>
      </c>
      <c r="BQ138" s="221">
        <f>IF(Oper!BQ$10&gt;=$C138,IF(ROUND(SUM($O138:BP138),4)=ROUND($G138,4),0,IF(Oper!BQ$10=Inputs!$L$16,$G138-SUM($O138:BP138),$G138/$B$91)),IF(Oper!BQ$10=Inputs!$L$16,$G138-SUM($O138:BP138),0))</f>
        <v>-7.6041821121860611</v>
      </c>
      <c r="BR138" s="221">
        <f>IF(Oper!BR$10&gt;=$C138,IF(ROUND(SUM($O138:BQ138),4)=ROUND($G138,4),0,IF(Oper!BR$10=Inputs!$L$16,$G138-SUM($O138:BQ138),$G138/$B$91)),IF(Oper!BR$10=Inputs!$L$16,$G138-SUM($O138:BQ138),0))</f>
        <v>-7.6041821121860611</v>
      </c>
      <c r="BS138" s="221">
        <f>IF(Oper!BS$10&gt;=$C138,IF(ROUND(SUM($O138:BR138),4)=ROUND($G138,4),0,IF(Oper!BS$10=Inputs!$L$16,$G138-SUM($O138:BR138),$G138/$B$91)),IF(Oper!BS$10=Inputs!$L$16,$G138-SUM($O138:BR138),0))</f>
        <v>-7.6041821121860611</v>
      </c>
      <c r="BT138" s="221">
        <f>IF(Oper!BT$10&gt;=$C138,IF(ROUND(SUM($O138:BS138),4)=ROUND($G138,4),0,IF(Oper!BT$10=Inputs!$L$16,$G138-SUM($O138:BS138),$G138/$B$91)),IF(Oper!BT$10=Inputs!$L$16,$G138-SUM($O138:BS138),0))</f>
        <v>-7.6041821121860611</v>
      </c>
      <c r="BU138" s="221">
        <f>IF(Oper!BU$10&gt;=$C138,IF(ROUND(SUM($O138:BT138),4)=ROUND($G138,4),0,IF(Oper!BU$10=Inputs!$L$16,$G138-SUM($O138:BT138),$G138/$B$91)),IF(Oper!BU$10=Inputs!$L$16,$G138-SUM($O138:BT138),0))</f>
        <v>-7.6041821121860611</v>
      </c>
      <c r="BV138" s="221">
        <f>IF(Oper!BV$10&gt;=$C138,IF(ROUND(SUM($O138:BU138),4)=ROUND($G138,4),0,IF(Oper!BV$10=Inputs!$L$16,$G138-SUM($O138:BU138),$G138/$B$91)),IF(Oper!BV$10=Inputs!$L$16,$G138-SUM($O138:BU138),0))</f>
        <v>-7.6041821121860611</v>
      </c>
      <c r="BW138" s="221">
        <f>IF(Oper!BW$10&gt;=$C138,IF(ROUND(SUM($O138:BV138),4)=ROUND($G138,4),0,IF(Oper!BW$10=Inputs!$L$16,$G138-SUM($O138:BV138),$G138/$B$91)),IF(Oper!BW$10=Inputs!$L$16,$G138-SUM($O138:BV138),0))</f>
        <v>-7.6041821121860611</v>
      </c>
      <c r="BX138" s="221">
        <f>IF(Oper!BX$10&gt;=$C138,IF(ROUND(SUM($O138:BW138),4)=ROUND($G138,4),0,IF(Oper!BX$10=Inputs!$L$16,$G138-SUM($O138:BW138),$G138/$B$91)),IF(Oper!BX$10=Inputs!$L$16,$G138-SUM($O138:BW138),0))</f>
        <v>-7.6041821121860611</v>
      </c>
      <c r="BY138" s="221">
        <f>IF(Oper!BY$10&gt;=$C138,IF(ROUND(SUM($O138:BX138),4)=ROUND($G138,4),0,IF(Oper!BY$10=Inputs!$L$16,$G138-SUM($O138:BX138),$G138/$B$91)),IF(Oper!BY$10=Inputs!$L$16,$G138-SUM($O138:BX138),0))</f>
        <v>-7.6041821121860611</v>
      </c>
      <c r="BZ138" s="221">
        <f>IF(Oper!BZ$10&gt;=$C138,IF(ROUND(SUM($O138:BY138),4)=ROUND($G138,4),0,IF(Oper!BZ$10=Inputs!$L$16,$G138-SUM($O138:BY138),$G138/$B$91)),IF(Oper!BZ$10=Inputs!$L$16,$G138-SUM($O138:BY138),0))</f>
        <v>-7.6041821121860611</v>
      </c>
      <c r="CA138" s="221">
        <f>IF(Oper!CA$10&gt;=$C138,IF(ROUND(SUM($O138:BZ138),4)=ROUND($G138,4),0,IF(Oper!CA$10=Inputs!$L$16,$G138-SUM($O138:BZ138),$G138/$B$91)),IF(Oper!CA$10=Inputs!$L$16,$G138-SUM($O138:BZ138),0))</f>
        <v>-7.6041821121860611</v>
      </c>
      <c r="CB138" s="221">
        <f>IF(Oper!CB$10&gt;=$C138,IF(ROUND(SUM($O138:CA138),4)=ROUND($G138,4),0,IF(Oper!CB$10=Inputs!$L$16,$G138-SUM($O138:CA138),$G138/$B$91)),IF(Oper!CB$10=Inputs!$L$16,$G138-SUM($O138:CA138),0))</f>
        <v>-7.6041821121860611</v>
      </c>
      <c r="CC138" s="221">
        <f>IF(Oper!CC$10&gt;=$C138,IF(ROUND(SUM($O138:CB138),4)=ROUND($G138,4),0,IF(Oper!CC$10=Inputs!$L$16,$G138-SUM($O138:CB138),$G138/$B$91)),IF(Oper!CC$10=Inputs!$L$16,$G138-SUM($O138:CB138),0))</f>
        <v>0</v>
      </c>
      <c r="CD138" s="221">
        <f>IF(Oper!CD$10&gt;=$C138,IF(ROUND(SUM($O138:CC138),4)=ROUND($G138,4),0,IF(Oper!CD$10=Inputs!$L$16,$G138-SUM($O138:CC138),$G138/$B$91)),IF(Oper!CD$10=Inputs!$L$16,$G138-SUM($O138:CC138),0))</f>
        <v>0</v>
      </c>
      <c r="CE138" s="221">
        <f>IF(Oper!CE$10&gt;=$C138,IF(ROUND(SUM($O138:CD138),4)=ROUND($G138,4),0,IF(Oper!CE$10=Inputs!$L$16,$G138-SUM($O138:CD138),$G138/$B$91)),IF(Oper!CE$10=Inputs!$L$16,$G138-SUM($O138:CD138),0))</f>
        <v>0</v>
      </c>
      <c r="CF138" s="221">
        <f>IF(Oper!CF$10&gt;=$C138,IF(ROUND(SUM($O138:CE138),4)=ROUND($G138,4),0,IF(Oper!CF$10=Inputs!$L$16,$G138-SUM($O138:CE138),$G138/$B$91)),IF(Oper!CF$10=Inputs!$L$16,$G138-SUM($O138:CE138),0))</f>
        <v>0</v>
      </c>
      <c r="CG138" s="221">
        <f>IF(Oper!CG$10&gt;=$C138,IF(ROUND(SUM($O138:CF138),4)=ROUND($G138,4),0,IF(Oper!CG$10=Inputs!$L$16,$G138-SUM($O138:CF138),$G138/$B$91)),IF(Oper!CG$10=Inputs!$L$16,$G138-SUM($O138:CF138),0))</f>
        <v>0</v>
      </c>
      <c r="CH138" s="221">
        <f>IF(Oper!CH$10&gt;=$C138,IF(ROUND(SUM($O138:CG138),4)=ROUND($G138,4),0,IF(Oper!CH$10=Inputs!$L$16,$G138-SUM($O138:CG138),$G138/$B$91)),IF(Oper!CH$10=Inputs!$L$16,$G138-SUM($O138:CG138),0))</f>
        <v>0</v>
      </c>
      <c r="CI138" s="221">
        <f>IF(Oper!CI$10&gt;=$C138,IF(ROUND(SUM($O138:CH138),4)=ROUND($G138,4),0,IF(Oper!CI$10=Inputs!$L$16,$G138-SUM($O138:CH138),$G138/$B$91)),IF(Oper!CI$10=Inputs!$L$16,$G138-SUM($O138:CH138),0))</f>
        <v>0</v>
      </c>
      <c r="CJ138" s="221">
        <f>IF(Oper!CJ$10&gt;=$C138,IF(ROUND(SUM($O138:CI138),4)=ROUND($G138,4),0,IF(Oper!CJ$10=Inputs!$L$16,$G138-SUM($O138:CI138),$G138/$B$91)),IF(Oper!CJ$10=Inputs!$L$16,$G138-SUM($O138:CI138),0))</f>
        <v>0</v>
      </c>
      <c r="CK138" s="221">
        <f>IF(Oper!CK$10&gt;=$C138,IF(ROUND(SUM($O138:CJ138),4)=ROUND($G138,4),0,IF(Oper!CK$10=Inputs!$L$16,$G138-SUM($O138:CJ138),$G138/$B$91)),IF(Oper!CK$10=Inputs!$L$16,$G138-SUM($O138:CJ138),0))</f>
        <v>0</v>
      </c>
      <c r="CL138" s="221">
        <f>IF(Oper!CL$10&gt;=$C138,IF(ROUND(SUM($O138:CK138),4)=ROUND($G138,4),0,IF(Oper!CL$10=Inputs!$L$16,$G138-SUM($O138:CK138),$G138/$B$91)),IF(Oper!CL$10=Inputs!$L$16,$G138-SUM($O138:CK138),0))</f>
        <v>0</v>
      </c>
      <c r="CM138" s="221">
        <f>IF(Oper!CM$10&gt;=$C138,IF(ROUND(SUM($O138:CL138),4)=ROUND($G138,4),0,IF(Oper!CM$10=Inputs!$L$16,$G138-SUM($O138:CL138),$G138/$B$91)),IF(Oper!CM$10=Inputs!$L$16,$G138-SUM($O138:CL138),0))</f>
        <v>0</v>
      </c>
      <c r="CN138" s="221">
        <f>IF(Oper!CN$10&gt;=$C138,IF(ROUND(SUM($O138:CM138),4)=ROUND($G138,4),0,IF(Oper!CN$10=Inputs!$L$16,$G138-SUM($O138:CM138),$G138/$B$91)),IF(Oper!CN$10=Inputs!$L$16,$G138-SUM($O138:CM138),0))</f>
        <v>0</v>
      </c>
      <c r="CO138" s="221">
        <f>IF(Oper!CO$10&gt;=$C138,IF(ROUND(SUM($O138:CN138),4)=ROUND($G138,4),0,IF(Oper!CO$10=Inputs!$L$16,$G138-SUM($O138:CN138),$G138/$B$91)),IF(Oper!CO$10=Inputs!$L$16,$G138-SUM($O138:CN138),0))</f>
        <v>0</v>
      </c>
      <c r="CP138" s="221">
        <f>IF(Oper!CP$10&gt;=$C138,IF(ROUND(SUM($O138:CO138),4)=ROUND($G138,4),0,IF(Oper!CP$10=Inputs!$L$16,$G138-SUM($O138:CO138),$G138/$B$91)),IF(Oper!CP$10=Inputs!$L$16,$G138-SUM($O138:CO138),0))</f>
        <v>0</v>
      </c>
      <c r="CQ138" s="221">
        <f>IF(Oper!CQ$10&gt;=$C138,IF(ROUND(SUM($O138:CP138),4)=ROUND($G138,4),0,IF(Oper!CQ$10=Inputs!$L$16,$G138-SUM($O138:CP138),$G138/$B$91)),IF(Oper!CQ$10=Inputs!$L$16,$G138-SUM($O138:CP138),0))</f>
        <v>0</v>
      </c>
      <c r="CR138" s="221">
        <f>IF(Oper!CR$10&gt;=$C138,IF(ROUND(SUM($O138:CQ138),4)=ROUND($G138,4),0,IF(Oper!CR$10=Inputs!$L$16,$G138-SUM($O138:CQ138),$G138/$B$91)),IF(Oper!CR$10=Inputs!$L$16,$G138-SUM($O138:CQ138),0))</f>
        <v>0</v>
      </c>
      <c r="CS138" s="221"/>
    </row>
    <row r="139" spans="1:97" outlineLevel="1">
      <c r="A139" s="47"/>
      <c r="B139" s="47"/>
      <c r="C139" s="116">
        <v>60267</v>
      </c>
      <c r="D139" s="47"/>
      <c r="E139" s="47"/>
      <c r="F139" s="47"/>
      <c r="G139" s="666">
        <f t="shared" si="217"/>
        <v>-155.12531508859561</v>
      </c>
      <c r="H139" s="47"/>
      <c r="I139" s="47"/>
      <c r="J139" s="47"/>
      <c r="K139" s="310" t="s">
        <v>200</v>
      </c>
      <c r="L139" s="133"/>
      <c r="M139" s="125">
        <f t="shared" si="218"/>
        <v>-155.12531508859561</v>
      </c>
      <c r="N139" s="125"/>
      <c r="O139" s="47"/>
      <c r="P139" s="221">
        <f>IF(Oper!P$10&gt;=$C139,IF(ROUND(SUM($O139:O139),4)=ROUND($G139,4),0,IF(Oper!P$10=Inputs!$L$16,$G139-SUM($O139:O139),$G139/$B$91)),IF(Oper!P$10=Inputs!$L$16,$G139-SUM($O139:O139),0))</f>
        <v>0</v>
      </c>
      <c r="Q139" s="221">
        <f>IF(Oper!Q$10&gt;=$C139,IF(ROUND(SUM($O139:P139),4)=ROUND($G139,4),0,IF(Oper!Q$10=Inputs!$L$16,$G139-SUM($O139:P139),$G139/$B$91)),IF(Oper!Q$10=Inputs!$L$16,$G139-SUM($O139:P139),0))</f>
        <v>0</v>
      </c>
      <c r="R139" s="221">
        <f>IF(Oper!R$10&gt;=$C139,IF(ROUND(SUM($O139:Q139),4)=ROUND($G139,4),0,IF(Oper!R$10=Inputs!$L$16,$G139-SUM($O139:Q139),$G139/$B$91)),IF(Oper!R$10=Inputs!$L$16,$G139-SUM($O139:Q139),0))</f>
        <v>0</v>
      </c>
      <c r="S139" s="221">
        <f>IF(Oper!S$10&gt;=$C139,IF(ROUND(SUM($O139:R139),4)=ROUND($G139,4),0,IF(Oper!S$10=Inputs!$L$16,$G139-SUM($O139:R139),$G139/$B$91)),IF(Oper!S$10=Inputs!$L$16,$G139-SUM($O139:R139),0))</f>
        <v>0</v>
      </c>
      <c r="T139" s="221">
        <f>IF(Oper!T$10&gt;=$C139,IF(ROUND(SUM($O139:S139),4)=ROUND($G139,4),0,IF(Oper!T$10=Inputs!$L$16,$G139-SUM($O139:S139),$G139/$B$91)),IF(Oper!T$10=Inputs!$L$16,$G139-SUM($O139:S139),0))</f>
        <v>0</v>
      </c>
      <c r="U139" s="221">
        <f>IF(Oper!U$10&gt;=$C139,IF(ROUND(SUM($O139:T139),4)=ROUND($G139,4),0,IF(Oper!U$10=Inputs!$L$16,$G139-SUM($O139:T139),$G139/$B$91)),IF(Oper!U$10=Inputs!$L$16,$G139-SUM($O139:T139),0))</f>
        <v>0</v>
      </c>
      <c r="V139" s="221">
        <f>IF(Oper!V$10&gt;=$C139,IF(ROUND(SUM($O139:U139),4)=ROUND($G139,4),0,IF(Oper!V$10=Inputs!$L$16,$G139-SUM($O139:U139),$G139/$B$91)),IF(Oper!V$10=Inputs!$L$16,$G139-SUM($O139:U139),0))</f>
        <v>0</v>
      </c>
      <c r="W139" s="221">
        <f>IF(Oper!W$10&gt;=$C139,IF(ROUND(SUM($O139:V139),4)=ROUND($G139,4),0,IF(Oper!W$10=Inputs!$L$16,$G139-SUM($O139:V139),$G139/$B$91)),IF(Oper!W$10=Inputs!$L$16,$G139-SUM($O139:V139),0))</f>
        <v>0</v>
      </c>
      <c r="X139" s="221">
        <f>IF(Oper!X$10&gt;=$C139,IF(ROUND(SUM($O139:W139),4)=ROUND($G139,4),0,IF(Oper!X$10=Inputs!$L$16,$G139-SUM($O139:W139),$G139/$B$91)),IF(Oper!X$10=Inputs!$L$16,$G139-SUM($O139:W139),0))</f>
        <v>0</v>
      </c>
      <c r="Y139" s="221">
        <f>IF(Oper!Y$10&gt;=$C139,IF(ROUND(SUM($O139:X139),4)=ROUND($G139,4),0,IF(Oper!Y$10=Inputs!$L$16,$G139-SUM($O139:X139),$G139/$B$91)),IF(Oper!Y$10=Inputs!$L$16,$G139-SUM($O139:X139),0))</f>
        <v>0</v>
      </c>
      <c r="Z139" s="221">
        <f>IF(Oper!Z$10&gt;=$C139,IF(ROUND(SUM($O139:Y139),4)=ROUND($G139,4),0,IF(Oper!Z$10=Inputs!$L$16,$G139-SUM($O139:Y139),$G139/$B$91)),IF(Oper!Z$10=Inputs!$L$16,$G139-SUM($O139:Y139),0))</f>
        <v>0</v>
      </c>
      <c r="AA139" s="221">
        <f>IF(Oper!AA$10&gt;=$C139,IF(ROUND(SUM($O139:Z139),4)=ROUND($G139,4),0,IF(Oper!AA$10=Inputs!$L$16,$G139-SUM($O139:Z139),$G139/$B$91)),IF(Oper!AA$10=Inputs!$L$16,$G139-SUM($O139:Z139),0))</f>
        <v>0</v>
      </c>
      <c r="AB139" s="221">
        <f>IF(Oper!AB$10&gt;=$C139,IF(ROUND(SUM($O139:AA139),4)=ROUND($G139,4),0,IF(Oper!AB$10=Inputs!$L$16,$G139-SUM($O139:AA139),$G139/$B$91)),IF(Oper!AB$10=Inputs!$L$16,$G139-SUM($O139:AA139),0))</f>
        <v>0</v>
      </c>
      <c r="AC139" s="221">
        <f>IF(Oper!AC$10&gt;=$C139,IF(ROUND(SUM($O139:AB139),4)=ROUND($G139,4),0,IF(Oper!AC$10=Inputs!$L$16,$G139-SUM($O139:AB139),$G139/$B$91)),IF(Oper!AC$10=Inputs!$L$16,$G139-SUM($O139:AB139),0))</f>
        <v>0</v>
      </c>
      <c r="AD139" s="221">
        <f>IF(Oper!AD$10&gt;=$C139,IF(ROUND(SUM($O139:AC139),4)=ROUND($G139,4),0,IF(Oper!AD$10=Inputs!$L$16,$G139-SUM($O139:AC139),$G139/$B$91)),IF(Oper!AD$10=Inputs!$L$16,$G139-SUM($O139:AC139),0))</f>
        <v>0</v>
      </c>
      <c r="AE139" s="221">
        <f>IF(Oper!AE$10&gt;=$C139,IF(ROUND(SUM($O139:AD139),4)=ROUND($G139,4),0,IF(Oper!AE$10=Inputs!$L$16,$G139-SUM($O139:AD139),$G139/$B$91)),IF(Oper!AE$10=Inputs!$L$16,$G139-SUM($O139:AD139),0))</f>
        <v>0</v>
      </c>
      <c r="AF139" s="221">
        <f>IF(Oper!AF$10&gt;=$C139,IF(ROUND(SUM($O139:AE139),4)=ROUND($G139,4),0,IF(Oper!AF$10=Inputs!$L$16,$G139-SUM($O139:AE139),$G139/$B$91)),IF(Oper!AF$10=Inputs!$L$16,$G139-SUM($O139:AE139),0))</f>
        <v>0</v>
      </c>
      <c r="AG139" s="221">
        <f>IF(Oper!AG$10&gt;=$C139,IF(ROUND(SUM($O139:AF139),4)=ROUND($G139,4),0,IF(Oper!AG$10=Inputs!$L$16,$G139-SUM($O139:AF139),$G139/$B$91)),IF(Oper!AG$10=Inputs!$L$16,$G139-SUM($O139:AF139),0))</f>
        <v>0</v>
      </c>
      <c r="AH139" s="221">
        <f>IF(Oper!AH$10&gt;=$C139,IF(ROUND(SUM($O139:AG139),4)=ROUND($G139,4),0,IF(Oper!AH$10=Inputs!$L$16,$G139-SUM($O139:AG139),$G139/$B$91)),IF(Oper!AH$10=Inputs!$L$16,$G139-SUM($O139:AG139),0))</f>
        <v>0</v>
      </c>
      <c r="AI139" s="221">
        <f>IF(Oper!AI$10&gt;=$C139,IF(ROUND(SUM($O139:AH139),4)=ROUND($G139,4),0,IF(Oper!AI$10=Inputs!$L$16,$G139-SUM($O139:AH139),$G139/$B$91)),IF(Oper!AI$10=Inputs!$L$16,$G139-SUM($O139:AH139),0))</f>
        <v>0</v>
      </c>
      <c r="AJ139" s="221">
        <f>IF(Oper!AJ$10&gt;=$C139,IF(ROUND(SUM($O139:AI139),4)=ROUND($G139,4),0,IF(Oper!AJ$10=Inputs!$L$16,$G139-SUM($O139:AI139),$G139/$B$91)),IF(Oper!AJ$10=Inputs!$L$16,$G139-SUM($O139:AI139),0))</f>
        <v>0</v>
      </c>
      <c r="AK139" s="221">
        <f>IF(Oper!AK$10&gt;=$C139,IF(ROUND(SUM($O139:AJ139),4)=ROUND($G139,4),0,IF(Oper!AK$10=Inputs!$L$16,$G139-SUM($O139:AJ139),$G139/$B$91)),IF(Oper!AK$10=Inputs!$L$16,$G139-SUM($O139:AJ139),0))</f>
        <v>0</v>
      </c>
      <c r="AL139" s="221">
        <f>IF(Oper!AL$10&gt;=$C139,IF(ROUND(SUM($O139:AK139),4)=ROUND($G139,4),0,IF(Oper!AL$10=Inputs!$L$16,$G139-SUM($O139:AK139),$G139/$B$91)),IF(Oper!AL$10=Inputs!$L$16,$G139-SUM($O139:AK139),0))</f>
        <v>0</v>
      </c>
      <c r="AM139" s="221">
        <f>IF(Oper!AM$10&gt;=$C139,IF(ROUND(SUM($O139:AL139),4)=ROUND($G139,4),0,IF(Oper!AM$10=Inputs!$L$16,$G139-SUM($O139:AL139),$G139/$B$91)),IF(Oper!AM$10=Inputs!$L$16,$G139-SUM($O139:AL139),0))</f>
        <v>0</v>
      </c>
      <c r="AN139" s="221">
        <f>IF(Oper!AN$10&gt;=$C139,IF(ROUND(SUM($O139:AM139),4)=ROUND($G139,4),0,IF(Oper!AN$10=Inputs!$L$16,$G139-SUM($O139:AM139),$G139/$B$91)),IF(Oper!AN$10=Inputs!$L$16,$G139-SUM($O139:AM139),0))</f>
        <v>0</v>
      </c>
      <c r="AO139" s="221">
        <f>IF(Oper!AO$10&gt;=$C139,IF(ROUND(SUM($O139:AN139),4)=ROUND($G139,4),0,IF(Oper!AO$10=Inputs!$L$16,$G139-SUM($O139:AN139),$G139/$B$91)),IF(Oper!AO$10=Inputs!$L$16,$G139-SUM($O139:AN139),0))</f>
        <v>0</v>
      </c>
      <c r="AP139" s="221">
        <f>IF(Oper!AP$10&gt;=$C139,IF(ROUND(SUM($O139:AO139),4)=ROUND($G139,4),0,IF(Oper!AP$10=Inputs!$L$16,$G139-SUM($O139:AO139),$G139/$B$91)),IF(Oper!AP$10=Inputs!$L$16,$G139-SUM($O139:AO139),0))</f>
        <v>0</v>
      </c>
      <c r="AQ139" s="221">
        <f>IF(Oper!AQ$10&gt;=$C139,IF(ROUND(SUM($O139:AP139),4)=ROUND($G139,4),0,IF(Oper!AQ$10=Inputs!$L$16,$G139-SUM($O139:AP139),$G139/$B$91)),IF(Oper!AQ$10=Inputs!$L$16,$G139-SUM($O139:AP139),0))</f>
        <v>0</v>
      </c>
      <c r="AR139" s="221">
        <f>IF(Oper!AR$10&gt;=$C139,IF(ROUND(SUM($O139:AQ139),4)=ROUND($G139,4),0,IF(Oper!AR$10=Inputs!$L$16,$G139-SUM($O139:AQ139),$G139/$B$91)),IF(Oper!AR$10=Inputs!$L$16,$G139-SUM($O139:AQ139),0))</f>
        <v>0</v>
      </c>
      <c r="AS139" s="221">
        <f>IF(Oper!AS$10&gt;=$C139,IF(ROUND(SUM($O139:AR139),4)=ROUND($G139,4),0,IF(Oper!AS$10=Inputs!$L$16,$G139-SUM($O139:AR139),$G139/$B$91)),IF(Oper!AS$10=Inputs!$L$16,$G139-SUM($O139:AR139),0))</f>
        <v>0</v>
      </c>
      <c r="AT139" s="221">
        <f>IF(Oper!AT$10&gt;=$C139,IF(ROUND(SUM($O139:AS139),4)=ROUND($G139,4),0,IF(Oper!AT$10=Inputs!$L$16,$G139-SUM($O139:AS139),$G139/$B$91)),IF(Oper!AT$10=Inputs!$L$16,$G139-SUM($O139:AS139),0))</f>
        <v>0</v>
      </c>
      <c r="AU139" s="221">
        <f>IF(Oper!AU$10&gt;=$C139,IF(ROUND(SUM($O139:AT139),4)=ROUND($G139,4),0,IF(Oper!AU$10=Inputs!$L$16,$G139-SUM($O139:AT139),$G139/$B$91)),IF(Oper!AU$10=Inputs!$L$16,$G139-SUM($O139:AT139),0))</f>
        <v>0</v>
      </c>
      <c r="AV139" s="221">
        <f>IF(Oper!AV$10&gt;=$C139,IF(ROUND(SUM($O139:AU139),4)=ROUND($G139,4),0,IF(Oper!AV$10=Inputs!$L$16,$G139-SUM($O139:AU139),$G139/$B$91)),IF(Oper!AV$10=Inputs!$L$16,$G139-SUM($O139:AU139),0))</f>
        <v>0</v>
      </c>
      <c r="AW139" s="221">
        <f>IF(Oper!AW$10&gt;=$C139,IF(ROUND(SUM($O139:AV139),4)=ROUND($G139,4),0,IF(Oper!AW$10=Inputs!$L$16,$G139-SUM($O139:AV139),$G139/$B$91)),IF(Oper!AW$10=Inputs!$L$16,$G139-SUM($O139:AV139),0))</f>
        <v>0</v>
      </c>
      <c r="AX139" s="221">
        <f>IF(Oper!AX$10&gt;=$C139,IF(ROUND(SUM($O139:AW139),4)=ROUND($G139,4),0,IF(Oper!AX$10=Inputs!$L$16,$G139-SUM($O139:AW139),$G139/$B$91)),IF(Oper!AX$10=Inputs!$L$16,$G139-SUM($O139:AW139),0))</f>
        <v>0</v>
      </c>
      <c r="AY139" s="221">
        <f>IF(Oper!AY$10&gt;=$C139,IF(ROUND(SUM($O139:AX139),4)=ROUND($G139,4),0,IF(Oper!AY$10=Inputs!$L$16,$G139-SUM($O139:AX139),$G139/$B$91)),IF(Oper!AY$10=Inputs!$L$16,$G139-SUM($O139:AX139),0))</f>
        <v>0</v>
      </c>
      <c r="AZ139" s="221">
        <f>IF(Oper!AZ$10&gt;=$C139,IF(ROUND(SUM($O139:AY139),4)=ROUND($G139,4),0,IF(Oper!AZ$10=Inputs!$L$16,$G139-SUM($O139:AY139),$G139/$B$91)),IF(Oper!AZ$10=Inputs!$L$16,$G139-SUM($O139:AY139),0))</f>
        <v>0</v>
      </c>
      <c r="BA139" s="221">
        <f>IF(Oper!BA$10&gt;=$C139,IF(ROUND(SUM($O139:AZ139),4)=ROUND($G139,4),0,IF(Oper!BA$10=Inputs!$L$16,$G139-SUM($O139:AZ139),$G139/$B$91)),IF(Oper!BA$10=Inputs!$L$16,$G139-SUM($O139:AZ139),0))</f>
        <v>0</v>
      </c>
      <c r="BB139" s="221">
        <f>IF(Oper!BB$10&gt;=$C139,IF(ROUND(SUM($O139:BA139),4)=ROUND($G139,4),0,IF(Oper!BB$10=Inputs!$L$16,$G139-SUM($O139:BA139),$G139/$B$91)),IF(Oper!BB$10=Inputs!$L$16,$G139-SUM($O139:BA139),0))</f>
        <v>0</v>
      </c>
      <c r="BC139" s="221">
        <f>IF(Oper!BC$10&gt;=$C139,IF(ROUND(SUM($O139:BB139),4)=ROUND($G139,4),0,IF(Oper!BC$10=Inputs!$L$16,$G139-SUM($O139:BB139),$G139/$B$91)),IF(Oper!BC$10=Inputs!$L$16,$G139-SUM($O139:BB139),0))</f>
        <v>0</v>
      </c>
      <c r="BD139" s="221">
        <f>IF(Oper!BD$10&gt;=$C139,IF(ROUND(SUM($O139:BC139),4)=ROUND($G139,4),0,IF(Oper!BD$10=Inputs!$L$16,$G139-SUM($O139:BC139),$G139/$B$91)),IF(Oper!BD$10=Inputs!$L$16,$G139-SUM($O139:BC139),0))</f>
        <v>0</v>
      </c>
      <c r="BE139" s="221">
        <f>IF(Oper!BE$10&gt;=$C139,IF(ROUND(SUM($O139:BD139),4)=ROUND($G139,4),0,IF(Oper!BE$10=Inputs!$L$16,$G139-SUM($O139:BD139),$G139/$B$91)),IF(Oper!BE$10=Inputs!$L$16,$G139-SUM($O139:BD139),0))</f>
        <v>0</v>
      </c>
      <c r="BF139" s="221">
        <f>IF(Oper!BF$10&gt;=$C139,IF(ROUND(SUM($O139:BE139),4)=ROUND($G139,4),0,IF(Oper!BF$10=Inputs!$L$16,$G139-SUM($O139:BE139),$G139/$B$91)),IF(Oper!BF$10=Inputs!$L$16,$G139-SUM($O139:BE139),0))</f>
        <v>0</v>
      </c>
      <c r="BG139" s="221">
        <f>IF(Oper!BG$10&gt;=$C139,IF(ROUND(SUM($O139:BF139),4)=ROUND($G139,4),0,IF(Oper!BG$10=Inputs!$L$16,$G139-SUM($O139:BF139),$G139/$B$91)),IF(Oper!BG$10=Inputs!$L$16,$G139-SUM($O139:BF139),0))</f>
        <v>0</v>
      </c>
      <c r="BH139" s="221">
        <f>IF(Oper!BH$10&gt;=$C139,IF(ROUND(SUM($O139:BG139),4)=ROUND($G139,4),0,IF(Oper!BH$10=Inputs!$L$16,$G139-SUM($O139:BG139),$G139/$B$91)),IF(Oper!BH$10=Inputs!$L$16,$G139-SUM($O139:BG139),0))</f>
        <v>0</v>
      </c>
      <c r="BI139" s="221">
        <f>IF(Oper!BI$10&gt;=$C139,IF(ROUND(SUM($O139:BH139),4)=ROUND($G139,4),0,IF(Oper!BI$10=Inputs!$L$16,$G139-SUM($O139:BH139),$G139/$B$91)),IF(Oper!BI$10=Inputs!$L$16,$G139-SUM($O139:BH139),0))</f>
        <v>0</v>
      </c>
      <c r="BJ139" s="221">
        <f>IF(Oper!BJ$10&gt;=$C139,IF(ROUND(SUM($O139:BI139),4)=ROUND($G139,4),0,IF(Oper!BJ$10=Inputs!$L$16,$G139-SUM($O139:BI139),$G139/$B$91)),IF(Oper!BJ$10=Inputs!$L$16,$G139-SUM($O139:BI139),0))</f>
        <v>-7.7562657544297808</v>
      </c>
      <c r="BK139" s="221">
        <f>IF(Oper!BK$10&gt;=$C139,IF(ROUND(SUM($O139:BJ139),4)=ROUND($G139,4),0,IF(Oper!BK$10=Inputs!$L$16,$G139-SUM($O139:BJ139),$G139/$B$91)),IF(Oper!BK$10=Inputs!$L$16,$G139-SUM($O139:BJ139),0))</f>
        <v>-7.7562657544297808</v>
      </c>
      <c r="BL139" s="221">
        <f>IF(Oper!BL$10&gt;=$C139,IF(ROUND(SUM($O139:BK139),4)=ROUND($G139,4),0,IF(Oper!BL$10=Inputs!$L$16,$G139-SUM($O139:BK139),$G139/$B$91)),IF(Oper!BL$10=Inputs!$L$16,$G139-SUM($O139:BK139),0))</f>
        <v>-7.7562657544297808</v>
      </c>
      <c r="BM139" s="221">
        <f>IF(Oper!BM$10&gt;=$C139,IF(ROUND(SUM($O139:BL139),4)=ROUND($G139,4),0,IF(Oper!BM$10=Inputs!$L$16,$G139-SUM($O139:BL139),$G139/$B$91)),IF(Oper!BM$10=Inputs!$L$16,$G139-SUM($O139:BL139),0))</f>
        <v>-7.7562657544297808</v>
      </c>
      <c r="BN139" s="221">
        <f>IF(Oper!BN$10&gt;=$C139,IF(ROUND(SUM($O139:BM139),4)=ROUND($G139,4),0,IF(Oper!BN$10=Inputs!$L$16,$G139-SUM($O139:BM139),$G139/$B$91)),IF(Oper!BN$10=Inputs!$L$16,$G139-SUM($O139:BM139),0))</f>
        <v>-7.7562657544297808</v>
      </c>
      <c r="BO139" s="221">
        <f>IF(Oper!BO$10&gt;=$C139,IF(ROUND(SUM($O139:BN139),4)=ROUND($G139,4),0,IF(Oper!BO$10=Inputs!$L$16,$G139-SUM($O139:BN139),$G139/$B$91)),IF(Oper!BO$10=Inputs!$L$16,$G139-SUM($O139:BN139),0))</f>
        <v>-7.7562657544297808</v>
      </c>
      <c r="BP139" s="221">
        <f>IF(Oper!BP$10&gt;=$C139,IF(ROUND(SUM($O139:BO139),4)=ROUND($G139,4),0,IF(Oper!BP$10=Inputs!$L$16,$G139-SUM($O139:BO139),$G139/$B$91)),IF(Oper!BP$10=Inputs!$L$16,$G139-SUM($O139:BO139),0))</f>
        <v>-7.7562657544297808</v>
      </c>
      <c r="BQ139" s="221">
        <f>IF(Oper!BQ$10&gt;=$C139,IF(ROUND(SUM($O139:BP139),4)=ROUND($G139,4),0,IF(Oper!BQ$10=Inputs!$L$16,$G139-SUM($O139:BP139),$G139/$B$91)),IF(Oper!BQ$10=Inputs!$L$16,$G139-SUM($O139:BP139),0))</f>
        <v>-7.7562657544297808</v>
      </c>
      <c r="BR139" s="221">
        <f>IF(Oper!BR$10&gt;=$C139,IF(ROUND(SUM($O139:BQ139),4)=ROUND($G139,4),0,IF(Oper!BR$10=Inputs!$L$16,$G139-SUM($O139:BQ139),$G139/$B$91)),IF(Oper!BR$10=Inputs!$L$16,$G139-SUM($O139:BQ139),0))</f>
        <v>-7.7562657544297808</v>
      </c>
      <c r="BS139" s="221">
        <f>IF(Oper!BS$10&gt;=$C139,IF(ROUND(SUM($O139:BR139),4)=ROUND($G139,4),0,IF(Oper!BS$10=Inputs!$L$16,$G139-SUM($O139:BR139),$G139/$B$91)),IF(Oper!BS$10=Inputs!$L$16,$G139-SUM($O139:BR139),0))</f>
        <v>-7.7562657544297808</v>
      </c>
      <c r="BT139" s="221">
        <f>IF(Oper!BT$10&gt;=$C139,IF(ROUND(SUM($O139:BS139),4)=ROUND($G139,4),0,IF(Oper!BT$10=Inputs!$L$16,$G139-SUM($O139:BS139),$G139/$B$91)),IF(Oper!BT$10=Inputs!$L$16,$G139-SUM($O139:BS139),0))</f>
        <v>-7.7562657544297808</v>
      </c>
      <c r="BU139" s="221">
        <f>IF(Oper!BU$10&gt;=$C139,IF(ROUND(SUM($O139:BT139),4)=ROUND($G139,4),0,IF(Oper!BU$10=Inputs!$L$16,$G139-SUM($O139:BT139),$G139/$B$91)),IF(Oper!BU$10=Inputs!$L$16,$G139-SUM($O139:BT139),0))</f>
        <v>-7.7562657544297808</v>
      </c>
      <c r="BV139" s="221">
        <f>IF(Oper!BV$10&gt;=$C139,IF(ROUND(SUM($O139:BU139),4)=ROUND($G139,4),0,IF(Oper!BV$10=Inputs!$L$16,$G139-SUM($O139:BU139),$G139/$B$91)),IF(Oper!BV$10=Inputs!$L$16,$G139-SUM($O139:BU139),0))</f>
        <v>-7.7562657544297808</v>
      </c>
      <c r="BW139" s="221">
        <f>IF(Oper!BW$10&gt;=$C139,IF(ROUND(SUM($O139:BV139),4)=ROUND($G139,4),0,IF(Oper!BW$10=Inputs!$L$16,$G139-SUM($O139:BV139),$G139/$B$91)),IF(Oper!BW$10=Inputs!$L$16,$G139-SUM($O139:BV139),0))</f>
        <v>-7.7562657544297808</v>
      </c>
      <c r="BX139" s="221">
        <f>IF(Oper!BX$10&gt;=$C139,IF(ROUND(SUM($O139:BW139),4)=ROUND($G139,4),0,IF(Oper!BX$10=Inputs!$L$16,$G139-SUM($O139:BW139),$G139/$B$91)),IF(Oper!BX$10=Inputs!$L$16,$G139-SUM($O139:BW139),0))</f>
        <v>-7.7562657544297808</v>
      </c>
      <c r="BY139" s="221">
        <f>IF(Oper!BY$10&gt;=$C139,IF(ROUND(SUM($O139:BX139),4)=ROUND($G139,4),0,IF(Oper!BY$10=Inputs!$L$16,$G139-SUM($O139:BX139),$G139/$B$91)),IF(Oper!BY$10=Inputs!$L$16,$G139-SUM($O139:BX139),0))</f>
        <v>-7.7562657544297808</v>
      </c>
      <c r="BZ139" s="221">
        <f>IF(Oper!BZ$10&gt;=$C139,IF(ROUND(SUM($O139:BY139),4)=ROUND($G139,4),0,IF(Oper!BZ$10=Inputs!$L$16,$G139-SUM($O139:BY139),$G139/$B$91)),IF(Oper!BZ$10=Inputs!$L$16,$G139-SUM($O139:BY139),0))</f>
        <v>-7.7562657544297808</v>
      </c>
      <c r="CA139" s="221">
        <f>IF(Oper!CA$10&gt;=$C139,IF(ROUND(SUM($O139:BZ139),4)=ROUND($G139,4),0,IF(Oper!CA$10=Inputs!$L$16,$G139-SUM($O139:BZ139),$G139/$B$91)),IF(Oper!CA$10=Inputs!$L$16,$G139-SUM($O139:BZ139),0))</f>
        <v>-7.7562657544297808</v>
      </c>
      <c r="CB139" s="221">
        <f>IF(Oper!CB$10&gt;=$C139,IF(ROUND(SUM($O139:CA139),4)=ROUND($G139,4),0,IF(Oper!CB$10=Inputs!$L$16,$G139-SUM($O139:CA139),$G139/$B$91)),IF(Oper!CB$10=Inputs!$L$16,$G139-SUM($O139:CA139),0))</f>
        <v>-7.7562657544297808</v>
      </c>
      <c r="CC139" s="221">
        <f>IF(Oper!CC$10&gt;=$C139,IF(ROUND(SUM($O139:CB139),4)=ROUND($G139,4),0,IF(Oper!CC$10=Inputs!$L$16,$G139-SUM($O139:CB139),$G139/$B$91)),IF(Oper!CC$10=Inputs!$L$16,$G139-SUM($O139:CB139),0))</f>
        <v>-7.7562657544297808</v>
      </c>
      <c r="CD139" s="221">
        <f>IF(Oper!CD$10&gt;=$C139,IF(ROUND(SUM($O139:CC139),4)=ROUND($G139,4),0,IF(Oper!CD$10=Inputs!$L$16,$G139-SUM($O139:CC139),$G139/$B$91)),IF(Oper!CD$10=Inputs!$L$16,$G139-SUM($O139:CC139),0))</f>
        <v>0</v>
      </c>
      <c r="CE139" s="221">
        <f>IF(Oper!CE$10&gt;=$C139,IF(ROUND(SUM($O139:CD139),4)=ROUND($G139,4),0,IF(Oper!CE$10=Inputs!$L$16,$G139-SUM($O139:CD139),$G139/$B$91)),IF(Oper!CE$10=Inputs!$L$16,$G139-SUM($O139:CD139),0))</f>
        <v>0</v>
      </c>
      <c r="CF139" s="221">
        <f>IF(Oper!CF$10&gt;=$C139,IF(ROUND(SUM($O139:CE139),4)=ROUND($G139,4),0,IF(Oper!CF$10=Inputs!$L$16,$G139-SUM($O139:CE139),$G139/$B$91)),IF(Oper!CF$10=Inputs!$L$16,$G139-SUM($O139:CE139),0))</f>
        <v>0</v>
      </c>
      <c r="CG139" s="221">
        <f>IF(Oper!CG$10&gt;=$C139,IF(ROUND(SUM($O139:CF139),4)=ROUND($G139,4),0,IF(Oper!CG$10=Inputs!$L$16,$G139-SUM($O139:CF139),$G139/$B$91)),IF(Oper!CG$10=Inputs!$L$16,$G139-SUM($O139:CF139),0))</f>
        <v>0</v>
      </c>
      <c r="CH139" s="221">
        <f>IF(Oper!CH$10&gt;=$C139,IF(ROUND(SUM($O139:CG139),4)=ROUND($G139,4),0,IF(Oper!CH$10=Inputs!$L$16,$G139-SUM($O139:CG139),$G139/$B$91)),IF(Oper!CH$10=Inputs!$L$16,$G139-SUM($O139:CG139),0))</f>
        <v>0</v>
      </c>
      <c r="CI139" s="221">
        <f>IF(Oper!CI$10&gt;=$C139,IF(ROUND(SUM($O139:CH139),4)=ROUND($G139,4),0,IF(Oper!CI$10=Inputs!$L$16,$G139-SUM($O139:CH139),$G139/$B$91)),IF(Oper!CI$10=Inputs!$L$16,$G139-SUM($O139:CH139),0))</f>
        <v>0</v>
      </c>
      <c r="CJ139" s="221">
        <f>IF(Oper!CJ$10&gt;=$C139,IF(ROUND(SUM($O139:CI139),4)=ROUND($G139,4),0,IF(Oper!CJ$10=Inputs!$L$16,$G139-SUM($O139:CI139),$G139/$B$91)),IF(Oper!CJ$10=Inputs!$L$16,$G139-SUM($O139:CI139),0))</f>
        <v>0</v>
      </c>
      <c r="CK139" s="221">
        <f>IF(Oper!CK$10&gt;=$C139,IF(ROUND(SUM($O139:CJ139),4)=ROUND($G139,4),0,IF(Oper!CK$10=Inputs!$L$16,$G139-SUM($O139:CJ139),$G139/$B$91)),IF(Oper!CK$10=Inputs!$L$16,$G139-SUM($O139:CJ139),0))</f>
        <v>0</v>
      </c>
      <c r="CL139" s="221">
        <f>IF(Oper!CL$10&gt;=$C139,IF(ROUND(SUM($O139:CK139),4)=ROUND($G139,4),0,IF(Oper!CL$10=Inputs!$L$16,$G139-SUM($O139:CK139),$G139/$B$91)),IF(Oper!CL$10=Inputs!$L$16,$G139-SUM($O139:CK139),0))</f>
        <v>0</v>
      </c>
      <c r="CM139" s="221">
        <f>IF(Oper!CM$10&gt;=$C139,IF(ROUND(SUM($O139:CL139),4)=ROUND($G139,4),0,IF(Oper!CM$10=Inputs!$L$16,$G139-SUM($O139:CL139),$G139/$B$91)),IF(Oper!CM$10=Inputs!$L$16,$G139-SUM($O139:CL139),0))</f>
        <v>0</v>
      </c>
      <c r="CN139" s="221">
        <f>IF(Oper!CN$10&gt;=$C139,IF(ROUND(SUM($O139:CM139),4)=ROUND($G139,4),0,IF(Oper!CN$10=Inputs!$L$16,$G139-SUM($O139:CM139),$G139/$B$91)),IF(Oper!CN$10=Inputs!$L$16,$G139-SUM($O139:CM139),0))</f>
        <v>0</v>
      </c>
      <c r="CO139" s="221">
        <f>IF(Oper!CO$10&gt;=$C139,IF(ROUND(SUM($O139:CN139),4)=ROUND($G139,4),0,IF(Oper!CO$10=Inputs!$L$16,$G139-SUM($O139:CN139),$G139/$B$91)),IF(Oper!CO$10=Inputs!$L$16,$G139-SUM($O139:CN139),0))</f>
        <v>0</v>
      </c>
      <c r="CP139" s="221">
        <f>IF(Oper!CP$10&gt;=$C139,IF(ROUND(SUM($O139:CO139),4)=ROUND($G139,4),0,IF(Oper!CP$10=Inputs!$L$16,$G139-SUM($O139:CO139),$G139/$B$91)),IF(Oper!CP$10=Inputs!$L$16,$G139-SUM($O139:CO139),0))</f>
        <v>0</v>
      </c>
      <c r="CQ139" s="221">
        <f>IF(Oper!CQ$10&gt;=$C139,IF(ROUND(SUM($O139:CP139),4)=ROUND($G139,4),0,IF(Oper!CQ$10=Inputs!$L$16,$G139-SUM($O139:CP139),$G139/$B$91)),IF(Oper!CQ$10=Inputs!$L$16,$G139-SUM($O139:CP139),0))</f>
        <v>0</v>
      </c>
      <c r="CR139" s="221">
        <f>IF(Oper!CR$10&gt;=$C139,IF(ROUND(SUM($O139:CQ139),4)=ROUND($G139,4),0,IF(Oper!CR$10=Inputs!$L$16,$G139-SUM($O139:CQ139),$G139/$B$91)),IF(Oper!CR$10=Inputs!$L$16,$G139-SUM($O139:CQ139),0))</f>
        <v>0</v>
      </c>
      <c r="CS139" s="221"/>
    </row>
    <row r="140" spans="1:97" outlineLevel="1">
      <c r="A140" s="47"/>
      <c r="B140" s="47"/>
      <c r="C140" s="116">
        <v>60632</v>
      </c>
      <c r="D140" s="47"/>
      <c r="E140" s="47"/>
      <c r="F140" s="47"/>
      <c r="G140" s="666">
        <f t="shared" si="217"/>
        <v>-158.22782139036752</v>
      </c>
      <c r="H140" s="47"/>
      <c r="I140" s="47"/>
      <c r="J140" s="47"/>
      <c r="K140" s="310" t="s">
        <v>200</v>
      </c>
      <c r="L140" s="133"/>
      <c r="M140" s="125">
        <f t="shared" si="218"/>
        <v>-158.2278213903675</v>
      </c>
      <c r="N140" s="125"/>
      <c r="O140" s="47"/>
      <c r="P140" s="221">
        <f>IF(Oper!P$10&gt;=$C140,IF(ROUND(SUM($O140:O140),4)=ROUND($G140,4),0,IF(Oper!P$10=Inputs!$L$16,$G140-SUM($O140:O140),$G140/$B$91)),IF(Oper!P$10=Inputs!$L$16,$G140-SUM($O140:O140),0))</f>
        <v>0</v>
      </c>
      <c r="Q140" s="221">
        <f>IF(Oper!Q$10&gt;=$C140,IF(ROUND(SUM($O140:P140),4)=ROUND($G140,4),0,IF(Oper!Q$10=Inputs!$L$16,$G140-SUM($O140:P140),$G140/$B$91)),IF(Oper!Q$10=Inputs!$L$16,$G140-SUM($O140:P140),0))</f>
        <v>0</v>
      </c>
      <c r="R140" s="221">
        <f>IF(Oper!R$10&gt;=$C140,IF(ROUND(SUM($O140:Q140),4)=ROUND($G140,4),0,IF(Oper!R$10=Inputs!$L$16,$G140-SUM($O140:Q140),$G140/$B$91)),IF(Oper!R$10=Inputs!$L$16,$G140-SUM($O140:Q140),0))</f>
        <v>0</v>
      </c>
      <c r="S140" s="221">
        <f>IF(Oper!S$10&gt;=$C140,IF(ROUND(SUM($O140:R140),4)=ROUND($G140,4),0,IF(Oper!S$10=Inputs!$L$16,$G140-SUM($O140:R140),$G140/$B$91)),IF(Oper!S$10=Inputs!$L$16,$G140-SUM($O140:R140),0))</f>
        <v>0</v>
      </c>
      <c r="T140" s="221">
        <f>IF(Oper!T$10&gt;=$C140,IF(ROUND(SUM($O140:S140),4)=ROUND($G140,4),0,IF(Oper!T$10=Inputs!$L$16,$G140-SUM($O140:S140),$G140/$B$91)),IF(Oper!T$10=Inputs!$L$16,$G140-SUM($O140:S140),0))</f>
        <v>0</v>
      </c>
      <c r="U140" s="221">
        <f>IF(Oper!U$10&gt;=$C140,IF(ROUND(SUM($O140:T140),4)=ROUND($G140,4),0,IF(Oper!U$10=Inputs!$L$16,$G140-SUM($O140:T140),$G140/$B$91)),IF(Oper!U$10=Inputs!$L$16,$G140-SUM($O140:T140),0))</f>
        <v>0</v>
      </c>
      <c r="V140" s="221">
        <f>IF(Oper!V$10&gt;=$C140,IF(ROUND(SUM($O140:U140),4)=ROUND($G140,4),0,IF(Oper!V$10=Inputs!$L$16,$G140-SUM($O140:U140),$G140/$B$91)),IF(Oper!V$10=Inputs!$L$16,$G140-SUM($O140:U140),0))</f>
        <v>0</v>
      </c>
      <c r="W140" s="221">
        <f>IF(Oper!W$10&gt;=$C140,IF(ROUND(SUM($O140:V140),4)=ROUND($G140,4),0,IF(Oper!W$10=Inputs!$L$16,$G140-SUM($O140:V140),$G140/$B$91)),IF(Oper!W$10=Inputs!$L$16,$G140-SUM($O140:V140),0))</f>
        <v>0</v>
      </c>
      <c r="X140" s="221">
        <f>IF(Oper!X$10&gt;=$C140,IF(ROUND(SUM($O140:W140),4)=ROUND($G140,4),0,IF(Oper!X$10=Inputs!$L$16,$G140-SUM($O140:W140),$G140/$B$91)),IF(Oper!X$10=Inputs!$L$16,$G140-SUM($O140:W140),0))</f>
        <v>0</v>
      </c>
      <c r="Y140" s="221">
        <f>IF(Oper!Y$10&gt;=$C140,IF(ROUND(SUM($O140:X140),4)=ROUND($G140,4),0,IF(Oper!Y$10=Inputs!$L$16,$G140-SUM($O140:X140),$G140/$B$91)),IF(Oper!Y$10=Inputs!$L$16,$G140-SUM($O140:X140),0))</f>
        <v>0</v>
      </c>
      <c r="Z140" s="221">
        <f>IF(Oper!Z$10&gt;=$C140,IF(ROUND(SUM($O140:Y140),4)=ROUND($G140,4),0,IF(Oper!Z$10=Inputs!$L$16,$G140-SUM($O140:Y140),$G140/$B$91)),IF(Oper!Z$10=Inputs!$L$16,$G140-SUM($O140:Y140),0))</f>
        <v>0</v>
      </c>
      <c r="AA140" s="221">
        <f>IF(Oper!AA$10&gt;=$C140,IF(ROUND(SUM($O140:Z140),4)=ROUND($G140,4),0,IF(Oper!AA$10=Inputs!$L$16,$G140-SUM($O140:Z140),$G140/$B$91)),IF(Oper!AA$10=Inputs!$L$16,$G140-SUM($O140:Z140),0))</f>
        <v>0</v>
      </c>
      <c r="AB140" s="221">
        <f>IF(Oper!AB$10&gt;=$C140,IF(ROUND(SUM($O140:AA140),4)=ROUND($G140,4),0,IF(Oper!AB$10=Inputs!$L$16,$G140-SUM($O140:AA140),$G140/$B$91)),IF(Oper!AB$10=Inputs!$L$16,$G140-SUM($O140:AA140),0))</f>
        <v>0</v>
      </c>
      <c r="AC140" s="221">
        <f>IF(Oper!AC$10&gt;=$C140,IF(ROUND(SUM($O140:AB140),4)=ROUND($G140,4),0,IF(Oper!AC$10=Inputs!$L$16,$G140-SUM($O140:AB140),$G140/$B$91)),IF(Oper!AC$10=Inputs!$L$16,$G140-SUM($O140:AB140),0))</f>
        <v>0</v>
      </c>
      <c r="AD140" s="221">
        <f>IF(Oper!AD$10&gt;=$C140,IF(ROUND(SUM($O140:AC140),4)=ROUND($G140,4),0,IF(Oper!AD$10=Inputs!$L$16,$G140-SUM($O140:AC140),$G140/$B$91)),IF(Oper!AD$10=Inputs!$L$16,$G140-SUM($O140:AC140),0))</f>
        <v>0</v>
      </c>
      <c r="AE140" s="221">
        <f>IF(Oper!AE$10&gt;=$C140,IF(ROUND(SUM($O140:AD140),4)=ROUND($G140,4),0,IF(Oper!AE$10=Inputs!$L$16,$G140-SUM($O140:AD140),$G140/$B$91)),IF(Oper!AE$10=Inputs!$L$16,$G140-SUM($O140:AD140),0))</f>
        <v>0</v>
      </c>
      <c r="AF140" s="221">
        <f>IF(Oper!AF$10&gt;=$C140,IF(ROUND(SUM($O140:AE140),4)=ROUND($G140,4),0,IF(Oper!AF$10=Inputs!$L$16,$G140-SUM($O140:AE140),$G140/$B$91)),IF(Oper!AF$10=Inputs!$L$16,$G140-SUM($O140:AE140),0))</f>
        <v>0</v>
      </c>
      <c r="AG140" s="221">
        <f>IF(Oper!AG$10&gt;=$C140,IF(ROUND(SUM($O140:AF140),4)=ROUND($G140,4),0,IF(Oper!AG$10=Inputs!$L$16,$G140-SUM($O140:AF140),$G140/$B$91)),IF(Oper!AG$10=Inputs!$L$16,$G140-SUM($O140:AF140),0))</f>
        <v>0</v>
      </c>
      <c r="AH140" s="221">
        <f>IF(Oper!AH$10&gt;=$C140,IF(ROUND(SUM($O140:AG140),4)=ROUND($G140,4),0,IF(Oper!AH$10=Inputs!$L$16,$G140-SUM($O140:AG140),$G140/$B$91)),IF(Oper!AH$10=Inputs!$L$16,$G140-SUM($O140:AG140),0))</f>
        <v>0</v>
      </c>
      <c r="AI140" s="221">
        <f>IF(Oper!AI$10&gt;=$C140,IF(ROUND(SUM($O140:AH140),4)=ROUND($G140,4),0,IF(Oper!AI$10=Inputs!$L$16,$G140-SUM($O140:AH140),$G140/$B$91)),IF(Oper!AI$10=Inputs!$L$16,$G140-SUM($O140:AH140),0))</f>
        <v>0</v>
      </c>
      <c r="AJ140" s="221">
        <f>IF(Oper!AJ$10&gt;=$C140,IF(ROUND(SUM($O140:AI140),4)=ROUND($G140,4),0,IF(Oper!AJ$10=Inputs!$L$16,$G140-SUM($O140:AI140),$G140/$B$91)),IF(Oper!AJ$10=Inputs!$L$16,$G140-SUM($O140:AI140),0))</f>
        <v>0</v>
      </c>
      <c r="AK140" s="221">
        <f>IF(Oper!AK$10&gt;=$C140,IF(ROUND(SUM($O140:AJ140),4)=ROUND($G140,4),0,IF(Oper!AK$10=Inputs!$L$16,$G140-SUM($O140:AJ140),$G140/$B$91)),IF(Oper!AK$10=Inputs!$L$16,$G140-SUM($O140:AJ140),0))</f>
        <v>0</v>
      </c>
      <c r="AL140" s="221">
        <f>IF(Oper!AL$10&gt;=$C140,IF(ROUND(SUM($O140:AK140),4)=ROUND($G140,4),0,IF(Oper!AL$10=Inputs!$L$16,$G140-SUM($O140:AK140),$G140/$B$91)),IF(Oper!AL$10=Inputs!$L$16,$G140-SUM($O140:AK140),0))</f>
        <v>0</v>
      </c>
      <c r="AM140" s="221">
        <f>IF(Oper!AM$10&gt;=$C140,IF(ROUND(SUM($O140:AL140),4)=ROUND($G140,4),0,IF(Oper!AM$10=Inputs!$L$16,$G140-SUM($O140:AL140),$G140/$B$91)),IF(Oper!AM$10=Inputs!$L$16,$G140-SUM($O140:AL140),0))</f>
        <v>0</v>
      </c>
      <c r="AN140" s="221">
        <f>IF(Oper!AN$10&gt;=$C140,IF(ROUND(SUM($O140:AM140),4)=ROUND($G140,4),0,IF(Oper!AN$10=Inputs!$L$16,$G140-SUM($O140:AM140),$G140/$B$91)),IF(Oper!AN$10=Inputs!$L$16,$G140-SUM($O140:AM140),0))</f>
        <v>0</v>
      </c>
      <c r="AO140" s="221">
        <f>IF(Oper!AO$10&gt;=$C140,IF(ROUND(SUM($O140:AN140),4)=ROUND($G140,4),0,IF(Oper!AO$10=Inputs!$L$16,$G140-SUM($O140:AN140),$G140/$B$91)),IF(Oper!AO$10=Inputs!$L$16,$G140-SUM($O140:AN140),0))</f>
        <v>0</v>
      </c>
      <c r="AP140" s="221">
        <f>IF(Oper!AP$10&gt;=$C140,IF(ROUND(SUM($O140:AO140),4)=ROUND($G140,4),0,IF(Oper!AP$10=Inputs!$L$16,$G140-SUM($O140:AO140),$G140/$B$91)),IF(Oper!AP$10=Inputs!$L$16,$G140-SUM($O140:AO140),0))</f>
        <v>0</v>
      </c>
      <c r="AQ140" s="221">
        <f>IF(Oper!AQ$10&gt;=$C140,IF(ROUND(SUM($O140:AP140),4)=ROUND($G140,4),0,IF(Oper!AQ$10=Inputs!$L$16,$G140-SUM($O140:AP140),$G140/$B$91)),IF(Oper!AQ$10=Inputs!$L$16,$G140-SUM($O140:AP140),0))</f>
        <v>0</v>
      </c>
      <c r="AR140" s="221">
        <f>IF(Oper!AR$10&gt;=$C140,IF(ROUND(SUM($O140:AQ140),4)=ROUND($G140,4),0,IF(Oper!AR$10=Inputs!$L$16,$G140-SUM($O140:AQ140),$G140/$B$91)),IF(Oper!AR$10=Inputs!$L$16,$G140-SUM($O140:AQ140),0))</f>
        <v>0</v>
      </c>
      <c r="AS140" s="221">
        <f>IF(Oper!AS$10&gt;=$C140,IF(ROUND(SUM($O140:AR140),4)=ROUND($G140,4),0,IF(Oper!AS$10=Inputs!$L$16,$G140-SUM($O140:AR140),$G140/$B$91)),IF(Oper!AS$10=Inputs!$L$16,$G140-SUM($O140:AR140),0))</f>
        <v>0</v>
      </c>
      <c r="AT140" s="221">
        <f>IF(Oper!AT$10&gt;=$C140,IF(ROUND(SUM($O140:AS140),4)=ROUND($G140,4),0,IF(Oper!AT$10=Inputs!$L$16,$G140-SUM($O140:AS140),$G140/$B$91)),IF(Oper!AT$10=Inputs!$L$16,$G140-SUM($O140:AS140),0))</f>
        <v>0</v>
      </c>
      <c r="AU140" s="221">
        <f>IF(Oper!AU$10&gt;=$C140,IF(ROUND(SUM($O140:AT140),4)=ROUND($G140,4),0,IF(Oper!AU$10=Inputs!$L$16,$G140-SUM($O140:AT140),$G140/$B$91)),IF(Oper!AU$10=Inputs!$L$16,$G140-SUM($O140:AT140),0))</f>
        <v>0</v>
      </c>
      <c r="AV140" s="221">
        <f>IF(Oper!AV$10&gt;=$C140,IF(ROUND(SUM($O140:AU140),4)=ROUND($G140,4),0,IF(Oper!AV$10=Inputs!$L$16,$G140-SUM($O140:AU140),$G140/$B$91)),IF(Oper!AV$10=Inputs!$L$16,$G140-SUM($O140:AU140),0))</f>
        <v>0</v>
      </c>
      <c r="AW140" s="221">
        <f>IF(Oper!AW$10&gt;=$C140,IF(ROUND(SUM($O140:AV140),4)=ROUND($G140,4),0,IF(Oper!AW$10=Inputs!$L$16,$G140-SUM($O140:AV140),$G140/$B$91)),IF(Oper!AW$10=Inputs!$L$16,$G140-SUM($O140:AV140),0))</f>
        <v>0</v>
      </c>
      <c r="AX140" s="221">
        <f>IF(Oper!AX$10&gt;=$C140,IF(ROUND(SUM($O140:AW140),4)=ROUND($G140,4),0,IF(Oper!AX$10=Inputs!$L$16,$G140-SUM($O140:AW140),$G140/$B$91)),IF(Oper!AX$10=Inputs!$L$16,$G140-SUM($O140:AW140),0))</f>
        <v>0</v>
      </c>
      <c r="AY140" s="221">
        <f>IF(Oper!AY$10&gt;=$C140,IF(ROUND(SUM($O140:AX140),4)=ROUND($G140,4),0,IF(Oper!AY$10=Inputs!$L$16,$G140-SUM($O140:AX140),$G140/$B$91)),IF(Oper!AY$10=Inputs!$L$16,$G140-SUM($O140:AX140),0))</f>
        <v>0</v>
      </c>
      <c r="AZ140" s="221">
        <f>IF(Oper!AZ$10&gt;=$C140,IF(ROUND(SUM($O140:AY140),4)=ROUND($G140,4),0,IF(Oper!AZ$10=Inputs!$L$16,$G140-SUM($O140:AY140),$G140/$B$91)),IF(Oper!AZ$10=Inputs!$L$16,$G140-SUM($O140:AY140),0))</f>
        <v>0</v>
      </c>
      <c r="BA140" s="221">
        <f>IF(Oper!BA$10&gt;=$C140,IF(ROUND(SUM($O140:AZ140),4)=ROUND($G140,4),0,IF(Oper!BA$10=Inputs!$L$16,$G140-SUM($O140:AZ140),$G140/$B$91)),IF(Oper!BA$10=Inputs!$L$16,$G140-SUM($O140:AZ140),0))</f>
        <v>0</v>
      </c>
      <c r="BB140" s="221">
        <f>IF(Oper!BB$10&gt;=$C140,IF(ROUND(SUM($O140:BA140),4)=ROUND($G140,4),0,IF(Oper!BB$10=Inputs!$L$16,$G140-SUM($O140:BA140),$G140/$B$91)),IF(Oper!BB$10=Inputs!$L$16,$G140-SUM($O140:BA140),0))</f>
        <v>0</v>
      </c>
      <c r="BC140" s="221">
        <f>IF(Oper!BC$10&gt;=$C140,IF(ROUND(SUM($O140:BB140),4)=ROUND($G140,4),0,IF(Oper!BC$10=Inputs!$L$16,$G140-SUM($O140:BB140),$G140/$B$91)),IF(Oper!BC$10=Inputs!$L$16,$G140-SUM($O140:BB140),0))</f>
        <v>0</v>
      </c>
      <c r="BD140" s="221">
        <f>IF(Oper!BD$10&gt;=$C140,IF(ROUND(SUM($O140:BC140),4)=ROUND($G140,4),0,IF(Oper!BD$10=Inputs!$L$16,$G140-SUM($O140:BC140),$G140/$B$91)),IF(Oper!BD$10=Inputs!$L$16,$G140-SUM($O140:BC140),0))</f>
        <v>0</v>
      </c>
      <c r="BE140" s="221">
        <f>IF(Oper!BE$10&gt;=$C140,IF(ROUND(SUM($O140:BD140),4)=ROUND($G140,4),0,IF(Oper!BE$10=Inputs!$L$16,$G140-SUM($O140:BD140),$G140/$B$91)),IF(Oper!BE$10=Inputs!$L$16,$G140-SUM($O140:BD140),0))</f>
        <v>0</v>
      </c>
      <c r="BF140" s="221">
        <f>IF(Oper!BF$10&gt;=$C140,IF(ROUND(SUM($O140:BE140),4)=ROUND($G140,4),0,IF(Oper!BF$10=Inputs!$L$16,$G140-SUM($O140:BE140),$G140/$B$91)),IF(Oper!BF$10=Inputs!$L$16,$G140-SUM($O140:BE140),0))</f>
        <v>0</v>
      </c>
      <c r="BG140" s="221">
        <f>IF(Oper!BG$10&gt;=$C140,IF(ROUND(SUM($O140:BF140),4)=ROUND($G140,4),0,IF(Oper!BG$10=Inputs!$L$16,$G140-SUM($O140:BF140),$G140/$B$91)),IF(Oper!BG$10=Inputs!$L$16,$G140-SUM($O140:BF140),0))</f>
        <v>0</v>
      </c>
      <c r="BH140" s="221">
        <f>IF(Oper!BH$10&gt;=$C140,IF(ROUND(SUM($O140:BG140),4)=ROUND($G140,4),0,IF(Oper!BH$10=Inputs!$L$16,$G140-SUM($O140:BG140),$G140/$B$91)),IF(Oper!BH$10=Inputs!$L$16,$G140-SUM($O140:BG140),0))</f>
        <v>0</v>
      </c>
      <c r="BI140" s="221">
        <f>IF(Oper!BI$10&gt;=$C140,IF(ROUND(SUM($O140:BH140),4)=ROUND($G140,4),0,IF(Oper!BI$10=Inputs!$L$16,$G140-SUM($O140:BH140),$G140/$B$91)),IF(Oper!BI$10=Inputs!$L$16,$G140-SUM($O140:BH140),0))</f>
        <v>0</v>
      </c>
      <c r="BJ140" s="221">
        <f>IF(Oper!BJ$10&gt;=$C140,IF(ROUND(SUM($O140:BI140),4)=ROUND($G140,4),0,IF(Oper!BJ$10=Inputs!$L$16,$G140-SUM($O140:BI140),$G140/$B$91)),IF(Oper!BJ$10=Inputs!$L$16,$G140-SUM($O140:BI140),0))</f>
        <v>0</v>
      </c>
      <c r="BK140" s="221">
        <f>IF(Oper!BK$10&gt;=$C140,IF(ROUND(SUM($O140:BJ140),4)=ROUND($G140,4),0,IF(Oper!BK$10=Inputs!$L$16,$G140-SUM($O140:BJ140),$G140/$B$91)),IF(Oper!BK$10=Inputs!$L$16,$G140-SUM($O140:BJ140),0))</f>
        <v>-7.911391069518376</v>
      </c>
      <c r="BL140" s="221">
        <f>IF(Oper!BL$10&gt;=$C140,IF(ROUND(SUM($O140:BK140),4)=ROUND($G140,4),0,IF(Oper!BL$10=Inputs!$L$16,$G140-SUM($O140:BK140),$G140/$B$91)),IF(Oper!BL$10=Inputs!$L$16,$G140-SUM($O140:BK140),0))</f>
        <v>-7.911391069518376</v>
      </c>
      <c r="BM140" s="221">
        <f>IF(Oper!BM$10&gt;=$C140,IF(ROUND(SUM($O140:BL140),4)=ROUND($G140,4),0,IF(Oper!BM$10=Inputs!$L$16,$G140-SUM($O140:BL140),$G140/$B$91)),IF(Oper!BM$10=Inputs!$L$16,$G140-SUM($O140:BL140),0))</f>
        <v>-7.911391069518376</v>
      </c>
      <c r="BN140" s="221">
        <f>IF(Oper!BN$10&gt;=$C140,IF(ROUND(SUM($O140:BM140),4)=ROUND($G140,4),0,IF(Oper!BN$10=Inputs!$L$16,$G140-SUM($O140:BM140),$G140/$B$91)),IF(Oper!BN$10=Inputs!$L$16,$G140-SUM($O140:BM140),0))</f>
        <v>-7.911391069518376</v>
      </c>
      <c r="BO140" s="221">
        <f>IF(Oper!BO$10&gt;=$C140,IF(ROUND(SUM($O140:BN140),4)=ROUND($G140,4),0,IF(Oper!BO$10=Inputs!$L$16,$G140-SUM($O140:BN140),$G140/$B$91)),IF(Oper!BO$10=Inputs!$L$16,$G140-SUM($O140:BN140),0))</f>
        <v>-7.911391069518376</v>
      </c>
      <c r="BP140" s="221">
        <f>IF(Oper!BP$10&gt;=$C140,IF(ROUND(SUM($O140:BO140),4)=ROUND($G140,4),0,IF(Oper!BP$10=Inputs!$L$16,$G140-SUM($O140:BO140),$G140/$B$91)),IF(Oper!BP$10=Inputs!$L$16,$G140-SUM($O140:BO140),0))</f>
        <v>-7.911391069518376</v>
      </c>
      <c r="BQ140" s="221">
        <f>IF(Oper!BQ$10&gt;=$C140,IF(ROUND(SUM($O140:BP140),4)=ROUND($G140,4),0,IF(Oper!BQ$10=Inputs!$L$16,$G140-SUM($O140:BP140),$G140/$B$91)),IF(Oper!BQ$10=Inputs!$L$16,$G140-SUM($O140:BP140),0))</f>
        <v>-7.911391069518376</v>
      </c>
      <c r="BR140" s="221">
        <f>IF(Oper!BR$10&gt;=$C140,IF(ROUND(SUM($O140:BQ140),4)=ROUND($G140,4),0,IF(Oper!BR$10=Inputs!$L$16,$G140-SUM($O140:BQ140),$G140/$B$91)),IF(Oper!BR$10=Inputs!$L$16,$G140-SUM($O140:BQ140),0))</f>
        <v>-7.911391069518376</v>
      </c>
      <c r="BS140" s="221">
        <f>IF(Oper!BS$10&gt;=$C140,IF(ROUND(SUM($O140:BR140),4)=ROUND($G140,4),0,IF(Oper!BS$10=Inputs!$L$16,$G140-SUM($O140:BR140),$G140/$B$91)),IF(Oper!BS$10=Inputs!$L$16,$G140-SUM($O140:BR140),0))</f>
        <v>-7.911391069518376</v>
      </c>
      <c r="BT140" s="221">
        <f>IF(Oper!BT$10&gt;=$C140,IF(ROUND(SUM($O140:BS140),4)=ROUND($G140,4),0,IF(Oper!BT$10=Inputs!$L$16,$G140-SUM($O140:BS140),$G140/$B$91)),IF(Oper!BT$10=Inputs!$L$16,$G140-SUM($O140:BS140),0))</f>
        <v>-7.911391069518376</v>
      </c>
      <c r="BU140" s="221">
        <f>IF(Oper!BU$10&gt;=$C140,IF(ROUND(SUM($O140:BT140),4)=ROUND($G140,4),0,IF(Oper!BU$10=Inputs!$L$16,$G140-SUM($O140:BT140),$G140/$B$91)),IF(Oper!BU$10=Inputs!$L$16,$G140-SUM($O140:BT140),0))</f>
        <v>-7.911391069518376</v>
      </c>
      <c r="BV140" s="221">
        <f>IF(Oper!BV$10&gt;=$C140,IF(ROUND(SUM($O140:BU140),4)=ROUND($G140,4),0,IF(Oper!BV$10=Inputs!$L$16,$G140-SUM($O140:BU140),$G140/$B$91)),IF(Oper!BV$10=Inputs!$L$16,$G140-SUM($O140:BU140),0))</f>
        <v>-7.911391069518376</v>
      </c>
      <c r="BW140" s="221">
        <f>IF(Oper!BW$10&gt;=$C140,IF(ROUND(SUM($O140:BV140),4)=ROUND($G140,4),0,IF(Oper!BW$10=Inputs!$L$16,$G140-SUM($O140:BV140),$G140/$B$91)),IF(Oper!BW$10=Inputs!$L$16,$G140-SUM($O140:BV140),0))</f>
        <v>-7.911391069518376</v>
      </c>
      <c r="BX140" s="221">
        <f>IF(Oper!BX$10&gt;=$C140,IF(ROUND(SUM($O140:BW140),4)=ROUND($G140,4),0,IF(Oper!BX$10=Inputs!$L$16,$G140-SUM($O140:BW140),$G140/$B$91)),IF(Oper!BX$10=Inputs!$L$16,$G140-SUM($O140:BW140),0))</f>
        <v>-7.911391069518376</v>
      </c>
      <c r="BY140" s="221">
        <f>IF(Oper!BY$10&gt;=$C140,IF(ROUND(SUM($O140:BX140),4)=ROUND($G140,4),0,IF(Oper!BY$10=Inputs!$L$16,$G140-SUM($O140:BX140),$G140/$B$91)),IF(Oper!BY$10=Inputs!$L$16,$G140-SUM($O140:BX140),0))</f>
        <v>-7.911391069518376</v>
      </c>
      <c r="BZ140" s="221">
        <f>IF(Oper!BZ$10&gt;=$C140,IF(ROUND(SUM($O140:BY140),4)=ROUND($G140,4),0,IF(Oper!BZ$10=Inputs!$L$16,$G140-SUM($O140:BY140),$G140/$B$91)),IF(Oper!BZ$10=Inputs!$L$16,$G140-SUM($O140:BY140),0))</f>
        <v>-7.911391069518376</v>
      </c>
      <c r="CA140" s="221">
        <f>IF(Oper!CA$10&gt;=$C140,IF(ROUND(SUM($O140:BZ140),4)=ROUND($G140,4),0,IF(Oper!CA$10=Inputs!$L$16,$G140-SUM($O140:BZ140),$G140/$B$91)),IF(Oper!CA$10=Inputs!$L$16,$G140-SUM($O140:BZ140),0))</f>
        <v>-7.911391069518376</v>
      </c>
      <c r="CB140" s="221">
        <f>IF(Oper!CB$10&gt;=$C140,IF(ROUND(SUM($O140:CA140),4)=ROUND($G140,4),0,IF(Oper!CB$10=Inputs!$L$16,$G140-SUM($O140:CA140),$G140/$B$91)),IF(Oper!CB$10=Inputs!$L$16,$G140-SUM($O140:CA140),0))</f>
        <v>-7.911391069518376</v>
      </c>
      <c r="CC140" s="221">
        <f>IF(Oper!CC$10&gt;=$C140,IF(ROUND(SUM($O140:CB140),4)=ROUND($G140,4),0,IF(Oper!CC$10=Inputs!$L$16,$G140-SUM($O140:CB140),$G140/$B$91)),IF(Oper!CC$10=Inputs!$L$16,$G140-SUM($O140:CB140),0))</f>
        <v>-7.911391069518376</v>
      </c>
      <c r="CD140" s="221">
        <f>IF(Oper!CD$10&gt;=$C140,IF(ROUND(SUM($O140:CC140),4)=ROUND($G140,4),0,IF(Oper!CD$10=Inputs!$L$16,$G140-SUM($O140:CC140),$G140/$B$91)),IF(Oper!CD$10=Inputs!$L$16,$G140-SUM($O140:CC140),0))</f>
        <v>-7.911391069518376</v>
      </c>
      <c r="CE140" s="221">
        <f>IF(Oper!CE$10&gt;=$C140,IF(ROUND(SUM($O140:CD140),4)=ROUND($G140,4),0,IF(Oper!CE$10=Inputs!$L$16,$G140-SUM($O140:CD140),$G140/$B$91)),IF(Oper!CE$10=Inputs!$L$16,$G140-SUM($O140:CD140),0))</f>
        <v>0</v>
      </c>
      <c r="CF140" s="221">
        <f>IF(Oper!CF$10&gt;=$C140,IF(ROUND(SUM($O140:CE140),4)=ROUND($G140,4),0,IF(Oper!CF$10=Inputs!$L$16,$G140-SUM($O140:CE140),$G140/$B$91)),IF(Oper!CF$10=Inputs!$L$16,$G140-SUM($O140:CE140),0))</f>
        <v>0</v>
      </c>
      <c r="CG140" s="221">
        <f>IF(Oper!CG$10&gt;=$C140,IF(ROUND(SUM($O140:CF140),4)=ROUND($G140,4),0,IF(Oper!CG$10=Inputs!$L$16,$G140-SUM($O140:CF140),$G140/$B$91)),IF(Oper!CG$10=Inputs!$L$16,$G140-SUM($O140:CF140),0))</f>
        <v>0</v>
      </c>
      <c r="CH140" s="221">
        <f>IF(Oper!CH$10&gt;=$C140,IF(ROUND(SUM($O140:CG140),4)=ROUND($G140,4),0,IF(Oper!CH$10=Inputs!$L$16,$G140-SUM($O140:CG140),$G140/$B$91)),IF(Oper!CH$10=Inputs!$L$16,$G140-SUM($O140:CG140),0))</f>
        <v>0</v>
      </c>
      <c r="CI140" s="221">
        <f>IF(Oper!CI$10&gt;=$C140,IF(ROUND(SUM($O140:CH140),4)=ROUND($G140,4),0,IF(Oper!CI$10=Inputs!$L$16,$G140-SUM($O140:CH140),$G140/$B$91)),IF(Oper!CI$10=Inputs!$L$16,$G140-SUM($O140:CH140),0))</f>
        <v>0</v>
      </c>
      <c r="CJ140" s="221">
        <f>IF(Oper!CJ$10&gt;=$C140,IF(ROUND(SUM($O140:CI140),4)=ROUND($G140,4),0,IF(Oper!CJ$10=Inputs!$L$16,$G140-SUM($O140:CI140),$G140/$B$91)),IF(Oper!CJ$10=Inputs!$L$16,$G140-SUM($O140:CI140),0))</f>
        <v>0</v>
      </c>
      <c r="CK140" s="221">
        <f>IF(Oper!CK$10&gt;=$C140,IF(ROUND(SUM($O140:CJ140),4)=ROUND($G140,4),0,IF(Oper!CK$10=Inputs!$L$16,$G140-SUM($O140:CJ140),$G140/$B$91)),IF(Oper!CK$10=Inputs!$L$16,$G140-SUM($O140:CJ140),0))</f>
        <v>0</v>
      </c>
      <c r="CL140" s="221">
        <f>IF(Oper!CL$10&gt;=$C140,IF(ROUND(SUM($O140:CK140),4)=ROUND($G140,4),0,IF(Oper!CL$10=Inputs!$L$16,$G140-SUM($O140:CK140),$G140/$B$91)),IF(Oper!CL$10=Inputs!$L$16,$G140-SUM($O140:CK140),0))</f>
        <v>0</v>
      </c>
      <c r="CM140" s="221">
        <f>IF(Oper!CM$10&gt;=$C140,IF(ROUND(SUM($O140:CL140),4)=ROUND($G140,4),0,IF(Oper!CM$10=Inputs!$L$16,$G140-SUM($O140:CL140),$G140/$B$91)),IF(Oper!CM$10=Inputs!$L$16,$G140-SUM($O140:CL140),0))</f>
        <v>0</v>
      </c>
      <c r="CN140" s="221">
        <f>IF(Oper!CN$10&gt;=$C140,IF(ROUND(SUM($O140:CM140),4)=ROUND($G140,4),0,IF(Oper!CN$10=Inputs!$L$16,$G140-SUM($O140:CM140),$G140/$B$91)),IF(Oper!CN$10=Inputs!$L$16,$G140-SUM($O140:CM140),0))</f>
        <v>0</v>
      </c>
      <c r="CO140" s="221">
        <f>IF(Oper!CO$10&gt;=$C140,IF(ROUND(SUM($O140:CN140),4)=ROUND($G140,4),0,IF(Oper!CO$10=Inputs!$L$16,$G140-SUM($O140:CN140),$G140/$B$91)),IF(Oper!CO$10=Inputs!$L$16,$G140-SUM($O140:CN140),0))</f>
        <v>0</v>
      </c>
      <c r="CP140" s="221">
        <f>IF(Oper!CP$10&gt;=$C140,IF(ROUND(SUM($O140:CO140),4)=ROUND($G140,4),0,IF(Oper!CP$10=Inputs!$L$16,$G140-SUM($O140:CO140),$G140/$B$91)),IF(Oper!CP$10=Inputs!$L$16,$G140-SUM($O140:CO140),0))</f>
        <v>0</v>
      </c>
      <c r="CQ140" s="221">
        <f>IF(Oper!CQ$10&gt;=$C140,IF(ROUND(SUM($O140:CP140),4)=ROUND($G140,4),0,IF(Oper!CQ$10=Inputs!$L$16,$G140-SUM($O140:CP140),$G140/$B$91)),IF(Oper!CQ$10=Inputs!$L$16,$G140-SUM($O140:CP140),0))</f>
        <v>0</v>
      </c>
      <c r="CR140" s="221">
        <f>IF(Oper!CR$10&gt;=$C140,IF(ROUND(SUM($O140:CQ140),4)=ROUND($G140,4),0,IF(Oper!CR$10=Inputs!$L$16,$G140-SUM($O140:CQ140),$G140/$B$91)),IF(Oper!CR$10=Inputs!$L$16,$G140-SUM($O140:CQ140),0))</f>
        <v>0</v>
      </c>
      <c r="CS140" s="221"/>
    </row>
    <row r="141" spans="1:97" outlineLevel="1">
      <c r="A141" s="47"/>
      <c r="B141" s="47"/>
      <c r="C141" s="116">
        <v>60997</v>
      </c>
      <c r="D141" s="47"/>
      <c r="E141" s="47"/>
      <c r="F141" s="47"/>
      <c r="G141" s="666">
        <f t="shared" si="217"/>
        <v>-161.39237781817488</v>
      </c>
      <c r="H141" s="47"/>
      <c r="I141" s="47"/>
      <c r="J141" s="47"/>
      <c r="K141" s="310" t="s">
        <v>200</v>
      </c>
      <c r="L141" s="133"/>
      <c r="M141" s="125">
        <f t="shared" si="218"/>
        <v>-161.39237781817488</v>
      </c>
      <c r="N141" s="125"/>
      <c r="O141" s="47"/>
      <c r="P141" s="221">
        <f>IF(Oper!P$10&gt;=$C141,IF(ROUND(SUM($O141:O141),4)=ROUND($G141,4),0,IF(Oper!P$10=Inputs!$L$16,$G141-SUM($O141:O141),$G141/$B$91)),IF(Oper!P$10=Inputs!$L$16,$G141-SUM($O141:O141),0))</f>
        <v>0</v>
      </c>
      <c r="Q141" s="221">
        <f>IF(Oper!Q$10&gt;=$C141,IF(ROUND(SUM($O141:P141),4)=ROUND($G141,4),0,IF(Oper!Q$10=Inputs!$L$16,$G141-SUM($O141:P141),$G141/$B$91)),IF(Oper!Q$10=Inputs!$L$16,$G141-SUM($O141:P141),0))</f>
        <v>0</v>
      </c>
      <c r="R141" s="221">
        <f>IF(Oper!R$10&gt;=$C141,IF(ROUND(SUM($O141:Q141),4)=ROUND($G141,4),0,IF(Oper!R$10=Inputs!$L$16,$G141-SUM($O141:Q141),$G141/$B$91)),IF(Oper!R$10=Inputs!$L$16,$G141-SUM($O141:Q141),0))</f>
        <v>0</v>
      </c>
      <c r="S141" s="221">
        <f>IF(Oper!S$10&gt;=$C141,IF(ROUND(SUM($O141:R141),4)=ROUND($G141,4),0,IF(Oper!S$10=Inputs!$L$16,$G141-SUM($O141:R141),$G141/$B$91)),IF(Oper!S$10=Inputs!$L$16,$G141-SUM($O141:R141),0))</f>
        <v>0</v>
      </c>
      <c r="T141" s="221">
        <f>IF(Oper!T$10&gt;=$C141,IF(ROUND(SUM($O141:S141),4)=ROUND($G141,4),0,IF(Oper!T$10=Inputs!$L$16,$G141-SUM($O141:S141),$G141/$B$91)),IF(Oper!T$10=Inputs!$L$16,$G141-SUM($O141:S141),0))</f>
        <v>0</v>
      </c>
      <c r="U141" s="221">
        <f>IF(Oper!U$10&gt;=$C141,IF(ROUND(SUM($O141:T141),4)=ROUND($G141,4),0,IF(Oper!U$10=Inputs!$L$16,$G141-SUM($O141:T141),$G141/$B$91)),IF(Oper!U$10=Inputs!$L$16,$G141-SUM($O141:T141),0))</f>
        <v>0</v>
      </c>
      <c r="V141" s="221">
        <f>IF(Oper!V$10&gt;=$C141,IF(ROUND(SUM($O141:U141),4)=ROUND($G141,4),0,IF(Oper!V$10=Inputs!$L$16,$G141-SUM($O141:U141),$G141/$B$91)),IF(Oper!V$10=Inputs!$L$16,$G141-SUM($O141:U141),0))</f>
        <v>0</v>
      </c>
      <c r="W141" s="221">
        <f>IF(Oper!W$10&gt;=$C141,IF(ROUND(SUM($O141:V141),4)=ROUND($G141,4),0,IF(Oper!W$10=Inputs!$L$16,$G141-SUM($O141:V141),$G141/$B$91)),IF(Oper!W$10=Inputs!$L$16,$G141-SUM($O141:V141),0))</f>
        <v>0</v>
      </c>
      <c r="X141" s="221">
        <f>IF(Oper!X$10&gt;=$C141,IF(ROUND(SUM($O141:W141),4)=ROUND($G141,4),0,IF(Oper!X$10=Inputs!$L$16,$G141-SUM($O141:W141),$G141/$B$91)),IF(Oper!X$10=Inputs!$L$16,$G141-SUM($O141:W141),0))</f>
        <v>0</v>
      </c>
      <c r="Y141" s="221">
        <f>IF(Oper!Y$10&gt;=$C141,IF(ROUND(SUM($O141:X141),4)=ROUND($G141,4),0,IF(Oper!Y$10=Inputs!$L$16,$G141-SUM($O141:X141),$G141/$B$91)),IF(Oper!Y$10=Inputs!$L$16,$G141-SUM($O141:X141),0))</f>
        <v>0</v>
      </c>
      <c r="Z141" s="221">
        <f>IF(Oper!Z$10&gt;=$C141,IF(ROUND(SUM($O141:Y141),4)=ROUND($G141,4),0,IF(Oper!Z$10=Inputs!$L$16,$G141-SUM($O141:Y141),$G141/$B$91)),IF(Oper!Z$10=Inputs!$L$16,$G141-SUM($O141:Y141),0))</f>
        <v>0</v>
      </c>
      <c r="AA141" s="221">
        <f>IF(Oper!AA$10&gt;=$C141,IF(ROUND(SUM($O141:Z141),4)=ROUND($G141,4),0,IF(Oper!AA$10=Inputs!$L$16,$G141-SUM($O141:Z141),$G141/$B$91)),IF(Oper!AA$10=Inputs!$L$16,$G141-SUM($O141:Z141),0))</f>
        <v>0</v>
      </c>
      <c r="AB141" s="221">
        <f>IF(Oper!AB$10&gt;=$C141,IF(ROUND(SUM($O141:AA141),4)=ROUND($G141,4),0,IF(Oper!AB$10=Inputs!$L$16,$G141-SUM($O141:AA141),$G141/$B$91)),IF(Oper!AB$10=Inputs!$L$16,$G141-SUM($O141:AA141),0))</f>
        <v>0</v>
      </c>
      <c r="AC141" s="221">
        <f>IF(Oper!AC$10&gt;=$C141,IF(ROUND(SUM($O141:AB141),4)=ROUND($G141,4),0,IF(Oper!AC$10=Inputs!$L$16,$G141-SUM($O141:AB141),$G141/$B$91)),IF(Oper!AC$10=Inputs!$L$16,$G141-SUM($O141:AB141),0))</f>
        <v>0</v>
      </c>
      <c r="AD141" s="221">
        <f>IF(Oper!AD$10&gt;=$C141,IF(ROUND(SUM($O141:AC141),4)=ROUND($G141,4),0,IF(Oper!AD$10=Inputs!$L$16,$G141-SUM($O141:AC141),$G141/$B$91)),IF(Oper!AD$10=Inputs!$L$16,$G141-SUM($O141:AC141),0))</f>
        <v>0</v>
      </c>
      <c r="AE141" s="221">
        <f>IF(Oper!AE$10&gt;=$C141,IF(ROUND(SUM($O141:AD141),4)=ROUND($G141,4),0,IF(Oper!AE$10=Inputs!$L$16,$G141-SUM($O141:AD141),$G141/$B$91)),IF(Oper!AE$10=Inputs!$L$16,$G141-SUM($O141:AD141),0))</f>
        <v>0</v>
      </c>
      <c r="AF141" s="221">
        <f>IF(Oper!AF$10&gt;=$C141,IF(ROUND(SUM($O141:AE141),4)=ROUND($G141,4),0,IF(Oper!AF$10=Inputs!$L$16,$G141-SUM($O141:AE141),$G141/$B$91)),IF(Oper!AF$10=Inputs!$L$16,$G141-SUM($O141:AE141),0))</f>
        <v>0</v>
      </c>
      <c r="AG141" s="221">
        <f>IF(Oper!AG$10&gt;=$C141,IF(ROUND(SUM($O141:AF141),4)=ROUND($G141,4),0,IF(Oper!AG$10=Inputs!$L$16,$G141-SUM($O141:AF141),$G141/$B$91)),IF(Oper!AG$10=Inputs!$L$16,$G141-SUM($O141:AF141),0))</f>
        <v>0</v>
      </c>
      <c r="AH141" s="221">
        <f>IF(Oper!AH$10&gt;=$C141,IF(ROUND(SUM($O141:AG141),4)=ROUND($G141,4),0,IF(Oper!AH$10=Inputs!$L$16,$G141-SUM($O141:AG141),$G141/$B$91)),IF(Oper!AH$10=Inputs!$L$16,$G141-SUM($O141:AG141),0))</f>
        <v>0</v>
      </c>
      <c r="AI141" s="221">
        <f>IF(Oper!AI$10&gt;=$C141,IF(ROUND(SUM($O141:AH141),4)=ROUND($G141,4),0,IF(Oper!AI$10=Inputs!$L$16,$G141-SUM($O141:AH141),$G141/$B$91)),IF(Oper!AI$10=Inputs!$L$16,$G141-SUM($O141:AH141),0))</f>
        <v>0</v>
      </c>
      <c r="AJ141" s="221">
        <f>IF(Oper!AJ$10&gt;=$C141,IF(ROUND(SUM($O141:AI141),4)=ROUND($G141,4),0,IF(Oper!AJ$10=Inputs!$L$16,$G141-SUM($O141:AI141),$G141/$B$91)),IF(Oper!AJ$10=Inputs!$L$16,$G141-SUM($O141:AI141),0))</f>
        <v>0</v>
      </c>
      <c r="AK141" s="221">
        <f>IF(Oper!AK$10&gt;=$C141,IF(ROUND(SUM($O141:AJ141),4)=ROUND($G141,4),0,IF(Oper!AK$10=Inputs!$L$16,$G141-SUM($O141:AJ141),$G141/$B$91)),IF(Oper!AK$10=Inputs!$L$16,$G141-SUM($O141:AJ141),0))</f>
        <v>0</v>
      </c>
      <c r="AL141" s="221">
        <f>IF(Oper!AL$10&gt;=$C141,IF(ROUND(SUM($O141:AK141),4)=ROUND($G141,4),0,IF(Oper!AL$10=Inputs!$L$16,$G141-SUM($O141:AK141),$G141/$B$91)),IF(Oper!AL$10=Inputs!$L$16,$G141-SUM($O141:AK141),0))</f>
        <v>0</v>
      </c>
      <c r="AM141" s="221">
        <f>IF(Oper!AM$10&gt;=$C141,IF(ROUND(SUM($O141:AL141),4)=ROUND($G141,4),0,IF(Oper!AM$10=Inputs!$L$16,$G141-SUM($O141:AL141),$G141/$B$91)),IF(Oper!AM$10=Inputs!$L$16,$G141-SUM($O141:AL141),0))</f>
        <v>0</v>
      </c>
      <c r="AN141" s="221">
        <f>IF(Oper!AN$10&gt;=$C141,IF(ROUND(SUM($O141:AM141),4)=ROUND($G141,4),0,IF(Oper!AN$10=Inputs!$L$16,$G141-SUM($O141:AM141),$G141/$B$91)),IF(Oper!AN$10=Inputs!$L$16,$G141-SUM($O141:AM141),0))</f>
        <v>0</v>
      </c>
      <c r="AO141" s="221">
        <f>IF(Oper!AO$10&gt;=$C141,IF(ROUND(SUM($O141:AN141),4)=ROUND($G141,4),0,IF(Oper!AO$10=Inputs!$L$16,$G141-SUM($O141:AN141),$G141/$B$91)),IF(Oper!AO$10=Inputs!$L$16,$G141-SUM($O141:AN141),0))</f>
        <v>0</v>
      </c>
      <c r="AP141" s="221">
        <f>IF(Oper!AP$10&gt;=$C141,IF(ROUND(SUM($O141:AO141),4)=ROUND($G141,4),0,IF(Oper!AP$10=Inputs!$L$16,$G141-SUM($O141:AO141),$G141/$B$91)),IF(Oper!AP$10=Inputs!$L$16,$G141-SUM($O141:AO141),0))</f>
        <v>0</v>
      </c>
      <c r="AQ141" s="221">
        <f>IF(Oper!AQ$10&gt;=$C141,IF(ROUND(SUM($O141:AP141),4)=ROUND($G141,4),0,IF(Oper!AQ$10=Inputs!$L$16,$G141-SUM($O141:AP141),$G141/$B$91)),IF(Oper!AQ$10=Inputs!$L$16,$G141-SUM($O141:AP141),0))</f>
        <v>0</v>
      </c>
      <c r="AR141" s="221">
        <f>IF(Oper!AR$10&gt;=$C141,IF(ROUND(SUM($O141:AQ141),4)=ROUND($G141,4),0,IF(Oper!AR$10=Inputs!$L$16,$G141-SUM($O141:AQ141),$G141/$B$91)),IF(Oper!AR$10=Inputs!$L$16,$G141-SUM($O141:AQ141),0))</f>
        <v>0</v>
      </c>
      <c r="AS141" s="221">
        <f>IF(Oper!AS$10&gt;=$C141,IF(ROUND(SUM($O141:AR141),4)=ROUND($G141,4),0,IF(Oper!AS$10=Inputs!$L$16,$G141-SUM($O141:AR141),$G141/$B$91)),IF(Oper!AS$10=Inputs!$L$16,$G141-SUM($O141:AR141),0))</f>
        <v>0</v>
      </c>
      <c r="AT141" s="221">
        <f>IF(Oper!AT$10&gt;=$C141,IF(ROUND(SUM($O141:AS141),4)=ROUND($G141,4),0,IF(Oper!AT$10=Inputs!$L$16,$G141-SUM($O141:AS141),$G141/$B$91)),IF(Oper!AT$10=Inputs!$L$16,$G141-SUM($O141:AS141),0))</f>
        <v>0</v>
      </c>
      <c r="AU141" s="221">
        <f>IF(Oper!AU$10&gt;=$C141,IF(ROUND(SUM($O141:AT141),4)=ROUND($G141,4),0,IF(Oper!AU$10=Inputs!$L$16,$G141-SUM($O141:AT141),$G141/$B$91)),IF(Oper!AU$10=Inputs!$L$16,$G141-SUM($O141:AT141),0))</f>
        <v>0</v>
      </c>
      <c r="AV141" s="221">
        <f>IF(Oper!AV$10&gt;=$C141,IF(ROUND(SUM($O141:AU141),4)=ROUND($G141,4),0,IF(Oper!AV$10=Inputs!$L$16,$G141-SUM($O141:AU141),$G141/$B$91)),IF(Oper!AV$10=Inputs!$L$16,$G141-SUM($O141:AU141),0))</f>
        <v>0</v>
      </c>
      <c r="AW141" s="221">
        <f>IF(Oper!AW$10&gt;=$C141,IF(ROUND(SUM($O141:AV141),4)=ROUND($G141,4),0,IF(Oper!AW$10=Inputs!$L$16,$G141-SUM($O141:AV141),$G141/$B$91)),IF(Oper!AW$10=Inputs!$L$16,$G141-SUM($O141:AV141),0))</f>
        <v>0</v>
      </c>
      <c r="AX141" s="221">
        <f>IF(Oper!AX$10&gt;=$C141,IF(ROUND(SUM($O141:AW141),4)=ROUND($G141,4),0,IF(Oper!AX$10=Inputs!$L$16,$G141-SUM($O141:AW141),$G141/$B$91)),IF(Oper!AX$10=Inputs!$L$16,$G141-SUM($O141:AW141),0))</f>
        <v>0</v>
      </c>
      <c r="AY141" s="221">
        <f>IF(Oper!AY$10&gt;=$C141,IF(ROUND(SUM($O141:AX141),4)=ROUND($G141,4),0,IF(Oper!AY$10=Inputs!$L$16,$G141-SUM($O141:AX141),$G141/$B$91)),IF(Oper!AY$10=Inputs!$L$16,$G141-SUM($O141:AX141),0))</f>
        <v>0</v>
      </c>
      <c r="AZ141" s="221">
        <f>IF(Oper!AZ$10&gt;=$C141,IF(ROUND(SUM($O141:AY141),4)=ROUND($G141,4),0,IF(Oper!AZ$10=Inputs!$L$16,$G141-SUM($O141:AY141),$G141/$B$91)),IF(Oper!AZ$10=Inputs!$L$16,$G141-SUM($O141:AY141),0))</f>
        <v>0</v>
      </c>
      <c r="BA141" s="221">
        <f>IF(Oper!BA$10&gt;=$C141,IF(ROUND(SUM($O141:AZ141),4)=ROUND($G141,4),0,IF(Oper!BA$10=Inputs!$L$16,$G141-SUM($O141:AZ141),$G141/$B$91)),IF(Oper!BA$10=Inputs!$L$16,$G141-SUM($O141:AZ141),0))</f>
        <v>0</v>
      </c>
      <c r="BB141" s="221">
        <f>IF(Oper!BB$10&gt;=$C141,IF(ROUND(SUM($O141:BA141),4)=ROUND($G141,4),0,IF(Oper!BB$10=Inputs!$L$16,$G141-SUM($O141:BA141),$G141/$B$91)),IF(Oper!BB$10=Inputs!$L$16,$G141-SUM($O141:BA141),0))</f>
        <v>0</v>
      </c>
      <c r="BC141" s="221">
        <f>IF(Oper!BC$10&gt;=$C141,IF(ROUND(SUM($O141:BB141),4)=ROUND($G141,4),0,IF(Oper!BC$10=Inputs!$L$16,$G141-SUM($O141:BB141),$G141/$B$91)),IF(Oper!BC$10=Inputs!$L$16,$G141-SUM($O141:BB141),0))</f>
        <v>0</v>
      </c>
      <c r="BD141" s="221">
        <f>IF(Oper!BD$10&gt;=$C141,IF(ROUND(SUM($O141:BC141),4)=ROUND($G141,4),0,IF(Oper!BD$10=Inputs!$L$16,$G141-SUM($O141:BC141),$G141/$B$91)),IF(Oper!BD$10=Inputs!$L$16,$G141-SUM($O141:BC141),0))</f>
        <v>0</v>
      </c>
      <c r="BE141" s="221">
        <f>IF(Oper!BE$10&gt;=$C141,IF(ROUND(SUM($O141:BD141),4)=ROUND($G141,4),0,IF(Oper!BE$10=Inputs!$L$16,$G141-SUM($O141:BD141),$G141/$B$91)),IF(Oper!BE$10=Inputs!$L$16,$G141-SUM($O141:BD141),0))</f>
        <v>0</v>
      </c>
      <c r="BF141" s="221">
        <f>IF(Oper!BF$10&gt;=$C141,IF(ROUND(SUM($O141:BE141),4)=ROUND($G141,4),0,IF(Oper!BF$10=Inputs!$L$16,$G141-SUM($O141:BE141),$G141/$B$91)),IF(Oper!BF$10=Inputs!$L$16,$G141-SUM($O141:BE141),0))</f>
        <v>0</v>
      </c>
      <c r="BG141" s="221">
        <f>IF(Oper!BG$10&gt;=$C141,IF(ROUND(SUM($O141:BF141),4)=ROUND($G141,4),0,IF(Oper!BG$10=Inputs!$L$16,$G141-SUM($O141:BF141),$G141/$B$91)),IF(Oper!BG$10=Inputs!$L$16,$G141-SUM($O141:BF141),0))</f>
        <v>0</v>
      </c>
      <c r="BH141" s="221">
        <f>IF(Oper!BH$10&gt;=$C141,IF(ROUND(SUM($O141:BG141),4)=ROUND($G141,4),0,IF(Oper!BH$10=Inputs!$L$16,$G141-SUM($O141:BG141),$G141/$B$91)),IF(Oper!BH$10=Inputs!$L$16,$G141-SUM($O141:BG141),0))</f>
        <v>0</v>
      </c>
      <c r="BI141" s="221">
        <f>IF(Oper!BI$10&gt;=$C141,IF(ROUND(SUM($O141:BH141),4)=ROUND($G141,4),0,IF(Oper!BI$10=Inputs!$L$16,$G141-SUM($O141:BH141),$G141/$B$91)),IF(Oper!BI$10=Inputs!$L$16,$G141-SUM($O141:BH141),0))</f>
        <v>0</v>
      </c>
      <c r="BJ141" s="221">
        <f>IF(Oper!BJ$10&gt;=$C141,IF(ROUND(SUM($O141:BI141),4)=ROUND($G141,4),0,IF(Oper!BJ$10=Inputs!$L$16,$G141-SUM($O141:BI141),$G141/$B$91)),IF(Oper!BJ$10=Inputs!$L$16,$G141-SUM($O141:BI141),0))</f>
        <v>0</v>
      </c>
      <c r="BK141" s="221">
        <f>IF(Oper!BK$10&gt;=$C141,IF(ROUND(SUM($O141:BJ141),4)=ROUND($G141,4),0,IF(Oper!BK$10=Inputs!$L$16,$G141-SUM($O141:BJ141),$G141/$B$91)),IF(Oper!BK$10=Inputs!$L$16,$G141-SUM($O141:BJ141),0))</f>
        <v>0</v>
      </c>
      <c r="BL141" s="221">
        <f>IF(Oper!BL$10&gt;=$C141,IF(ROUND(SUM($O141:BK141),4)=ROUND($G141,4),0,IF(Oper!BL$10=Inputs!$L$16,$G141-SUM($O141:BK141),$G141/$B$91)),IF(Oper!BL$10=Inputs!$L$16,$G141-SUM($O141:BK141),0))</f>
        <v>-8.0696188909087443</v>
      </c>
      <c r="BM141" s="221">
        <f>IF(Oper!BM$10&gt;=$C141,IF(ROUND(SUM($O141:BL141),4)=ROUND($G141,4),0,IF(Oper!BM$10=Inputs!$L$16,$G141-SUM($O141:BL141),$G141/$B$91)),IF(Oper!BM$10=Inputs!$L$16,$G141-SUM($O141:BL141),0))</f>
        <v>-8.0696188909087443</v>
      </c>
      <c r="BN141" s="221">
        <f>IF(Oper!BN$10&gt;=$C141,IF(ROUND(SUM($O141:BM141),4)=ROUND($G141,4),0,IF(Oper!BN$10=Inputs!$L$16,$G141-SUM($O141:BM141),$G141/$B$91)),IF(Oper!BN$10=Inputs!$L$16,$G141-SUM($O141:BM141),0))</f>
        <v>-8.0696188909087443</v>
      </c>
      <c r="BO141" s="221">
        <f>IF(Oper!BO$10&gt;=$C141,IF(ROUND(SUM($O141:BN141),4)=ROUND($G141,4),0,IF(Oper!BO$10=Inputs!$L$16,$G141-SUM($O141:BN141),$G141/$B$91)),IF(Oper!BO$10=Inputs!$L$16,$G141-SUM($O141:BN141),0))</f>
        <v>-8.0696188909087443</v>
      </c>
      <c r="BP141" s="221">
        <f>IF(Oper!BP$10&gt;=$C141,IF(ROUND(SUM($O141:BO141),4)=ROUND($G141,4),0,IF(Oper!BP$10=Inputs!$L$16,$G141-SUM($O141:BO141),$G141/$B$91)),IF(Oper!BP$10=Inputs!$L$16,$G141-SUM($O141:BO141),0))</f>
        <v>-8.0696188909087443</v>
      </c>
      <c r="BQ141" s="221">
        <f>IF(Oper!BQ$10&gt;=$C141,IF(ROUND(SUM($O141:BP141),4)=ROUND($G141,4),0,IF(Oper!BQ$10=Inputs!$L$16,$G141-SUM($O141:BP141),$G141/$B$91)),IF(Oper!BQ$10=Inputs!$L$16,$G141-SUM($O141:BP141),0))</f>
        <v>-8.0696188909087443</v>
      </c>
      <c r="BR141" s="221">
        <f>IF(Oper!BR$10&gt;=$C141,IF(ROUND(SUM($O141:BQ141),4)=ROUND($G141,4),0,IF(Oper!BR$10=Inputs!$L$16,$G141-SUM($O141:BQ141),$G141/$B$91)),IF(Oper!BR$10=Inputs!$L$16,$G141-SUM($O141:BQ141),0))</f>
        <v>-8.0696188909087443</v>
      </c>
      <c r="BS141" s="221">
        <f>IF(Oper!BS$10&gt;=$C141,IF(ROUND(SUM($O141:BR141),4)=ROUND($G141,4),0,IF(Oper!BS$10=Inputs!$L$16,$G141-SUM($O141:BR141),$G141/$B$91)),IF(Oper!BS$10=Inputs!$L$16,$G141-SUM($O141:BR141),0))</f>
        <v>-8.0696188909087443</v>
      </c>
      <c r="BT141" s="221">
        <f>IF(Oper!BT$10&gt;=$C141,IF(ROUND(SUM($O141:BS141),4)=ROUND($G141,4),0,IF(Oper!BT$10=Inputs!$L$16,$G141-SUM($O141:BS141),$G141/$B$91)),IF(Oper!BT$10=Inputs!$L$16,$G141-SUM($O141:BS141),0))</f>
        <v>-8.0696188909087443</v>
      </c>
      <c r="BU141" s="221">
        <f>IF(Oper!BU$10&gt;=$C141,IF(ROUND(SUM($O141:BT141),4)=ROUND($G141,4),0,IF(Oper!BU$10=Inputs!$L$16,$G141-SUM($O141:BT141),$G141/$B$91)),IF(Oper!BU$10=Inputs!$L$16,$G141-SUM($O141:BT141),0))</f>
        <v>-8.0696188909087443</v>
      </c>
      <c r="BV141" s="221">
        <f>IF(Oper!BV$10&gt;=$C141,IF(ROUND(SUM($O141:BU141),4)=ROUND($G141,4),0,IF(Oper!BV$10=Inputs!$L$16,$G141-SUM($O141:BU141),$G141/$B$91)),IF(Oper!BV$10=Inputs!$L$16,$G141-SUM($O141:BU141),0))</f>
        <v>-8.0696188909087443</v>
      </c>
      <c r="BW141" s="221">
        <f>IF(Oper!BW$10&gt;=$C141,IF(ROUND(SUM($O141:BV141),4)=ROUND($G141,4),0,IF(Oper!BW$10=Inputs!$L$16,$G141-SUM($O141:BV141),$G141/$B$91)),IF(Oper!BW$10=Inputs!$L$16,$G141-SUM($O141:BV141),0))</f>
        <v>-8.0696188909087443</v>
      </c>
      <c r="BX141" s="221">
        <f>IF(Oper!BX$10&gt;=$C141,IF(ROUND(SUM($O141:BW141),4)=ROUND($G141,4),0,IF(Oper!BX$10=Inputs!$L$16,$G141-SUM($O141:BW141),$G141/$B$91)),IF(Oper!BX$10=Inputs!$L$16,$G141-SUM($O141:BW141),0))</f>
        <v>-8.0696188909087443</v>
      </c>
      <c r="BY141" s="221">
        <f>IF(Oper!BY$10&gt;=$C141,IF(ROUND(SUM($O141:BX141),4)=ROUND($G141,4),0,IF(Oper!BY$10=Inputs!$L$16,$G141-SUM($O141:BX141),$G141/$B$91)),IF(Oper!BY$10=Inputs!$L$16,$G141-SUM($O141:BX141),0))</f>
        <v>-8.0696188909087443</v>
      </c>
      <c r="BZ141" s="221">
        <f>IF(Oper!BZ$10&gt;=$C141,IF(ROUND(SUM($O141:BY141),4)=ROUND($G141,4),0,IF(Oper!BZ$10=Inputs!$L$16,$G141-SUM($O141:BY141),$G141/$B$91)),IF(Oper!BZ$10=Inputs!$L$16,$G141-SUM($O141:BY141),0))</f>
        <v>-8.0696188909087443</v>
      </c>
      <c r="CA141" s="221">
        <f>IF(Oper!CA$10&gt;=$C141,IF(ROUND(SUM($O141:BZ141),4)=ROUND($G141,4),0,IF(Oper!CA$10=Inputs!$L$16,$G141-SUM($O141:BZ141),$G141/$B$91)),IF(Oper!CA$10=Inputs!$L$16,$G141-SUM($O141:BZ141),0))</f>
        <v>-8.0696188909087443</v>
      </c>
      <c r="CB141" s="221">
        <f>IF(Oper!CB$10&gt;=$C141,IF(ROUND(SUM($O141:CA141),4)=ROUND($G141,4),0,IF(Oper!CB$10=Inputs!$L$16,$G141-SUM($O141:CA141),$G141/$B$91)),IF(Oper!CB$10=Inputs!$L$16,$G141-SUM($O141:CA141),0))</f>
        <v>-8.0696188909087443</v>
      </c>
      <c r="CC141" s="221">
        <f>IF(Oper!CC$10&gt;=$C141,IF(ROUND(SUM($O141:CB141),4)=ROUND($G141,4),0,IF(Oper!CC$10=Inputs!$L$16,$G141-SUM($O141:CB141),$G141/$B$91)),IF(Oper!CC$10=Inputs!$L$16,$G141-SUM($O141:CB141),0))</f>
        <v>-8.0696188909087443</v>
      </c>
      <c r="CD141" s="221">
        <f>IF(Oper!CD$10&gt;=$C141,IF(ROUND(SUM($O141:CC141),4)=ROUND($G141,4),0,IF(Oper!CD$10=Inputs!$L$16,$G141-SUM($O141:CC141),$G141/$B$91)),IF(Oper!CD$10=Inputs!$L$16,$G141-SUM($O141:CC141),0))</f>
        <v>-8.0696188909087443</v>
      </c>
      <c r="CE141" s="221">
        <f>IF(Oper!CE$10&gt;=$C141,IF(ROUND(SUM($O141:CD141),4)=ROUND($G141,4),0,IF(Oper!CE$10=Inputs!$L$16,$G141-SUM($O141:CD141),$G141/$B$91)),IF(Oper!CE$10=Inputs!$L$16,$G141-SUM($O141:CD141),0))</f>
        <v>-8.0696188909087443</v>
      </c>
      <c r="CF141" s="221">
        <f>IF(Oper!CF$10&gt;=$C141,IF(ROUND(SUM($O141:CE141),4)=ROUND($G141,4),0,IF(Oper!CF$10=Inputs!$L$16,$G141-SUM($O141:CE141),$G141/$B$91)),IF(Oper!CF$10=Inputs!$L$16,$G141-SUM($O141:CE141),0))</f>
        <v>0</v>
      </c>
      <c r="CG141" s="221">
        <f>IF(Oper!CG$10&gt;=$C141,IF(ROUND(SUM($O141:CF141),4)=ROUND($G141,4),0,IF(Oper!CG$10=Inputs!$L$16,$G141-SUM($O141:CF141),$G141/$B$91)),IF(Oper!CG$10=Inputs!$L$16,$G141-SUM($O141:CF141),0))</f>
        <v>0</v>
      </c>
      <c r="CH141" s="221">
        <f>IF(Oper!CH$10&gt;=$C141,IF(ROUND(SUM($O141:CG141),4)=ROUND($G141,4),0,IF(Oper!CH$10=Inputs!$L$16,$G141-SUM($O141:CG141),$G141/$B$91)),IF(Oper!CH$10=Inputs!$L$16,$G141-SUM($O141:CG141),0))</f>
        <v>0</v>
      </c>
      <c r="CI141" s="221">
        <f>IF(Oper!CI$10&gt;=$C141,IF(ROUND(SUM($O141:CH141),4)=ROUND($G141,4),0,IF(Oper!CI$10=Inputs!$L$16,$G141-SUM($O141:CH141),$G141/$B$91)),IF(Oper!CI$10=Inputs!$L$16,$G141-SUM($O141:CH141),0))</f>
        <v>0</v>
      </c>
      <c r="CJ141" s="221">
        <f>IF(Oper!CJ$10&gt;=$C141,IF(ROUND(SUM($O141:CI141),4)=ROUND($G141,4),0,IF(Oper!CJ$10=Inputs!$L$16,$G141-SUM($O141:CI141),$G141/$B$91)),IF(Oper!CJ$10=Inputs!$L$16,$G141-SUM($O141:CI141),0))</f>
        <v>0</v>
      </c>
      <c r="CK141" s="221">
        <f>IF(Oper!CK$10&gt;=$C141,IF(ROUND(SUM($O141:CJ141),4)=ROUND($G141,4),0,IF(Oper!CK$10=Inputs!$L$16,$G141-SUM($O141:CJ141),$G141/$B$91)),IF(Oper!CK$10=Inputs!$L$16,$G141-SUM($O141:CJ141),0))</f>
        <v>0</v>
      </c>
      <c r="CL141" s="221">
        <f>IF(Oper!CL$10&gt;=$C141,IF(ROUND(SUM($O141:CK141),4)=ROUND($G141,4),0,IF(Oper!CL$10=Inputs!$L$16,$G141-SUM($O141:CK141),$G141/$B$91)),IF(Oper!CL$10=Inputs!$L$16,$G141-SUM($O141:CK141),0))</f>
        <v>0</v>
      </c>
      <c r="CM141" s="221">
        <f>IF(Oper!CM$10&gt;=$C141,IF(ROUND(SUM($O141:CL141),4)=ROUND($G141,4),0,IF(Oper!CM$10=Inputs!$L$16,$G141-SUM($O141:CL141),$G141/$B$91)),IF(Oper!CM$10=Inputs!$L$16,$G141-SUM($O141:CL141),0))</f>
        <v>0</v>
      </c>
      <c r="CN141" s="221">
        <f>IF(Oper!CN$10&gt;=$C141,IF(ROUND(SUM($O141:CM141),4)=ROUND($G141,4),0,IF(Oper!CN$10=Inputs!$L$16,$G141-SUM($O141:CM141),$G141/$B$91)),IF(Oper!CN$10=Inputs!$L$16,$G141-SUM($O141:CM141),0))</f>
        <v>0</v>
      </c>
      <c r="CO141" s="221">
        <f>IF(Oper!CO$10&gt;=$C141,IF(ROUND(SUM($O141:CN141),4)=ROUND($G141,4),0,IF(Oper!CO$10=Inputs!$L$16,$G141-SUM($O141:CN141),$G141/$B$91)),IF(Oper!CO$10=Inputs!$L$16,$G141-SUM($O141:CN141),0))</f>
        <v>0</v>
      </c>
      <c r="CP141" s="221">
        <f>IF(Oper!CP$10&gt;=$C141,IF(ROUND(SUM($O141:CO141),4)=ROUND($G141,4),0,IF(Oper!CP$10=Inputs!$L$16,$G141-SUM($O141:CO141),$G141/$B$91)),IF(Oper!CP$10=Inputs!$L$16,$G141-SUM($O141:CO141),0))</f>
        <v>0</v>
      </c>
      <c r="CQ141" s="221">
        <f>IF(Oper!CQ$10&gt;=$C141,IF(ROUND(SUM($O141:CP141),4)=ROUND($G141,4),0,IF(Oper!CQ$10=Inputs!$L$16,$G141-SUM($O141:CP141),$G141/$B$91)),IF(Oper!CQ$10=Inputs!$L$16,$G141-SUM($O141:CP141),0))</f>
        <v>0</v>
      </c>
      <c r="CR141" s="221">
        <f>IF(Oper!CR$10&gt;=$C141,IF(ROUND(SUM($O141:CQ141),4)=ROUND($G141,4),0,IF(Oper!CR$10=Inputs!$L$16,$G141-SUM($O141:CQ141),$G141/$B$91)),IF(Oper!CR$10=Inputs!$L$16,$G141-SUM($O141:CQ141),0))</f>
        <v>0</v>
      </c>
      <c r="CS141" s="221"/>
    </row>
    <row r="142" spans="1:97" outlineLevel="1">
      <c r="A142" s="47"/>
      <c r="B142" s="47"/>
      <c r="C142" s="116">
        <v>61362</v>
      </c>
      <c r="D142" s="47"/>
      <c r="E142" s="47"/>
      <c r="F142" s="47"/>
      <c r="G142" s="666">
        <f t="shared" si="217"/>
        <v>-164.62022537453839</v>
      </c>
      <c r="H142" s="47"/>
      <c r="I142" s="47"/>
      <c r="J142" s="47"/>
      <c r="K142" s="310" t="s">
        <v>200</v>
      </c>
      <c r="L142" s="133"/>
      <c r="M142" s="125">
        <f t="shared" si="218"/>
        <v>-164.62022537453836</v>
      </c>
      <c r="N142" s="125"/>
      <c r="O142" s="47"/>
      <c r="P142" s="221">
        <f>IF(Oper!P$10&gt;=$C142,IF(ROUND(SUM($O142:O142),4)=ROUND($G142,4),0,IF(Oper!P$10=Inputs!$L$16,$G142-SUM($O142:O142),$G142/$B$91)),IF(Oper!P$10=Inputs!$L$16,$G142-SUM($O142:O142),0))</f>
        <v>0</v>
      </c>
      <c r="Q142" s="221">
        <f>IF(Oper!Q$10&gt;=$C142,IF(ROUND(SUM($O142:P142),4)=ROUND($G142,4),0,IF(Oper!Q$10=Inputs!$L$16,$G142-SUM($O142:P142),$G142/$B$91)),IF(Oper!Q$10=Inputs!$L$16,$G142-SUM($O142:P142),0))</f>
        <v>0</v>
      </c>
      <c r="R142" s="221">
        <f>IF(Oper!R$10&gt;=$C142,IF(ROUND(SUM($O142:Q142),4)=ROUND($G142,4),0,IF(Oper!R$10=Inputs!$L$16,$G142-SUM($O142:Q142),$G142/$B$91)),IF(Oper!R$10=Inputs!$L$16,$G142-SUM($O142:Q142),0))</f>
        <v>0</v>
      </c>
      <c r="S142" s="221">
        <f>IF(Oper!S$10&gt;=$C142,IF(ROUND(SUM($O142:R142),4)=ROUND($G142,4),0,IF(Oper!S$10=Inputs!$L$16,$G142-SUM($O142:R142),$G142/$B$91)),IF(Oper!S$10=Inputs!$L$16,$G142-SUM($O142:R142),0))</f>
        <v>0</v>
      </c>
      <c r="T142" s="221">
        <f>IF(Oper!T$10&gt;=$C142,IF(ROUND(SUM($O142:S142),4)=ROUND($G142,4),0,IF(Oper!T$10=Inputs!$L$16,$G142-SUM($O142:S142),$G142/$B$91)),IF(Oper!T$10=Inputs!$L$16,$G142-SUM($O142:S142),0))</f>
        <v>0</v>
      </c>
      <c r="U142" s="221">
        <f>IF(Oper!U$10&gt;=$C142,IF(ROUND(SUM($O142:T142),4)=ROUND($G142,4),0,IF(Oper!U$10=Inputs!$L$16,$G142-SUM($O142:T142),$G142/$B$91)),IF(Oper!U$10=Inputs!$L$16,$G142-SUM($O142:T142),0))</f>
        <v>0</v>
      </c>
      <c r="V142" s="221">
        <f>IF(Oper!V$10&gt;=$C142,IF(ROUND(SUM($O142:U142),4)=ROUND($G142,4),0,IF(Oper!V$10=Inputs!$L$16,$G142-SUM($O142:U142),$G142/$B$91)),IF(Oper!V$10=Inputs!$L$16,$G142-SUM($O142:U142),0))</f>
        <v>0</v>
      </c>
      <c r="W142" s="221">
        <f>IF(Oper!W$10&gt;=$C142,IF(ROUND(SUM($O142:V142),4)=ROUND($G142,4),0,IF(Oper!W$10=Inputs!$L$16,$G142-SUM($O142:V142),$G142/$B$91)),IF(Oper!W$10=Inputs!$L$16,$G142-SUM($O142:V142),0))</f>
        <v>0</v>
      </c>
      <c r="X142" s="221">
        <f>IF(Oper!X$10&gt;=$C142,IF(ROUND(SUM($O142:W142),4)=ROUND($G142,4),0,IF(Oper!X$10=Inputs!$L$16,$G142-SUM($O142:W142),$G142/$B$91)),IF(Oper!X$10=Inputs!$L$16,$G142-SUM($O142:W142),0))</f>
        <v>0</v>
      </c>
      <c r="Y142" s="221">
        <f>IF(Oper!Y$10&gt;=$C142,IF(ROUND(SUM($O142:X142),4)=ROUND($G142,4),0,IF(Oper!Y$10=Inputs!$L$16,$G142-SUM($O142:X142),$G142/$B$91)),IF(Oper!Y$10=Inputs!$L$16,$G142-SUM($O142:X142),0))</f>
        <v>0</v>
      </c>
      <c r="Z142" s="221">
        <f>IF(Oper!Z$10&gt;=$C142,IF(ROUND(SUM($O142:Y142),4)=ROUND($G142,4),0,IF(Oper!Z$10=Inputs!$L$16,$G142-SUM($O142:Y142),$G142/$B$91)),IF(Oper!Z$10=Inputs!$L$16,$G142-SUM($O142:Y142),0))</f>
        <v>0</v>
      </c>
      <c r="AA142" s="221">
        <f>IF(Oper!AA$10&gt;=$C142,IF(ROUND(SUM($O142:Z142),4)=ROUND($G142,4),0,IF(Oper!AA$10=Inputs!$L$16,$G142-SUM($O142:Z142),$G142/$B$91)),IF(Oper!AA$10=Inputs!$L$16,$G142-SUM($O142:Z142),0))</f>
        <v>0</v>
      </c>
      <c r="AB142" s="221">
        <f>IF(Oper!AB$10&gt;=$C142,IF(ROUND(SUM($O142:AA142),4)=ROUND($G142,4),0,IF(Oper!AB$10=Inputs!$L$16,$G142-SUM($O142:AA142),$G142/$B$91)),IF(Oper!AB$10=Inputs!$L$16,$G142-SUM($O142:AA142),0))</f>
        <v>0</v>
      </c>
      <c r="AC142" s="221">
        <f>IF(Oper!AC$10&gt;=$C142,IF(ROUND(SUM($O142:AB142),4)=ROUND($G142,4),0,IF(Oper!AC$10=Inputs!$L$16,$G142-SUM($O142:AB142),$G142/$B$91)),IF(Oper!AC$10=Inputs!$L$16,$G142-SUM($O142:AB142),0))</f>
        <v>0</v>
      </c>
      <c r="AD142" s="221">
        <f>IF(Oper!AD$10&gt;=$C142,IF(ROUND(SUM($O142:AC142),4)=ROUND($G142,4),0,IF(Oper!AD$10=Inputs!$L$16,$G142-SUM($O142:AC142),$G142/$B$91)),IF(Oper!AD$10=Inputs!$L$16,$G142-SUM($O142:AC142),0))</f>
        <v>0</v>
      </c>
      <c r="AE142" s="221">
        <f>IF(Oper!AE$10&gt;=$C142,IF(ROUND(SUM($O142:AD142),4)=ROUND($G142,4),0,IF(Oper!AE$10=Inputs!$L$16,$G142-SUM($O142:AD142),$G142/$B$91)),IF(Oper!AE$10=Inputs!$L$16,$G142-SUM($O142:AD142),0))</f>
        <v>0</v>
      </c>
      <c r="AF142" s="221">
        <f>IF(Oper!AF$10&gt;=$C142,IF(ROUND(SUM($O142:AE142),4)=ROUND($G142,4),0,IF(Oper!AF$10=Inputs!$L$16,$G142-SUM($O142:AE142),$G142/$B$91)),IF(Oper!AF$10=Inputs!$L$16,$G142-SUM($O142:AE142),0))</f>
        <v>0</v>
      </c>
      <c r="AG142" s="221">
        <f>IF(Oper!AG$10&gt;=$C142,IF(ROUND(SUM($O142:AF142),4)=ROUND($G142,4),0,IF(Oper!AG$10=Inputs!$L$16,$G142-SUM($O142:AF142),$G142/$B$91)),IF(Oper!AG$10=Inputs!$L$16,$G142-SUM($O142:AF142),0))</f>
        <v>0</v>
      </c>
      <c r="AH142" s="221">
        <f>IF(Oper!AH$10&gt;=$C142,IF(ROUND(SUM($O142:AG142),4)=ROUND($G142,4),0,IF(Oper!AH$10=Inputs!$L$16,$G142-SUM($O142:AG142),$G142/$B$91)),IF(Oper!AH$10=Inputs!$L$16,$G142-SUM($O142:AG142),0))</f>
        <v>0</v>
      </c>
      <c r="AI142" s="221">
        <f>IF(Oper!AI$10&gt;=$C142,IF(ROUND(SUM($O142:AH142),4)=ROUND($G142,4),0,IF(Oper!AI$10=Inputs!$L$16,$G142-SUM($O142:AH142),$G142/$B$91)),IF(Oper!AI$10=Inputs!$L$16,$G142-SUM($O142:AH142),0))</f>
        <v>0</v>
      </c>
      <c r="AJ142" s="221">
        <f>IF(Oper!AJ$10&gt;=$C142,IF(ROUND(SUM($O142:AI142),4)=ROUND($G142,4),0,IF(Oper!AJ$10=Inputs!$L$16,$G142-SUM($O142:AI142),$G142/$B$91)),IF(Oper!AJ$10=Inputs!$L$16,$G142-SUM($O142:AI142),0))</f>
        <v>0</v>
      </c>
      <c r="AK142" s="221">
        <f>IF(Oper!AK$10&gt;=$C142,IF(ROUND(SUM($O142:AJ142),4)=ROUND($G142,4),0,IF(Oper!AK$10=Inputs!$L$16,$G142-SUM($O142:AJ142),$G142/$B$91)),IF(Oper!AK$10=Inputs!$L$16,$G142-SUM($O142:AJ142),0))</f>
        <v>0</v>
      </c>
      <c r="AL142" s="221">
        <f>IF(Oper!AL$10&gt;=$C142,IF(ROUND(SUM($O142:AK142),4)=ROUND($G142,4),0,IF(Oper!AL$10=Inputs!$L$16,$G142-SUM($O142:AK142),$G142/$B$91)),IF(Oper!AL$10=Inputs!$L$16,$G142-SUM($O142:AK142),0))</f>
        <v>0</v>
      </c>
      <c r="AM142" s="221">
        <f>IF(Oper!AM$10&gt;=$C142,IF(ROUND(SUM($O142:AL142),4)=ROUND($G142,4),0,IF(Oper!AM$10=Inputs!$L$16,$G142-SUM($O142:AL142),$G142/$B$91)),IF(Oper!AM$10=Inputs!$L$16,$G142-SUM($O142:AL142),0))</f>
        <v>0</v>
      </c>
      <c r="AN142" s="221">
        <f>IF(Oper!AN$10&gt;=$C142,IF(ROUND(SUM($O142:AM142),4)=ROUND($G142,4),0,IF(Oper!AN$10=Inputs!$L$16,$G142-SUM($O142:AM142),$G142/$B$91)),IF(Oper!AN$10=Inputs!$L$16,$G142-SUM($O142:AM142),0))</f>
        <v>0</v>
      </c>
      <c r="AO142" s="221">
        <f>IF(Oper!AO$10&gt;=$C142,IF(ROUND(SUM($O142:AN142),4)=ROUND($G142,4),0,IF(Oper!AO$10=Inputs!$L$16,$G142-SUM($O142:AN142),$G142/$B$91)),IF(Oper!AO$10=Inputs!$L$16,$G142-SUM($O142:AN142),0))</f>
        <v>0</v>
      </c>
      <c r="AP142" s="221">
        <f>IF(Oper!AP$10&gt;=$C142,IF(ROUND(SUM($O142:AO142),4)=ROUND($G142,4),0,IF(Oper!AP$10=Inputs!$L$16,$G142-SUM($O142:AO142),$G142/$B$91)),IF(Oper!AP$10=Inputs!$L$16,$G142-SUM($O142:AO142),0))</f>
        <v>0</v>
      </c>
      <c r="AQ142" s="221">
        <f>IF(Oper!AQ$10&gt;=$C142,IF(ROUND(SUM($O142:AP142),4)=ROUND($G142,4),0,IF(Oper!AQ$10=Inputs!$L$16,$G142-SUM($O142:AP142),$G142/$B$91)),IF(Oper!AQ$10=Inputs!$L$16,$G142-SUM($O142:AP142),0))</f>
        <v>0</v>
      </c>
      <c r="AR142" s="221">
        <f>IF(Oper!AR$10&gt;=$C142,IF(ROUND(SUM($O142:AQ142),4)=ROUND($G142,4),0,IF(Oper!AR$10=Inputs!$L$16,$G142-SUM($O142:AQ142),$G142/$B$91)),IF(Oper!AR$10=Inputs!$L$16,$G142-SUM($O142:AQ142),0))</f>
        <v>0</v>
      </c>
      <c r="AS142" s="221">
        <f>IF(Oper!AS$10&gt;=$C142,IF(ROUND(SUM($O142:AR142),4)=ROUND($G142,4),0,IF(Oper!AS$10=Inputs!$L$16,$G142-SUM($O142:AR142),$G142/$B$91)),IF(Oper!AS$10=Inputs!$L$16,$G142-SUM($O142:AR142),0))</f>
        <v>0</v>
      </c>
      <c r="AT142" s="221">
        <f>IF(Oper!AT$10&gt;=$C142,IF(ROUND(SUM($O142:AS142),4)=ROUND($G142,4),0,IF(Oper!AT$10=Inputs!$L$16,$G142-SUM($O142:AS142),$G142/$B$91)),IF(Oper!AT$10=Inputs!$L$16,$G142-SUM($O142:AS142),0))</f>
        <v>0</v>
      </c>
      <c r="AU142" s="221">
        <f>IF(Oper!AU$10&gt;=$C142,IF(ROUND(SUM($O142:AT142),4)=ROUND($G142,4),0,IF(Oper!AU$10=Inputs!$L$16,$G142-SUM($O142:AT142),$G142/$B$91)),IF(Oper!AU$10=Inputs!$L$16,$G142-SUM($O142:AT142),0))</f>
        <v>0</v>
      </c>
      <c r="AV142" s="221">
        <f>IF(Oper!AV$10&gt;=$C142,IF(ROUND(SUM($O142:AU142),4)=ROUND($G142,4),0,IF(Oper!AV$10=Inputs!$L$16,$G142-SUM($O142:AU142),$G142/$B$91)),IF(Oper!AV$10=Inputs!$L$16,$G142-SUM($O142:AU142),0))</f>
        <v>0</v>
      </c>
      <c r="AW142" s="221">
        <f>IF(Oper!AW$10&gt;=$C142,IF(ROUND(SUM($O142:AV142),4)=ROUND($G142,4),0,IF(Oper!AW$10=Inputs!$L$16,$G142-SUM($O142:AV142),$G142/$B$91)),IF(Oper!AW$10=Inputs!$L$16,$G142-SUM($O142:AV142),0))</f>
        <v>0</v>
      </c>
      <c r="AX142" s="221">
        <f>IF(Oper!AX$10&gt;=$C142,IF(ROUND(SUM($O142:AW142),4)=ROUND($G142,4),0,IF(Oper!AX$10=Inputs!$L$16,$G142-SUM($O142:AW142),$G142/$B$91)),IF(Oper!AX$10=Inputs!$L$16,$G142-SUM($O142:AW142),0))</f>
        <v>0</v>
      </c>
      <c r="AY142" s="221">
        <f>IF(Oper!AY$10&gt;=$C142,IF(ROUND(SUM($O142:AX142),4)=ROUND($G142,4),0,IF(Oper!AY$10=Inputs!$L$16,$G142-SUM($O142:AX142),$G142/$B$91)),IF(Oper!AY$10=Inputs!$L$16,$G142-SUM($O142:AX142),0))</f>
        <v>0</v>
      </c>
      <c r="AZ142" s="221">
        <f>IF(Oper!AZ$10&gt;=$C142,IF(ROUND(SUM($O142:AY142),4)=ROUND($G142,4),0,IF(Oper!AZ$10=Inputs!$L$16,$G142-SUM($O142:AY142),$G142/$B$91)),IF(Oper!AZ$10=Inputs!$L$16,$G142-SUM($O142:AY142),0))</f>
        <v>0</v>
      </c>
      <c r="BA142" s="221">
        <f>IF(Oper!BA$10&gt;=$C142,IF(ROUND(SUM($O142:AZ142),4)=ROUND($G142,4),0,IF(Oper!BA$10=Inputs!$L$16,$G142-SUM($O142:AZ142),$G142/$B$91)),IF(Oper!BA$10=Inputs!$L$16,$G142-SUM($O142:AZ142),0))</f>
        <v>0</v>
      </c>
      <c r="BB142" s="221">
        <f>IF(Oper!BB$10&gt;=$C142,IF(ROUND(SUM($O142:BA142),4)=ROUND($G142,4),0,IF(Oper!BB$10=Inputs!$L$16,$G142-SUM($O142:BA142),$G142/$B$91)),IF(Oper!BB$10=Inputs!$L$16,$G142-SUM($O142:BA142),0))</f>
        <v>0</v>
      </c>
      <c r="BC142" s="221">
        <f>IF(Oper!BC$10&gt;=$C142,IF(ROUND(SUM($O142:BB142),4)=ROUND($G142,4),0,IF(Oper!BC$10=Inputs!$L$16,$G142-SUM($O142:BB142),$G142/$B$91)),IF(Oper!BC$10=Inputs!$L$16,$G142-SUM($O142:BB142),0))</f>
        <v>0</v>
      </c>
      <c r="BD142" s="221">
        <f>IF(Oper!BD$10&gt;=$C142,IF(ROUND(SUM($O142:BC142),4)=ROUND($G142,4),0,IF(Oper!BD$10=Inputs!$L$16,$G142-SUM($O142:BC142),$G142/$B$91)),IF(Oper!BD$10=Inputs!$L$16,$G142-SUM($O142:BC142),0))</f>
        <v>0</v>
      </c>
      <c r="BE142" s="221">
        <f>IF(Oper!BE$10&gt;=$C142,IF(ROUND(SUM($O142:BD142),4)=ROUND($G142,4),0,IF(Oper!BE$10=Inputs!$L$16,$G142-SUM($O142:BD142),$G142/$B$91)),IF(Oper!BE$10=Inputs!$L$16,$G142-SUM($O142:BD142),0))</f>
        <v>0</v>
      </c>
      <c r="BF142" s="221">
        <f>IF(Oper!BF$10&gt;=$C142,IF(ROUND(SUM($O142:BE142),4)=ROUND($G142,4),0,IF(Oper!BF$10=Inputs!$L$16,$G142-SUM($O142:BE142),$G142/$B$91)),IF(Oper!BF$10=Inputs!$L$16,$G142-SUM($O142:BE142),0))</f>
        <v>0</v>
      </c>
      <c r="BG142" s="221">
        <f>IF(Oper!BG$10&gt;=$C142,IF(ROUND(SUM($O142:BF142),4)=ROUND($G142,4),0,IF(Oper!BG$10=Inputs!$L$16,$G142-SUM($O142:BF142),$G142/$B$91)),IF(Oper!BG$10=Inputs!$L$16,$G142-SUM($O142:BF142),0))</f>
        <v>0</v>
      </c>
      <c r="BH142" s="221">
        <f>IF(Oper!BH$10&gt;=$C142,IF(ROUND(SUM($O142:BG142),4)=ROUND($G142,4),0,IF(Oper!BH$10=Inputs!$L$16,$G142-SUM($O142:BG142),$G142/$B$91)),IF(Oper!BH$10=Inputs!$L$16,$G142-SUM($O142:BG142),0))</f>
        <v>0</v>
      </c>
      <c r="BI142" s="221">
        <f>IF(Oper!BI$10&gt;=$C142,IF(ROUND(SUM($O142:BH142),4)=ROUND($G142,4),0,IF(Oper!BI$10=Inputs!$L$16,$G142-SUM($O142:BH142),$G142/$B$91)),IF(Oper!BI$10=Inputs!$L$16,$G142-SUM($O142:BH142),0))</f>
        <v>0</v>
      </c>
      <c r="BJ142" s="221">
        <f>IF(Oper!BJ$10&gt;=$C142,IF(ROUND(SUM($O142:BI142),4)=ROUND($G142,4),0,IF(Oper!BJ$10=Inputs!$L$16,$G142-SUM($O142:BI142),$G142/$B$91)),IF(Oper!BJ$10=Inputs!$L$16,$G142-SUM($O142:BI142),0))</f>
        <v>0</v>
      </c>
      <c r="BK142" s="221">
        <f>IF(Oper!BK$10&gt;=$C142,IF(ROUND(SUM($O142:BJ142),4)=ROUND($G142,4),0,IF(Oper!BK$10=Inputs!$L$16,$G142-SUM($O142:BJ142),$G142/$B$91)),IF(Oper!BK$10=Inputs!$L$16,$G142-SUM($O142:BJ142),0))</f>
        <v>0</v>
      </c>
      <c r="BL142" s="221">
        <f>IF(Oper!BL$10&gt;=$C142,IF(ROUND(SUM($O142:BK142),4)=ROUND($G142,4),0,IF(Oper!BL$10=Inputs!$L$16,$G142-SUM($O142:BK142),$G142/$B$91)),IF(Oper!BL$10=Inputs!$L$16,$G142-SUM($O142:BK142),0))</f>
        <v>0</v>
      </c>
      <c r="BM142" s="221">
        <f>IF(Oper!BM$10&gt;=$C142,IF(ROUND(SUM($O142:BL142),4)=ROUND($G142,4),0,IF(Oper!BM$10=Inputs!$L$16,$G142-SUM($O142:BL142),$G142/$B$91)),IF(Oper!BM$10=Inputs!$L$16,$G142-SUM($O142:BL142),0))</f>
        <v>-8.2310112687269203</v>
      </c>
      <c r="BN142" s="221">
        <f>IF(Oper!BN$10&gt;=$C142,IF(ROUND(SUM($O142:BM142),4)=ROUND($G142,4),0,IF(Oper!BN$10=Inputs!$L$16,$G142-SUM($O142:BM142),$G142/$B$91)),IF(Oper!BN$10=Inputs!$L$16,$G142-SUM($O142:BM142),0))</f>
        <v>-8.2310112687269203</v>
      </c>
      <c r="BO142" s="221">
        <f>IF(Oper!BO$10&gt;=$C142,IF(ROUND(SUM($O142:BN142),4)=ROUND($G142,4),0,IF(Oper!BO$10=Inputs!$L$16,$G142-SUM($O142:BN142),$G142/$B$91)),IF(Oper!BO$10=Inputs!$L$16,$G142-SUM($O142:BN142),0))</f>
        <v>-8.2310112687269203</v>
      </c>
      <c r="BP142" s="221">
        <f>IF(Oper!BP$10&gt;=$C142,IF(ROUND(SUM($O142:BO142),4)=ROUND($G142,4),0,IF(Oper!BP$10=Inputs!$L$16,$G142-SUM($O142:BO142),$G142/$B$91)),IF(Oper!BP$10=Inputs!$L$16,$G142-SUM($O142:BO142),0))</f>
        <v>-8.2310112687269203</v>
      </c>
      <c r="BQ142" s="221">
        <f>IF(Oper!BQ$10&gt;=$C142,IF(ROUND(SUM($O142:BP142),4)=ROUND($G142,4),0,IF(Oper!BQ$10=Inputs!$L$16,$G142-SUM($O142:BP142),$G142/$B$91)),IF(Oper!BQ$10=Inputs!$L$16,$G142-SUM($O142:BP142),0))</f>
        <v>-8.2310112687269203</v>
      </c>
      <c r="BR142" s="221">
        <f>IF(Oper!BR$10&gt;=$C142,IF(ROUND(SUM($O142:BQ142),4)=ROUND($G142,4),0,IF(Oper!BR$10=Inputs!$L$16,$G142-SUM($O142:BQ142),$G142/$B$91)),IF(Oper!BR$10=Inputs!$L$16,$G142-SUM($O142:BQ142),0))</f>
        <v>-8.2310112687269203</v>
      </c>
      <c r="BS142" s="221">
        <f>IF(Oper!BS$10&gt;=$C142,IF(ROUND(SUM($O142:BR142),4)=ROUND($G142,4),0,IF(Oper!BS$10=Inputs!$L$16,$G142-SUM($O142:BR142),$G142/$B$91)),IF(Oper!BS$10=Inputs!$L$16,$G142-SUM($O142:BR142),0))</f>
        <v>-8.2310112687269203</v>
      </c>
      <c r="BT142" s="221">
        <f>IF(Oper!BT$10&gt;=$C142,IF(ROUND(SUM($O142:BS142),4)=ROUND($G142,4),0,IF(Oper!BT$10=Inputs!$L$16,$G142-SUM($O142:BS142),$G142/$B$91)),IF(Oper!BT$10=Inputs!$L$16,$G142-SUM($O142:BS142),0))</f>
        <v>-8.2310112687269203</v>
      </c>
      <c r="BU142" s="221">
        <f>IF(Oper!BU$10&gt;=$C142,IF(ROUND(SUM($O142:BT142),4)=ROUND($G142,4),0,IF(Oper!BU$10=Inputs!$L$16,$G142-SUM($O142:BT142),$G142/$B$91)),IF(Oper!BU$10=Inputs!$L$16,$G142-SUM($O142:BT142),0))</f>
        <v>-8.2310112687269203</v>
      </c>
      <c r="BV142" s="221">
        <f>IF(Oper!BV$10&gt;=$C142,IF(ROUND(SUM($O142:BU142),4)=ROUND($G142,4),0,IF(Oper!BV$10=Inputs!$L$16,$G142-SUM($O142:BU142),$G142/$B$91)),IF(Oper!BV$10=Inputs!$L$16,$G142-SUM($O142:BU142),0))</f>
        <v>-8.2310112687269203</v>
      </c>
      <c r="BW142" s="221">
        <f>IF(Oper!BW$10&gt;=$C142,IF(ROUND(SUM($O142:BV142),4)=ROUND($G142,4),0,IF(Oper!BW$10=Inputs!$L$16,$G142-SUM($O142:BV142),$G142/$B$91)),IF(Oper!BW$10=Inputs!$L$16,$G142-SUM($O142:BV142),0))</f>
        <v>-8.2310112687269203</v>
      </c>
      <c r="BX142" s="221">
        <f>IF(Oper!BX$10&gt;=$C142,IF(ROUND(SUM($O142:BW142),4)=ROUND($G142,4),0,IF(Oper!BX$10=Inputs!$L$16,$G142-SUM($O142:BW142),$G142/$B$91)),IF(Oper!BX$10=Inputs!$L$16,$G142-SUM($O142:BW142),0))</f>
        <v>-8.2310112687269203</v>
      </c>
      <c r="BY142" s="221">
        <f>IF(Oper!BY$10&gt;=$C142,IF(ROUND(SUM($O142:BX142),4)=ROUND($G142,4),0,IF(Oper!BY$10=Inputs!$L$16,$G142-SUM($O142:BX142),$G142/$B$91)),IF(Oper!BY$10=Inputs!$L$16,$G142-SUM($O142:BX142),0))</f>
        <v>-8.2310112687269203</v>
      </c>
      <c r="BZ142" s="221">
        <f>IF(Oper!BZ$10&gt;=$C142,IF(ROUND(SUM($O142:BY142),4)=ROUND($G142,4),0,IF(Oper!BZ$10=Inputs!$L$16,$G142-SUM($O142:BY142),$G142/$B$91)),IF(Oper!BZ$10=Inputs!$L$16,$G142-SUM($O142:BY142),0))</f>
        <v>-8.2310112687269203</v>
      </c>
      <c r="CA142" s="221">
        <f>IF(Oper!CA$10&gt;=$C142,IF(ROUND(SUM($O142:BZ142),4)=ROUND($G142,4),0,IF(Oper!CA$10=Inputs!$L$16,$G142-SUM($O142:BZ142),$G142/$B$91)),IF(Oper!CA$10=Inputs!$L$16,$G142-SUM($O142:BZ142),0))</f>
        <v>-8.2310112687269203</v>
      </c>
      <c r="CB142" s="221">
        <f>IF(Oper!CB$10&gt;=$C142,IF(ROUND(SUM($O142:CA142),4)=ROUND($G142,4),0,IF(Oper!CB$10=Inputs!$L$16,$G142-SUM($O142:CA142),$G142/$B$91)),IF(Oper!CB$10=Inputs!$L$16,$G142-SUM($O142:CA142),0))</f>
        <v>-8.2310112687269203</v>
      </c>
      <c r="CC142" s="221">
        <f>IF(Oper!CC$10&gt;=$C142,IF(ROUND(SUM($O142:CB142),4)=ROUND($G142,4),0,IF(Oper!CC$10=Inputs!$L$16,$G142-SUM($O142:CB142),$G142/$B$91)),IF(Oper!CC$10=Inputs!$L$16,$G142-SUM($O142:CB142),0))</f>
        <v>-8.2310112687269203</v>
      </c>
      <c r="CD142" s="221">
        <f>IF(Oper!CD$10&gt;=$C142,IF(ROUND(SUM($O142:CC142),4)=ROUND($G142,4),0,IF(Oper!CD$10=Inputs!$L$16,$G142-SUM($O142:CC142),$G142/$B$91)),IF(Oper!CD$10=Inputs!$L$16,$G142-SUM($O142:CC142),0))</f>
        <v>-8.2310112687269203</v>
      </c>
      <c r="CE142" s="221">
        <f>IF(Oper!CE$10&gt;=$C142,IF(ROUND(SUM($O142:CD142),4)=ROUND($G142,4),0,IF(Oper!CE$10=Inputs!$L$16,$G142-SUM($O142:CD142),$G142/$B$91)),IF(Oper!CE$10=Inputs!$L$16,$G142-SUM($O142:CD142),0))</f>
        <v>-8.2310112687269203</v>
      </c>
      <c r="CF142" s="221">
        <f>IF(Oper!CF$10&gt;=$C142,IF(ROUND(SUM($O142:CE142),4)=ROUND($G142,4),0,IF(Oper!CF$10=Inputs!$L$16,$G142-SUM($O142:CE142),$G142/$B$91)),IF(Oper!CF$10=Inputs!$L$16,$G142-SUM($O142:CE142),0))</f>
        <v>-8.2310112687269203</v>
      </c>
      <c r="CG142" s="221">
        <f>IF(Oper!CG$10&gt;=$C142,IF(ROUND(SUM($O142:CF142),4)=ROUND($G142,4),0,IF(Oper!CG$10=Inputs!$L$16,$G142-SUM($O142:CF142),$G142/$B$91)),IF(Oper!CG$10=Inputs!$L$16,$G142-SUM($O142:CF142),0))</f>
        <v>0</v>
      </c>
      <c r="CH142" s="221">
        <f>IF(Oper!CH$10&gt;=$C142,IF(ROUND(SUM($O142:CG142),4)=ROUND($G142,4),0,IF(Oper!CH$10=Inputs!$L$16,$G142-SUM($O142:CG142),$G142/$B$91)),IF(Oper!CH$10=Inputs!$L$16,$G142-SUM($O142:CG142),0))</f>
        <v>0</v>
      </c>
      <c r="CI142" s="221">
        <f>IF(Oper!CI$10&gt;=$C142,IF(ROUND(SUM($O142:CH142),4)=ROUND($G142,4),0,IF(Oper!CI$10=Inputs!$L$16,$G142-SUM($O142:CH142),$G142/$B$91)),IF(Oper!CI$10=Inputs!$L$16,$G142-SUM($O142:CH142),0))</f>
        <v>0</v>
      </c>
      <c r="CJ142" s="221">
        <f>IF(Oper!CJ$10&gt;=$C142,IF(ROUND(SUM($O142:CI142),4)=ROUND($G142,4),0,IF(Oper!CJ$10=Inputs!$L$16,$G142-SUM($O142:CI142),$G142/$B$91)),IF(Oper!CJ$10=Inputs!$L$16,$G142-SUM($O142:CI142),0))</f>
        <v>0</v>
      </c>
      <c r="CK142" s="221">
        <f>IF(Oper!CK$10&gt;=$C142,IF(ROUND(SUM($O142:CJ142),4)=ROUND($G142,4),0,IF(Oper!CK$10=Inputs!$L$16,$G142-SUM($O142:CJ142),$G142/$B$91)),IF(Oper!CK$10=Inputs!$L$16,$G142-SUM($O142:CJ142),0))</f>
        <v>0</v>
      </c>
      <c r="CL142" s="221">
        <f>IF(Oper!CL$10&gt;=$C142,IF(ROUND(SUM($O142:CK142),4)=ROUND($G142,4),0,IF(Oper!CL$10=Inputs!$L$16,$G142-SUM($O142:CK142),$G142/$B$91)),IF(Oper!CL$10=Inputs!$L$16,$G142-SUM($O142:CK142),0))</f>
        <v>0</v>
      </c>
      <c r="CM142" s="221">
        <f>IF(Oper!CM$10&gt;=$C142,IF(ROUND(SUM($O142:CL142),4)=ROUND($G142,4),0,IF(Oper!CM$10=Inputs!$L$16,$G142-SUM($O142:CL142),$G142/$B$91)),IF(Oper!CM$10=Inputs!$L$16,$G142-SUM($O142:CL142),0))</f>
        <v>0</v>
      </c>
      <c r="CN142" s="221">
        <f>IF(Oper!CN$10&gt;=$C142,IF(ROUND(SUM($O142:CM142),4)=ROUND($G142,4),0,IF(Oper!CN$10=Inputs!$L$16,$G142-SUM($O142:CM142),$G142/$B$91)),IF(Oper!CN$10=Inputs!$L$16,$G142-SUM($O142:CM142),0))</f>
        <v>0</v>
      </c>
      <c r="CO142" s="221">
        <f>IF(Oper!CO$10&gt;=$C142,IF(ROUND(SUM($O142:CN142),4)=ROUND($G142,4),0,IF(Oper!CO$10=Inputs!$L$16,$G142-SUM($O142:CN142),$G142/$B$91)),IF(Oper!CO$10=Inputs!$L$16,$G142-SUM($O142:CN142),0))</f>
        <v>0</v>
      </c>
      <c r="CP142" s="221">
        <f>IF(Oper!CP$10&gt;=$C142,IF(ROUND(SUM($O142:CO142),4)=ROUND($G142,4),0,IF(Oper!CP$10=Inputs!$L$16,$G142-SUM($O142:CO142),$G142/$B$91)),IF(Oper!CP$10=Inputs!$L$16,$G142-SUM($O142:CO142),0))</f>
        <v>0</v>
      </c>
      <c r="CQ142" s="221">
        <f>IF(Oper!CQ$10&gt;=$C142,IF(ROUND(SUM($O142:CP142),4)=ROUND($G142,4),0,IF(Oper!CQ$10=Inputs!$L$16,$G142-SUM($O142:CP142),$G142/$B$91)),IF(Oper!CQ$10=Inputs!$L$16,$G142-SUM($O142:CP142),0))</f>
        <v>0</v>
      </c>
      <c r="CR142" s="221">
        <f>IF(Oper!CR$10&gt;=$C142,IF(ROUND(SUM($O142:CQ142),4)=ROUND($G142,4),0,IF(Oper!CR$10=Inputs!$L$16,$G142-SUM($O142:CQ142),$G142/$B$91)),IF(Oper!CR$10=Inputs!$L$16,$G142-SUM($O142:CQ142),0))</f>
        <v>0</v>
      </c>
      <c r="CS142" s="221"/>
    </row>
    <row r="143" spans="1:97" outlineLevel="1">
      <c r="A143" s="47"/>
      <c r="B143" s="47"/>
      <c r="C143" s="116">
        <v>61728</v>
      </c>
      <c r="D143" s="47"/>
      <c r="E143" s="47"/>
      <c r="F143" s="47"/>
      <c r="G143" s="666">
        <f t="shared" si="217"/>
        <v>-167.91262988202917</v>
      </c>
      <c r="H143" s="47"/>
      <c r="I143" s="47"/>
      <c r="J143" s="47"/>
      <c r="K143" s="310" t="s">
        <v>200</v>
      </c>
      <c r="L143" s="133"/>
      <c r="M143" s="125">
        <f t="shared" si="218"/>
        <v>-167.91262988202908</v>
      </c>
      <c r="N143" s="125"/>
      <c r="O143" s="47"/>
      <c r="P143" s="221">
        <f>IF(Oper!P$10&gt;=$C143,IF(ROUND(SUM($O143:O143),4)=ROUND($G143,4),0,IF(Oper!P$10=Inputs!$L$16,$G143-SUM($O143:O143),$G143/$B$91)),IF(Oper!P$10=Inputs!$L$16,$G143-SUM($O143:O143),0))</f>
        <v>0</v>
      </c>
      <c r="Q143" s="221">
        <f>IF(Oper!Q$10&gt;=$C143,IF(ROUND(SUM($O143:P143),4)=ROUND($G143,4),0,IF(Oper!Q$10=Inputs!$L$16,$G143-SUM($O143:P143),$G143/$B$91)),IF(Oper!Q$10=Inputs!$L$16,$G143-SUM($O143:P143),0))</f>
        <v>0</v>
      </c>
      <c r="R143" s="221">
        <f>IF(Oper!R$10&gt;=$C143,IF(ROUND(SUM($O143:Q143),4)=ROUND($G143,4),0,IF(Oper!R$10=Inputs!$L$16,$G143-SUM($O143:Q143),$G143/$B$91)),IF(Oper!R$10=Inputs!$L$16,$G143-SUM($O143:Q143),0))</f>
        <v>0</v>
      </c>
      <c r="S143" s="221">
        <f>IF(Oper!S$10&gt;=$C143,IF(ROUND(SUM($O143:R143),4)=ROUND($G143,4),0,IF(Oper!S$10=Inputs!$L$16,$G143-SUM($O143:R143),$G143/$B$91)),IF(Oper!S$10=Inputs!$L$16,$G143-SUM($O143:R143),0))</f>
        <v>0</v>
      </c>
      <c r="T143" s="221">
        <f>IF(Oper!T$10&gt;=$C143,IF(ROUND(SUM($O143:S143),4)=ROUND($G143,4),0,IF(Oper!T$10=Inputs!$L$16,$G143-SUM($O143:S143),$G143/$B$91)),IF(Oper!T$10=Inputs!$L$16,$G143-SUM($O143:S143),0))</f>
        <v>0</v>
      </c>
      <c r="U143" s="221">
        <f>IF(Oper!U$10&gt;=$C143,IF(ROUND(SUM($O143:T143),4)=ROUND($G143,4),0,IF(Oper!U$10=Inputs!$L$16,$G143-SUM($O143:T143),$G143/$B$91)),IF(Oper!U$10=Inputs!$L$16,$G143-SUM($O143:T143),0))</f>
        <v>0</v>
      </c>
      <c r="V143" s="221">
        <f>IF(Oper!V$10&gt;=$C143,IF(ROUND(SUM($O143:U143),4)=ROUND($G143,4),0,IF(Oper!V$10=Inputs!$L$16,$G143-SUM($O143:U143),$G143/$B$91)),IF(Oper!V$10=Inputs!$L$16,$G143-SUM($O143:U143),0))</f>
        <v>0</v>
      </c>
      <c r="W143" s="221">
        <f>IF(Oper!W$10&gt;=$C143,IF(ROUND(SUM($O143:V143),4)=ROUND($G143,4),0,IF(Oper!W$10=Inputs!$L$16,$G143-SUM($O143:V143),$G143/$B$91)),IF(Oper!W$10=Inputs!$L$16,$G143-SUM($O143:V143),0))</f>
        <v>0</v>
      </c>
      <c r="X143" s="221">
        <f>IF(Oper!X$10&gt;=$C143,IF(ROUND(SUM($O143:W143),4)=ROUND($G143,4),0,IF(Oper!X$10=Inputs!$L$16,$G143-SUM($O143:W143),$G143/$B$91)),IF(Oper!X$10=Inputs!$L$16,$G143-SUM($O143:W143),0))</f>
        <v>0</v>
      </c>
      <c r="Y143" s="221">
        <f>IF(Oper!Y$10&gt;=$C143,IF(ROUND(SUM($O143:X143),4)=ROUND($G143,4),0,IF(Oper!Y$10=Inputs!$L$16,$G143-SUM($O143:X143),$G143/$B$91)),IF(Oper!Y$10=Inputs!$L$16,$G143-SUM($O143:X143),0))</f>
        <v>0</v>
      </c>
      <c r="Z143" s="221">
        <f>IF(Oper!Z$10&gt;=$C143,IF(ROUND(SUM($O143:Y143),4)=ROUND($G143,4),0,IF(Oper!Z$10=Inputs!$L$16,$G143-SUM($O143:Y143),$G143/$B$91)),IF(Oper!Z$10=Inputs!$L$16,$G143-SUM($O143:Y143),0))</f>
        <v>0</v>
      </c>
      <c r="AA143" s="221">
        <f>IF(Oper!AA$10&gt;=$C143,IF(ROUND(SUM($O143:Z143),4)=ROUND($G143,4),0,IF(Oper!AA$10=Inputs!$L$16,$G143-SUM($O143:Z143),$G143/$B$91)),IF(Oper!AA$10=Inputs!$L$16,$G143-SUM($O143:Z143),0))</f>
        <v>0</v>
      </c>
      <c r="AB143" s="221">
        <f>IF(Oper!AB$10&gt;=$C143,IF(ROUND(SUM($O143:AA143),4)=ROUND($G143,4),0,IF(Oper!AB$10=Inputs!$L$16,$G143-SUM($O143:AA143),$G143/$B$91)),IF(Oper!AB$10=Inputs!$L$16,$G143-SUM($O143:AA143),0))</f>
        <v>0</v>
      </c>
      <c r="AC143" s="221">
        <f>IF(Oper!AC$10&gt;=$C143,IF(ROUND(SUM($O143:AB143),4)=ROUND($G143,4),0,IF(Oper!AC$10=Inputs!$L$16,$G143-SUM($O143:AB143),$G143/$B$91)),IF(Oper!AC$10=Inputs!$L$16,$G143-SUM($O143:AB143),0))</f>
        <v>0</v>
      </c>
      <c r="AD143" s="221">
        <f>IF(Oper!AD$10&gt;=$C143,IF(ROUND(SUM($O143:AC143),4)=ROUND($G143,4),0,IF(Oper!AD$10=Inputs!$L$16,$G143-SUM($O143:AC143),$G143/$B$91)),IF(Oper!AD$10=Inputs!$L$16,$G143-SUM($O143:AC143),0))</f>
        <v>0</v>
      </c>
      <c r="AE143" s="221">
        <f>IF(Oper!AE$10&gt;=$C143,IF(ROUND(SUM($O143:AD143),4)=ROUND($G143,4),0,IF(Oper!AE$10=Inputs!$L$16,$G143-SUM($O143:AD143),$G143/$B$91)),IF(Oper!AE$10=Inputs!$L$16,$G143-SUM($O143:AD143),0))</f>
        <v>0</v>
      </c>
      <c r="AF143" s="221">
        <f>IF(Oper!AF$10&gt;=$C143,IF(ROUND(SUM($O143:AE143),4)=ROUND($G143,4),0,IF(Oper!AF$10=Inputs!$L$16,$G143-SUM($O143:AE143),$G143/$B$91)),IF(Oper!AF$10=Inputs!$L$16,$G143-SUM($O143:AE143),0))</f>
        <v>0</v>
      </c>
      <c r="AG143" s="221">
        <f>IF(Oper!AG$10&gt;=$C143,IF(ROUND(SUM($O143:AF143),4)=ROUND($G143,4),0,IF(Oper!AG$10=Inputs!$L$16,$G143-SUM($O143:AF143),$G143/$B$91)),IF(Oper!AG$10=Inputs!$L$16,$G143-SUM($O143:AF143),0))</f>
        <v>0</v>
      </c>
      <c r="AH143" s="221">
        <f>IF(Oper!AH$10&gt;=$C143,IF(ROUND(SUM($O143:AG143),4)=ROUND($G143,4),0,IF(Oper!AH$10=Inputs!$L$16,$G143-SUM($O143:AG143),$G143/$B$91)),IF(Oper!AH$10=Inputs!$L$16,$G143-SUM($O143:AG143),0))</f>
        <v>0</v>
      </c>
      <c r="AI143" s="221">
        <f>IF(Oper!AI$10&gt;=$C143,IF(ROUND(SUM($O143:AH143),4)=ROUND($G143,4),0,IF(Oper!AI$10=Inputs!$L$16,$G143-SUM($O143:AH143),$G143/$B$91)),IF(Oper!AI$10=Inputs!$L$16,$G143-SUM($O143:AH143),0))</f>
        <v>0</v>
      </c>
      <c r="AJ143" s="221">
        <f>IF(Oper!AJ$10&gt;=$C143,IF(ROUND(SUM($O143:AI143),4)=ROUND($G143,4),0,IF(Oper!AJ$10=Inputs!$L$16,$G143-SUM($O143:AI143),$G143/$B$91)),IF(Oper!AJ$10=Inputs!$L$16,$G143-SUM($O143:AI143),0))</f>
        <v>0</v>
      </c>
      <c r="AK143" s="221">
        <f>IF(Oper!AK$10&gt;=$C143,IF(ROUND(SUM($O143:AJ143),4)=ROUND($G143,4),0,IF(Oper!AK$10=Inputs!$L$16,$G143-SUM($O143:AJ143),$G143/$B$91)),IF(Oper!AK$10=Inputs!$L$16,$G143-SUM($O143:AJ143),0))</f>
        <v>0</v>
      </c>
      <c r="AL143" s="221">
        <f>IF(Oper!AL$10&gt;=$C143,IF(ROUND(SUM($O143:AK143),4)=ROUND($G143,4),0,IF(Oper!AL$10=Inputs!$L$16,$G143-SUM($O143:AK143),$G143/$B$91)),IF(Oper!AL$10=Inputs!$L$16,$G143-SUM($O143:AK143),0))</f>
        <v>0</v>
      </c>
      <c r="AM143" s="221">
        <f>IF(Oper!AM$10&gt;=$C143,IF(ROUND(SUM($O143:AL143),4)=ROUND($G143,4),0,IF(Oper!AM$10=Inputs!$L$16,$G143-SUM($O143:AL143),$G143/$B$91)),IF(Oper!AM$10=Inputs!$L$16,$G143-SUM($O143:AL143),0))</f>
        <v>0</v>
      </c>
      <c r="AN143" s="221">
        <f>IF(Oper!AN$10&gt;=$C143,IF(ROUND(SUM($O143:AM143),4)=ROUND($G143,4),0,IF(Oper!AN$10=Inputs!$L$16,$G143-SUM($O143:AM143),$G143/$B$91)),IF(Oper!AN$10=Inputs!$L$16,$G143-SUM($O143:AM143),0))</f>
        <v>0</v>
      </c>
      <c r="AO143" s="221">
        <f>IF(Oper!AO$10&gt;=$C143,IF(ROUND(SUM($O143:AN143),4)=ROUND($G143,4),0,IF(Oper!AO$10=Inputs!$L$16,$G143-SUM($O143:AN143),$G143/$B$91)),IF(Oper!AO$10=Inputs!$L$16,$G143-SUM($O143:AN143),0))</f>
        <v>0</v>
      </c>
      <c r="AP143" s="221">
        <f>IF(Oper!AP$10&gt;=$C143,IF(ROUND(SUM($O143:AO143),4)=ROUND($G143,4),0,IF(Oper!AP$10=Inputs!$L$16,$G143-SUM($O143:AO143),$G143/$B$91)),IF(Oper!AP$10=Inputs!$L$16,$G143-SUM($O143:AO143),0))</f>
        <v>0</v>
      </c>
      <c r="AQ143" s="221">
        <f>IF(Oper!AQ$10&gt;=$C143,IF(ROUND(SUM($O143:AP143),4)=ROUND($G143,4),0,IF(Oper!AQ$10=Inputs!$L$16,$G143-SUM($O143:AP143),$G143/$B$91)),IF(Oper!AQ$10=Inputs!$L$16,$G143-SUM($O143:AP143),0))</f>
        <v>0</v>
      </c>
      <c r="AR143" s="221">
        <f>IF(Oper!AR$10&gt;=$C143,IF(ROUND(SUM($O143:AQ143),4)=ROUND($G143,4),0,IF(Oper!AR$10=Inputs!$L$16,$G143-SUM($O143:AQ143),$G143/$B$91)),IF(Oper!AR$10=Inputs!$L$16,$G143-SUM($O143:AQ143),0))</f>
        <v>0</v>
      </c>
      <c r="AS143" s="221">
        <f>IF(Oper!AS$10&gt;=$C143,IF(ROUND(SUM($O143:AR143),4)=ROUND($G143,4),0,IF(Oper!AS$10=Inputs!$L$16,$G143-SUM($O143:AR143),$G143/$B$91)),IF(Oper!AS$10=Inputs!$L$16,$G143-SUM($O143:AR143),0))</f>
        <v>0</v>
      </c>
      <c r="AT143" s="221">
        <f>IF(Oper!AT$10&gt;=$C143,IF(ROUND(SUM($O143:AS143),4)=ROUND($G143,4),0,IF(Oper!AT$10=Inputs!$L$16,$G143-SUM($O143:AS143),$G143/$B$91)),IF(Oper!AT$10=Inputs!$L$16,$G143-SUM($O143:AS143),0))</f>
        <v>0</v>
      </c>
      <c r="AU143" s="221">
        <f>IF(Oper!AU$10&gt;=$C143,IF(ROUND(SUM($O143:AT143),4)=ROUND($G143,4),0,IF(Oper!AU$10=Inputs!$L$16,$G143-SUM($O143:AT143),$G143/$B$91)),IF(Oper!AU$10=Inputs!$L$16,$G143-SUM($O143:AT143),0))</f>
        <v>0</v>
      </c>
      <c r="AV143" s="221">
        <f>IF(Oper!AV$10&gt;=$C143,IF(ROUND(SUM($O143:AU143),4)=ROUND($G143,4),0,IF(Oper!AV$10=Inputs!$L$16,$G143-SUM($O143:AU143),$G143/$B$91)),IF(Oper!AV$10=Inputs!$L$16,$G143-SUM($O143:AU143),0))</f>
        <v>0</v>
      </c>
      <c r="AW143" s="221">
        <f>IF(Oper!AW$10&gt;=$C143,IF(ROUND(SUM($O143:AV143),4)=ROUND($G143,4),0,IF(Oper!AW$10=Inputs!$L$16,$G143-SUM($O143:AV143),$G143/$B$91)),IF(Oper!AW$10=Inputs!$L$16,$G143-SUM($O143:AV143),0))</f>
        <v>0</v>
      </c>
      <c r="AX143" s="221">
        <f>IF(Oper!AX$10&gt;=$C143,IF(ROUND(SUM($O143:AW143),4)=ROUND($G143,4),0,IF(Oper!AX$10=Inputs!$L$16,$G143-SUM($O143:AW143),$G143/$B$91)),IF(Oper!AX$10=Inputs!$L$16,$G143-SUM($O143:AW143),0))</f>
        <v>0</v>
      </c>
      <c r="AY143" s="221">
        <f>IF(Oper!AY$10&gt;=$C143,IF(ROUND(SUM($O143:AX143),4)=ROUND($G143,4),0,IF(Oper!AY$10=Inputs!$L$16,$G143-SUM($O143:AX143),$G143/$B$91)),IF(Oper!AY$10=Inputs!$L$16,$G143-SUM($O143:AX143),0))</f>
        <v>0</v>
      </c>
      <c r="AZ143" s="221">
        <f>IF(Oper!AZ$10&gt;=$C143,IF(ROUND(SUM($O143:AY143),4)=ROUND($G143,4),0,IF(Oper!AZ$10=Inputs!$L$16,$G143-SUM($O143:AY143),$G143/$B$91)),IF(Oper!AZ$10=Inputs!$L$16,$G143-SUM($O143:AY143),0))</f>
        <v>0</v>
      </c>
      <c r="BA143" s="221">
        <f>IF(Oper!BA$10&gt;=$C143,IF(ROUND(SUM($O143:AZ143),4)=ROUND($G143,4),0,IF(Oper!BA$10=Inputs!$L$16,$G143-SUM($O143:AZ143),$G143/$B$91)),IF(Oper!BA$10=Inputs!$L$16,$G143-SUM($O143:AZ143),0))</f>
        <v>0</v>
      </c>
      <c r="BB143" s="221">
        <f>IF(Oper!BB$10&gt;=$C143,IF(ROUND(SUM($O143:BA143),4)=ROUND($G143,4),0,IF(Oper!BB$10=Inputs!$L$16,$G143-SUM($O143:BA143),$G143/$B$91)),IF(Oper!BB$10=Inputs!$L$16,$G143-SUM($O143:BA143),0))</f>
        <v>0</v>
      </c>
      <c r="BC143" s="221">
        <f>IF(Oper!BC$10&gt;=$C143,IF(ROUND(SUM($O143:BB143),4)=ROUND($G143,4),0,IF(Oper!BC$10=Inputs!$L$16,$G143-SUM($O143:BB143),$G143/$B$91)),IF(Oper!BC$10=Inputs!$L$16,$G143-SUM($O143:BB143),0))</f>
        <v>0</v>
      </c>
      <c r="BD143" s="221">
        <f>IF(Oper!BD$10&gt;=$C143,IF(ROUND(SUM($O143:BC143),4)=ROUND($G143,4),0,IF(Oper!BD$10=Inputs!$L$16,$G143-SUM($O143:BC143),$G143/$B$91)),IF(Oper!BD$10=Inputs!$L$16,$G143-SUM($O143:BC143),0))</f>
        <v>0</v>
      </c>
      <c r="BE143" s="221">
        <f>IF(Oper!BE$10&gt;=$C143,IF(ROUND(SUM($O143:BD143),4)=ROUND($G143,4),0,IF(Oper!BE$10=Inputs!$L$16,$G143-SUM($O143:BD143),$G143/$B$91)),IF(Oper!BE$10=Inputs!$L$16,$G143-SUM($O143:BD143),0))</f>
        <v>0</v>
      </c>
      <c r="BF143" s="221">
        <f>IF(Oper!BF$10&gt;=$C143,IF(ROUND(SUM($O143:BE143),4)=ROUND($G143,4),0,IF(Oper!BF$10=Inputs!$L$16,$G143-SUM($O143:BE143),$G143/$B$91)),IF(Oper!BF$10=Inputs!$L$16,$G143-SUM($O143:BE143),0))</f>
        <v>0</v>
      </c>
      <c r="BG143" s="221">
        <f>IF(Oper!BG$10&gt;=$C143,IF(ROUND(SUM($O143:BF143),4)=ROUND($G143,4),0,IF(Oper!BG$10=Inputs!$L$16,$G143-SUM($O143:BF143),$G143/$B$91)),IF(Oper!BG$10=Inputs!$L$16,$G143-SUM($O143:BF143),0))</f>
        <v>0</v>
      </c>
      <c r="BH143" s="221">
        <f>IF(Oper!BH$10&gt;=$C143,IF(ROUND(SUM($O143:BG143),4)=ROUND($G143,4),0,IF(Oper!BH$10=Inputs!$L$16,$G143-SUM($O143:BG143),$G143/$B$91)),IF(Oper!BH$10=Inputs!$L$16,$G143-SUM($O143:BG143),0))</f>
        <v>0</v>
      </c>
      <c r="BI143" s="221">
        <f>IF(Oper!BI$10&gt;=$C143,IF(ROUND(SUM($O143:BH143),4)=ROUND($G143,4),0,IF(Oper!BI$10=Inputs!$L$16,$G143-SUM($O143:BH143),$G143/$B$91)),IF(Oper!BI$10=Inputs!$L$16,$G143-SUM($O143:BH143),0))</f>
        <v>0</v>
      </c>
      <c r="BJ143" s="221">
        <f>IF(Oper!BJ$10&gt;=$C143,IF(ROUND(SUM($O143:BI143),4)=ROUND($G143,4),0,IF(Oper!BJ$10=Inputs!$L$16,$G143-SUM($O143:BI143),$G143/$B$91)),IF(Oper!BJ$10=Inputs!$L$16,$G143-SUM($O143:BI143),0))</f>
        <v>0</v>
      </c>
      <c r="BK143" s="221">
        <f>IF(Oper!BK$10&gt;=$C143,IF(ROUND(SUM($O143:BJ143),4)=ROUND($G143,4),0,IF(Oper!BK$10=Inputs!$L$16,$G143-SUM($O143:BJ143),$G143/$B$91)),IF(Oper!BK$10=Inputs!$L$16,$G143-SUM($O143:BJ143),0))</f>
        <v>0</v>
      </c>
      <c r="BL143" s="221">
        <f>IF(Oper!BL$10&gt;=$C143,IF(ROUND(SUM($O143:BK143),4)=ROUND($G143,4),0,IF(Oper!BL$10=Inputs!$L$16,$G143-SUM($O143:BK143),$G143/$B$91)),IF(Oper!BL$10=Inputs!$L$16,$G143-SUM($O143:BK143),0))</f>
        <v>0</v>
      </c>
      <c r="BM143" s="221">
        <f>IF(Oper!BM$10&gt;=$C143,IF(ROUND(SUM($O143:BL143),4)=ROUND($G143,4),0,IF(Oper!BM$10=Inputs!$L$16,$G143-SUM($O143:BL143),$G143/$B$91)),IF(Oper!BM$10=Inputs!$L$16,$G143-SUM($O143:BL143),0))</f>
        <v>0</v>
      </c>
      <c r="BN143" s="221">
        <f>IF(Oper!BN$10&gt;=$C143,IF(ROUND(SUM($O143:BM143),4)=ROUND($G143,4),0,IF(Oper!BN$10=Inputs!$L$16,$G143-SUM($O143:BM143),$G143/$B$91)),IF(Oper!BN$10=Inputs!$L$16,$G143-SUM($O143:BM143),0))</f>
        <v>-8.3956314941014583</v>
      </c>
      <c r="BO143" s="221">
        <f>IF(Oper!BO$10&gt;=$C143,IF(ROUND(SUM($O143:BN143),4)=ROUND($G143,4),0,IF(Oper!BO$10=Inputs!$L$16,$G143-SUM($O143:BN143),$G143/$B$91)),IF(Oper!BO$10=Inputs!$L$16,$G143-SUM($O143:BN143),0))</f>
        <v>-8.3956314941014583</v>
      </c>
      <c r="BP143" s="221">
        <f>IF(Oper!BP$10&gt;=$C143,IF(ROUND(SUM($O143:BO143),4)=ROUND($G143,4),0,IF(Oper!BP$10=Inputs!$L$16,$G143-SUM($O143:BO143),$G143/$B$91)),IF(Oper!BP$10=Inputs!$L$16,$G143-SUM($O143:BO143),0))</f>
        <v>-8.3956314941014583</v>
      </c>
      <c r="BQ143" s="221">
        <f>IF(Oper!BQ$10&gt;=$C143,IF(ROUND(SUM($O143:BP143),4)=ROUND($G143,4),0,IF(Oper!BQ$10=Inputs!$L$16,$G143-SUM($O143:BP143),$G143/$B$91)),IF(Oper!BQ$10=Inputs!$L$16,$G143-SUM($O143:BP143),0))</f>
        <v>-8.3956314941014583</v>
      </c>
      <c r="BR143" s="221">
        <f>IF(Oper!BR$10&gt;=$C143,IF(ROUND(SUM($O143:BQ143),4)=ROUND($G143,4),0,IF(Oper!BR$10=Inputs!$L$16,$G143-SUM($O143:BQ143),$G143/$B$91)),IF(Oper!BR$10=Inputs!$L$16,$G143-SUM($O143:BQ143),0))</f>
        <v>-8.3956314941014583</v>
      </c>
      <c r="BS143" s="221">
        <f>IF(Oper!BS$10&gt;=$C143,IF(ROUND(SUM($O143:BR143),4)=ROUND($G143,4),0,IF(Oper!BS$10=Inputs!$L$16,$G143-SUM($O143:BR143),$G143/$B$91)),IF(Oper!BS$10=Inputs!$L$16,$G143-SUM($O143:BR143),0))</f>
        <v>-8.3956314941014583</v>
      </c>
      <c r="BT143" s="221">
        <f>IF(Oper!BT$10&gt;=$C143,IF(ROUND(SUM($O143:BS143),4)=ROUND($G143,4),0,IF(Oper!BT$10=Inputs!$L$16,$G143-SUM($O143:BS143),$G143/$B$91)),IF(Oper!BT$10=Inputs!$L$16,$G143-SUM($O143:BS143),0))</f>
        <v>-8.3956314941014583</v>
      </c>
      <c r="BU143" s="221">
        <f>IF(Oper!BU$10&gt;=$C143,IF(ROUND(SUM($O143:BT143),4)=ROUND($G143,4),0,IF(Oper!BU$10=Inputs!$L$16,$G143-SUM($O143:BT143),$G143/$B$91)),IF(Oper!BU$10=Inputs!$L$16,$G143-SUM($O143:BT143),0))</f>
        <v>-8.3956314941014583</v>
      </c>
      <c r="BV143" s="221">
        <f>IF(Oper!BV$10&gt;=$C143,IF(ROUND(SUM($O143:BU143),4)=ROUND($G143,4),0,IF(Oper!BV$10=Inputs!$L$16,$G143-SUM($O143:BU143),$G143/$B$91)),IF(Oper!BV$10=Inputs!$L$16,$G143-SUM($O143:BU143),0))</f>
        <v>-8.3956314941014583</v>
      </c>
      <c r="BW143" s="221">
        <f>IF(Oper!BW$10&gt;=$C143,IF(ROUND(SUM($O143:BV143),4)=ROUND($G143,4),0,IF(Oper!BW$10=Inputs!$L$16,$G143-SUM($O143:BV143),$G143/$B$91)),IF(Oper!BW$10=Inputs!$L$16,$G143-SUM($O143:BV143),0))</f>
        <v>-8.3956314941014583</v>
      </c>
      <c r="BX143" s="221">
        <f>IF(Oper!BX$10&gt;=$C143,IF(ROUND(SUM($O143:BW143),4)=ROUND($G143,4),0,IF(Oper!BX$10=Inputs!$L$16,$G143-SUM($O143:BW143),$G143/$B$91)),IF(Oper!BX$10=Inputs!$L$16,$G143-SUM($O143:BW143),0))</f>
        <v>-8.3956314941014583</v>
      </c>
      <c r="BY143" s="221">
        <f>IF(Oper!BY$10&gt;=$C143,IF(ROUND(SUM($O143:BX143),4)=ROUND($G143,4),0,IF(Oper!BY$10=Inputs!$L$16,$G143-SUM($O143:BX143),$G143/$B$91)),IF(Oper!BY$10=Inputs!$L$16,$G143-SUM($O143:BX143),0))</f>
        <v>-8.3956314941014583</v>
      </c>
      <c r="BZ143" s="221">
        <f>IF(Oper!BZ$10&gt;=$C143,IF(ROUND(SUM($O143:BY143),4)=ROUND($G143,4),0,IF(Oper!BZ$10=Inputs!$L$16,$G143-SUM($O143:BY143),$G143/$B$91)),IF(Oper!BZ$10=Inputs!$L$16,$G143-SUM($O143:BY143),0))</f>
        <v>-8.3956314941014583</v>
      </c>
      <c r="CA143" s="221">
        <f>IF(Oper!CA$10&gt;=$C143,IF(ROUND(SUM($O143:BZ143),4)=ROUND($G143,4),0,IF(Oper!CA$10=Inputs!$L$16,$G143-SUM($O143:BZ143),$G143/$B$91)),IF(Oper!CA$10=Inputs!$L$16,$G143-SUM($O143:BZ143),0))</f>
        <v>-8.3956314941014583</v>
      </c>
      <c r="CB143" s="221">
        <f>IF(Oper!CB$10&gt;=$C143,IF(ROUND(SUM($O143:CA143),4)=ROUND($G143,4),0,IF(Oper!CB$10=Inputs!$L$16,$G143-SUM($O143:CA143),$G143/$B$91)),IF(Oper!CB$10=Inputs!$L$16,$G143-SUM($O143:CA143),0))</f>
        <v>-8.3956314941014583</v>
      </c>
      <c r="CC143" s="221">
        <f>IF(Oper!CC$10&gt;=$C143,IF(ROUND(SUM($O143:CB143),4)=ROUND($G143,4),0,IF(Oper!CC$10=Inputs!$L$16,$G143-SUM($O143:CB143),$G143/$B$91)),IF(Oper!CC$10=Inputs!$L$16,$G143-SUM($O143:CB143),0))</f>
        <v>-8.3956314941014583</v>
      </c>
      <c r="CD143" s="221">
        <f>IF(Oper!CD$10&gt;=$C143,IF(ROUND(SUM($O143:CC143),4)=ROUND($G143,4),0,IF(Oper!CD$10=Inputs!$L$16,$G143-SUM($O143:CC143),$G143/$B$91)),IF(Oper!CD$10=Inputs!$L$16,$G143-SUM($O143:CC143),0))</f>
        <v>-8.3956314941014583</v>
      </c>
      <c r="CE143" s="221">
        <f>IF(Oper!CE$10&gt;=$C143,IF(ROUND(SUM($O143:CD143),4)=ROUND($G143,4),0,IF(Oper!CE$10=Inputs!$L$16,$G143-SUM($O143:CD143),$G143/$B$91)),IF(Oper!CE$10=Inputs!$L$16,$G143-SUM($O143:CD143),0))</f>
        <v>-8.3956314941014583</v>
      </c>
      <c r="CF143" s="221">
        <f>IF(Oper!CF$10&gt;=$C143,IF(ROUND(SUM($O143:CE143),4)=ROUND($G143,4),0,IF(Oper!CF$10=Inputs!$L$16,$G143-SUM($O143:CE143),$G143/$B$91)),IF(Oper!CF$10=Inputs!$L$16,$G143-SUM($O143:CE143),0))</f>
        <v>-8.3956314941014583</v>
      </c>
      <c r="CG143" s="221">
        <f>IF(Oper!CG$10&gt;=$C143,IF(ROUND(SUM($O143:CF143),4)=ROUND($G143,4),0,IF(Oper!CG$10=Inputs!$L$16,$G143-SUM($O143:CF143),$G143/$B$91)),IF(Oper!CG$10=Inputs!$L$16,$G143-SUM($O143:CF143),0))</f>
        <v>-8.3956314941014583</v>
      </c>
      <c r="CH143" s="221">
        <f>IF(Oper!CH$10&gt;=$C143,IF(ROUND(SUM($O143:CG143),4)=ROUND($G143,4),0,IF(Oper!CH$10=Inputs!$L$16,$G143-SUM($O143:CG143),$G143/$B$91)),IF(Oper!CH$10=Inputs!$L$16,$G143-SUM($O143:CG143),0))</f>
        <v>0</v>
      </c>
      <c r="CI143" s="221">
        <f>IF(Oper!CI$10&gt;=$C143,IF(ROUND(SUM($O143:CH143),4)=ROUND($G143,4),0,IF(Oper!CI$10=Inputs!$L$16,$G143-SUM($O143:CH143),$G143/$B$91)),IF(Oper!CI$10=Inputs!$L$16,$G143-SUM($O143:CH143),0))</f>
        <v>0</v>
      </c>
      <c r="CJ143" s="221">
        <f>IF(Oper!CJ$10&gt;=$C143,IF(ROUND(SUM($O143:CI143),4)=ROUND($G143,4),0,IF(Oper!CJ$10=Inputs!$L$16,$G143-SUM($O143:CI143),$G143/$B$91)),IF(Oper!CJ$10=Inputs!$L$16,$G143-SUM($O143:CI143),0))</f>
        <v>0</v>
      </c>
      <c r="CK143" s="221">
        <f>IF(Oper!CK$10&gt;=$C143,IF(ROUND(SUM($O143:CJ143),4)=ROUND($G143,4),0,IF(Oper!CK$10=Inputs!$L$16,$G143-SUM($O143:CJ143),$G143/$B$91)),IF(Oper!CK$10=Inputs!$L$16,$G143-SUM($O143:CJ143),0))</f>
        <v>0</v>
      </c>
      <c r="CL143" s="221">
        <f>IF(Oper!CL$10&gt;=$C143,IF(ROUND(SUM($O143:CK143),4)=ROUND($G143,4),0,IF(Oper!CL$10=Inputs!$L$16,$G143-SUM($O143:CK143),$G143/$B$91)),IF(Oper!CL$10=Inputs!$L$16,$G143-SUM($O143:CK143),0))</f>
        <v>0</v>
      </c>
      <c r="CM143" s="221">
        <f>IF(Oper!CM$10&gt;=$C143,IF(ROUND(SUM($O143:CL143),4)=ROUND($G143,4),0,IF(Oper!CM$10=Inputs!$L$16,$G143-SUM($O143:CL143),$G143/$B$91)),IF(Oper!CM$10=Inputs!$L$16,$G143-SUM($O143:CL143),0))</f>
        <v>0</v>
      </c>
      <c r="CN143" s="221">
        <f>IF(Oper!CN$10&gt;=$C143,IF(ROUND(SUM($O143:CM143),4)=ROUND($G143,4),0,IF(Oper!CN$10=Inputs!$L$16,$G143-SUM($O143:CM143),$G143/$B$91)),IF(Oper!CN$10=Inputs!$L$16,$G143-SUM($O143:CM143),0))</f>
        <v>0</v>
      </c>
      <c r="CO143" s="221">
        <f>IF(Oper!CO$10&gt;=$C143,IF(ROUND(SUM($O143:CN143),4)=ROUND($G143,4),0,IF(Oper!CO$10=Inputs!$L$16,$G143-SUM($O143:CN143),$G143/$B$91)),IF(Oper!CO$10=Inputs!$L$16,$G143-SUM($O143:CN143),0))</f>
        <v>0</v>
      </c>
      <c r="CP143" s="221">
        <f>IF(Oper!CP$10&gt;=$C143,IF(ROUND(SUM($O143:CO143),4)=ROUND($G143,4),0,IF(Oper!CP$10=Inputs!$L$16,$G143-SUM($O143:CO143),$G143/$B$91)),IF(Oper!CP$10=Inputs!$L$16,$G143-SUM($O143:CO143),0))</f>
        <v>0</v>
      </c>
      <c r="CQ143" s="221">
        <f>IF(Oper!CQ$10&gt;=$C143,IF(ROUND(SUM($O143:CP143),4)=ROUND($G143,4),0,IF(Oper!CQ$10=Inputs!$L$16,$G143-SUM($O143:CP143),$G143/$B$91)),IF(Oper!CQ$10=Inputs!$L$16,$G143-SUM($O143:CP143),0))</f>
        <v>0</v>
      </c>
      <c r="CR143" s="221">
        <f>IF(Oper!CR$10&gt;=$C143,IF(ROUND(SUM($O143:CQ143),4)=ROUND($G143,4),0,IF(Oper!CR$10=Inputs!$L$16,$G143-SUM($O143:CQ143),$G143/$B$91)),IF(Oper!CR$10=Inputs!$L$16,$G143-SUM($O143:CQ143),0))</f>
        <v>0</v>
      </c>
      <c r="CS143" s="221"/>
    </row>
    <row r="144" spans="1:97" outlineLevel="1">
      <c r="A144" s="47"/>
      <c r="B144" s="47"/>
      <c r="C144" s="116">
        <v>62093</v>
      </c>
      <c r="D144" s="47"/>
      <c r="E144" s="47"/>
      <c r="F144" s="47"/>
      <c r="G144" s="666">
        <f t="shared" si="217"/>
        <v>-171.27088247966975</v>
      </c>
      <c r="H144" s="47"/>
      <c r="I144" s="47"/>
      <c r="J144" s="47"/>
      <c r="K144" s="310" t="s">
        <v>200</v>
      </c>
      <c r="L144" s="133"/>
      <c r="M144" s="125">
        <f t="shared" si="218"/>
        <v>-171.27088247966978</v>
      </c>
      <c r="N144" s="125"/>
      <c r="O144" s="47"/>
      <c r="P144" s="221">
        <f>IF(Oper!P$10&gt;=$C144,IF(ROUND(SUM($O144:O144),4)=ROUND($G144,4),0,IF(Oper!P$10=Inputs!$L$16,$G144-SUM($O144:O144),$G144/$B$91)),IF(Oper!P$10=Inputs!$L$16,$G144-SUM($O144:O144),0))</f>
        <v>0</v>
      </c>
      <c r="Q144" s="221">
        <f>IF(Oper!Q$10&gt;=$C144,IF(ROUND(SUM($O144:P144),4)=ROUND($G144,4),0,IF(Oper!Q$10=Inputs!$L$16,$G144-SUM($O144:P144),$G144/$B$91)),IF(Oper!Q$10=Inputs!$L$16,$G144-SUM($O144:P144),0))</f>
        <v>0</v>
      </c>
      <c r="R144" s="221">
        <f>IF(Oper!R$10&gt;=$C144,IF(ROUND(SUM($O144:Q144),4)=ROUND($G144,4),0,IF(Oper!R$10=Inputs!$L$16,$G144-SUM($O144:Q144),$G144/$B$91)),IF(Oper!R$10=Inputs!$L$16,$G144-SUM($O144:Q144),0))</f>
        <v>0</v>
      </c>
      <c r="S144" s="221">
        <f>IF(Oper!S$10&gt;=$C144,IF(ROUND(SUM($O144:R144),4)=ROUND($G144,4),0,IF(Oper!S$10=Inputs!$L$16,$G144-SUM($O144:R144),$G144/$B$91)),IF(Oper!S$10=Inputs!$L$16,$G144-SUM($O144:R144),0))</f>
        <v>0</v>
      </c>
      <c r="T144" s="221">
        <f>IF(Oper!T$10&gt;=$C144,IF(ROUND(SUM($O144:S144),4)=ROUND($G144,4),0,IF(Oper!T$10=Inputs!$L$16,$G144-SUM($O144:S144),$G144/$B$91)),IF(Oper!T$10=Inputs!$L$16,$G144-SUM($O144:S144),0))</f>
        <v>0</v>
      </c>
      <c r="U144" s="221">
        <f>IF(Oper!U$10&gt;=$C144,IF(ROUND(SUM($O144:T144),4)=ROUND($G144,4),0,IF(Oper!U$10=Inputs!$L$16,$G144-SUM($O144:T144),$G144/$B$91)),IF(Oper!U$10=Inputs!$L$16,$G144-SUM($O144:T144),0))</f>
        <v>0</v>
      </c>
      <c r="V144" s="221">
        <f>IF(Oper!V$10&gt;=$C144,IF(ROUND(SUM($O144:U144),4)=ROUND($G144,4),0,IF(Oper!V$10=Inputs!$L$16,$G144-SUM($O144:U144),$G144/$B$91)),IF(Oper!V$10=Inputs!$L$16,$G144-SUM($O144:U144),0))</f>
        <v>0</v>
      </c>
      <c r="W144" s="221">
        <f>IF(Oper!W$10&gt;=$C144,IF(ROUND(SUM($O144:V144),4)=ROUND($G144,4),0,IF(Oper!W$10=Inputs!$L$16,$G144-SUM($O144:V144),$G144/$B$91)),IF(Oper!W$10=Inputs!$L$16,$G144-SUM($O144:V144),0))</f>
        <v>0</v>
      </c>
      <c r="X144" s="221">
        <f>IF(Oper!X$10&gt;=$C144,IF(ROUND(SUM($O144:W144),4)=ROUND($G144,4),0,IF(Oper!X$10=Inputs!$L$16,$G144-SUM($O144:W144),$G144/$B$91)),IF(Oper!X$10=Inputs!$L$16,$G144-SUM($O144:W144),0))</f>
        <v>0</v>
      </c>
      <c r="Y144" s="221">
        <f>IF(Oper!Y$10&gt;=$C144,IF(ROUND(SUM($O144:X144),4)=ROUND($G144,4),0,IF(Oper!Y$10=Inputs!$L$16,$G144-SUM($O144:X144),$G144/$B$91)),IF(Oper!Y$10=Inputs!$L$16,$G144-SUM($O144:X144),0))</f>
        <v>0</v>
      </c>
      <c r="Z144" s="221">
        <f>IF(Oper!Z$10&gt;=$C144,IF(ROUND(SUM($O144:Y144),4)=ROUND($G144,4),0,IF(Oper!Z$10=Inputs!$L$16,$G144-SUM($O144:Y144),$G144/$B$91)),IF(Oper!Z$10=Inputs!$L$16,$G144-SUM($O144:Y144),0))</f>
        <v>0</v>
      </c>
      <c r="AA144" s="221">
        <f>IF(Oper!AA$10&gt;=$C144,IF(ROUND(SUM($O144:Z144),4)=ROUND($G144,4),0,IF(Oper!AA$10=Inputs!$L$16,$G144-SUM($O144:Z144),$G144/$B$91)),IF(Oper!AA$10=Inputs!$L$16,$G144-SUM($O144:Z144),0))</f>
        <v>0</v>
      </c>
      <c r="AB144" s="221">
        <f>IF(Oper!AB$10&gt;=$C144,IF(ROUND(SUM($O144:AA144),4)=ROUND($G144,4),0,IF(Oper!AB$10=Inputs!$L$16,$G144-SUM($O144:AA144),$G144/$B$91)),IF(Oper!AB$10=Inputs!$L$16,$G144-SUM($O144:AA144),0))</f>
        <v>0</v>
      </c>
      <c r="AC144" s="221">
        <f>IF(Oper!AC$10&gt;=$C144,IF(ROUND(SUM($O144:AB144),4)=ROUND($G144,4),0,IF(Oper!AC$10=Inputs!$L$16,$G144-SUM($O144:AB144),$G144/$B$91)),IF(Oper!AC$10=Inputs!$L$16,$G144-SUM($O144:AB144),0))</f>
        <v>0</v>
      </c>
      <c r="AD144" s="221">
        <f>IF(Oper!AD$10&gt;=$C144,IF(ROUND(SUM($O144:AC144),4)=ROUND($G144,4),0,IF(Oper!AD$10=Inputs!$L$16,$G144-SUM($O144:AC144),$G144/$B$91)),IF(Oper!AD$10=Inputs!$L$16,$G144-SUM($O144:AC144),0))</f>
        <v>0</v>
      </c>
      <c r="AE144" s="221">
        <f>IF(Oper!AE$10&gt;=$C144,IF(ROUND(SUM($O144:AD144),4)=ROUND($G144,4),0,IF(Oper!AE$10=Inputs!$L$16,$G144-SUM($O144:AD144),$G144/$B$91)),IF(Oper!AE$10=Inputs!$L$16,$G144-SUM($O144:AD144),0))</f>
        <v>0</v>
      </c>
      <c r="AF144" s="221">
        <f>IF(Oper!AF$10&gt;=$C144,IF(ROUND(SUM($O144:AE144),4)=ROUND($G144,4),0,IF(Oper!AF$10=Inputs!$L$16,$G144-SUM($O144:AE144),$G144/$B$91)),IF(Oper!AF$10=Inputs!$L$16,$G144-SUM($O144:AE144),0))</f>
        <v>0</v>
      </c>
      <c r="AG144" s="221">
        <f>IF(Oper!AG$10&gt;=$C144,IF(ROUND(SUM($O144:AF144),4)=ROUND($G144,4),0,IF(Oper!AG$10=Inputs!$L$16,$G144-SUM($O144:AF144),$G144/$B$91)),IF(Oper!AG$10=Inputs!$L$16,$G144-SUM($O144:AF144),0))</f>
        <v>0</v>
      </c>
      <c r="AH144" s="221">
        <f>IF(Oper!AH$10&gt;=$C144,IF(ROUND(SUM($O144:AG144),4)=ROUND($G144,4),0,IF(Oper!AH$10=Inputs!$L$16,$G144-SUM($O144:AG144),$G144/$B$91)),IF(Oper!AH$10=Inputs!$L$16,$G144-SUM($O144:AG144),0))</f>
        <v>0</v>
      </c>
      <c r="AI144" s="221">
        <f>IF(Oper!AI$10&gt;=$C144,IF(ROUND(SUM($O144:AH144),4)=ROUND($G144,4),0,IF(Oper!AI$10=Inputs!$L$16,$G144-SUM($O144:AH144),$G144/$B$91)),IF(Oper!AI$10=Inputs!$L$16,$G144-SUM($O144:AH144),0))</f>
        <v>0</v>
      </c>
      <c r="AJ144" s="221">
        <f>IF(Oper!AJ$10&gt;=$C144,IF(ROUND(SUM($O144:AI144),4)=ROUND($G144,4),0,IF(Oper!AJ$10=Inputs!$L$16,$G144-SUM($O144:AI144),$G144/$B$91)),IF(Oper!AJ$10=Inputs!$L$16,$G144-SUM($O144:AI144),0))</f>
        <v>0</v>
      </c>
      <c r="AK144" s="221">
        <f>IF(Oper!AK$10&gt;=$C144,IF(ROUND(SUM($O144:AJ144),4)=ROUND($G144,4),0,IF(Oper!AK$10=Inputs!$L$16,$G144-SUM($O144:AJ144),$G144/$B$91)),IF(Oper!AK$10=Inputs!$L$16,$G144-SUM($O144:AJ144),0))</f>
        <v>0</v>
      </c>
      <c r="AL144" s="221">
        <f>IF(Oper!AL$10&gt;=$C144,IF(ROUND(SUM($O144:AK144),4)=ROUND($G144,4),0,IF(Oper!AL$10=Inputs!$L$16,$G144-SUM($O144:AK144),$G144/$B$91)),IF(Oper!AL$10=Inputs!$L$16,$G144-SUM($O144:AK144),0))</f>
        <v>0</v>
      </c>
      <c r="AM144" s="221">
        <f>IF(Oper!AM$10&gt;=$C144,IF(ROUND(SUM($O144:AL144),4)=ROUND($G144,4),0,IF(Oper!AM$10=Inputs!$L$16,$G144-SUM($O144:AL144),$G144/$B$91)),IF(Oper!AM$10=Inputs!$L$16,$G144-SUM($O144:AL144),0))</f>
        <v>0</v>
      </c>
      <c r="AN144" s="221">
        <f>IF(Oper!AN$10&gt;=$C144,IF(ROUND(SUM($O144:AM144),4)=ROUND($G144,4),0,IF(Oper!AN$10=Inputs!$L$16,$G144-SUM($O144:AM144),$G144/$B$91)),IF(Oper!AN$10=Inputs!$L$16,$G144-SUM($O144:AM144),0))</f>
        <v>0</v>
      </c>
      <c r="AO144" s="221">
        <f>IF(Oper!AO$10&gt;=$C144,IF(ROUND(SUM($O144:AN144),4)=ROUND($G144,4),0,IF(Oper!AO$10=Inputs!$L$16,$G144-SUM($O144:AN144),$G144/$B$91)),IF(Oper!AO$10=Inputs!$L$16,$G144-SUM($O144:AN144),0))</f>
        <v>0</v>
      </c>
      <c r="AP144" s="221">
        <f>IF(Oper!AP$10&gt;=$C144,IF(ROUND(SUM($O144:AO144),4)=ROUND($G144,4),0,IF(Oper!AP$10=Inputs!$L$16,$G144-SUM($O144:AO144),$G144/$B$91)),IF(Oper!AP$10=Inputs!$L$16,$G144-SUM($O144:AO144),0))</f>
        <v>0</v>
      </c>
      <c r="AQ144" s="221">
        <f>IF(Oper!AQ$10&gt;=$C144,IF(ROUND(SUM($O144:AP144),4)=ROUND($G144,4),0,IF(Oper!AQ$10=Inputs!$L$16,$G144-SUM($O144:AP144),$G144/$B$91)),IF(Oper!AQ$10=Inputs!$L$16,$G144-SUM($O144:AP144),0))</f>
        <v>0</v>
      </c>
      <c r="AR144" s="221">
        <f>IF(Oper!AR$10&gt;=$C144,IF(ROUND(SUM($O144:AQ144),4)=ROUND($G144,4),0,IF(Oper!AR$10=Inputs!$L$16,$G144-SUM($O144:AQ144),$G144/$B$91)),IF(Oper!AR$10=Inputs!$L$16,$G144-SUM($O144:AQ144),0))</f>
        <v>0</v>
      </c>
      <c r="AS144" s="221">
        <f>IF(Oper!AS$10&gt;=$C144,IF(ROUND(SUM($O144:AR144),4)=ROUND($G144,4),0,IF(Oper!AS$10=Inputs!$L$16,$G144-SUM($O144:AR144),$G144/$B$91)),IF(Oper!AS$10=Inputs!$L$16,$G144-SUM($O144:AR144),0))</f>
        <v>0</v>
      </c>
      <c r="AT144" s="221">
        <f>IF(Oper!AT$10&gt;=$C144,IF(ROUND(SUM($O144:AS144),4)=ROUND($G144,4),0,IF(Oper!AT$10=Inputs!$L$16,$G144-SUM($O144:AS144),$G144/$B$91)),IF(Oper!AT$10=Inputs!$L$16,$G144-SUM($O144:AS144),0))</f>
        <v>0</v>
      </c>
      <c r="AU144" s="221">
        <f>IF(Oper!AU$10&gt;=$C144,IF(ROUND(SUM($O144:AT144),4)=ROUND($G144,4),0,IF(Oper!AU$10=Inputs!$L$16,$G144-SUM($O144:AT144),$G144/$B$91)),IF(Oper!AU$10=Inputs!$L$16,$G144-SUM($O144:AT144),0))</f>
        <v>0</v>
      </c>
      <c r="AV144" s="221">
        <f>IF(Oper!AV$10&gt;=$C144,IF(ROUND(SUM($O144:AU144),4)=ROUND($G144,4),0,IF(Oper!AV$10=Inputs!$L$16,$G144-SUM($O144:AU144),$G144/$B$91)),IF(Oper!AV$10=Inputs!$L$16,$G144-SUM($O144:AU144),0))</f>
        <v>0</v>
      </c>
      <c r="AW144" s="221">
        <f>IF(Oper!AW$10&gt;=$C144,IF(ROUND(SUM($O144:AV144),4)=ROUND($G144,4),0,IF(Oper!AW$10=Inputs!$L$16,$G144-SUM($O144:AV144),$G144/$B$91)),IF(Oper!AW$10=Inputs!$L$16,$G144-SUM($O144:AV144),0))</f>
        <v>0</v>
      </c>
      <c r="AX144" s="221">
        <f>IF(Oper!AX$10&gt;=$C144,IF(ROUND(SUM($O144:AW144),4)=ROUND($G144,4),0,IF(Oper!AX$10=Inputs!$L$16,$G144-SUM($O144:AW144),$G144/$B$91)),IF(Oper!AX$10=Inputs!$L$16,$G144-SUM($O144:AW144),0))</f>
        <v>0</v>
      </c>
      <c r="AY144" s="221">
        <f>IF(Oper!AY$10&gt;=$C144,IF(ROUND(SUM($O144:AX144),4)=ROUND($G144,4),0,IF(Oper!AY$10=Inputs!$L$16,$G144-SUM($O144:AX144),$G144/$B$91)),IF(Oper!AY$10=Inputs!$L$16,$G144-SUM($O144:AX144),0))</f>
        <v>0</v>
      </c>
      <c r="AZ144" s="221">
        <f>IF(Oper!AZ$10&gt;=$C144,IF(ROUND(SUM($O144:AY144),4)=ROUND($G144,4),0,IF(Oper!AZ$10=Inputs!$L$16,$G144-SUM($O144:AY144),$G144/$B$91)),IF(Oper!AZ$10=Inputs!$L$16,$G144-SUM($O144:AY144),0))</f>
        <v>0</v>
      </c>
      <c r="BA144" s="221">
        <f>IF(Oper!BA$10&gt;=$C144,IF(ROUND(SUM($O144:AZ144),4)=ROUND($G144,4),0,IF(Oper!BA$10=Inputs!$L$16,$G144-SUM($O144:AZ144),$G144/$B$91)),IF(Oper!BA$10=Inputs!$L$16,$G144-SUM($O144:AZ144),0))</f>
        <v>0</v>
      </c>
      <c r="BB144" s="221">
        <f>IF(Oper!BB$10&gt;=$C144,IF(ROUND(SUM($O144:BA144),4)=ROUND($G144,4),0,IF(Oper!BB$10=Inputs!$L$16,$G144-SUM($O144:BA144),$G144/$B$91)),IF(Oper!BB$10=Inputs!$L$16,$G144-SUM($O144:BA144),0))</f>
        <v>0</v>
      </c>
      <c r="BC144" s="221">
        <f>IF(Oper!BC$10&gt;=$C144,IF(ROUND(SUM($O144:BB144),4)=ROUND($G144,4),0,IF(Oper!BC$10=Inputs!$L$16,$G144-SUM($O144:BB144),$G144/$B$91)),IF(Oper!BC$10=Inputs!$L$16,$G144-SUM($O144:BB144),0))</f>
        <v>0</v>
      </c>
      <c r="BD144" s="221">
        <f>IF(Oper!BD$10&gt;=$C144,IF(ROUND(SUM($O144:BC144),4)=ROUND($G144,4),0,IF(Oper!BD$10=Inputs!$L$16,$G144-SUM($O144:BC144),$G144/$B$91)),IF(Oper!BD$10=Inputs!$L$16,$G144-SUM($O144:BC144),0))</f>
        <v>0</v>
      </c>
      <c r="BE144" s="221">
        <f>IF(Oper!BE$10&gt;=$C144,IF(ROUND(SUM($O144:BD144),4)=ROUND($G144,4),0,IF(Oper!BE$10=Inputs!$L$16,$G144-SUM($O144:BD144),$G144/$B$91)),IF(Oper!BE$10=Inputs!$L$16,$G144-SUM($O144:BD144),0))</f>
        <v>0</v>
      </c>
      <c r="BF144" s="221">
        <f>IF(Oper!BF$10&gt;=$C144,IF(ROUND(SUM($O144:BE144),4)=ROUND($G144,4),0,IF(Oper!BF$10=Inputs!$L$16,$G144-SUM($O144:BE144),$G144/$B$91)),IF(Oper!BF$10=Inputs!$L$16,$G144-SUM($O144:BE144),0))</f>
        <v>0</v>
      </c>
      <c r="BG144" s="221">
        <f>IF(Oper!BG$10&gt;=$C144,IF(ROUND(SUM($O144:BF144),4)=ROUND($G144,4),0,IF(Oper!BG$10=Inputs!$L$16,$G144-SUM($O144:BF144),$G144/$B$91)),IF(Oper!BG$10=Inputs!$L$16,$G144-SUM($O144:BF144),0))</f>
        <v>0</v>
      </c>
      <c r="BH144" s="221">
        <f>IF(Oper!BH$10&gt;=$C144,IF(ROUND(SUM($O144:BG144),4)=ROUND($G144,4),0,IF(Oper!BH$10=Inputs!$L$16,$G144-SUM($O144:BG144),$G144/$B$91)),IF(Oper!BH$10=Inputs!$L$16,$G144-SUM($O144:BG144),0))</f>
        <v>0</v>
      </c>
      <c r="BI144" s="221">
        <f>IF(Oper!BI$10&gt;=$C144,IF(ROUND(SUM($O144:BH144),4)=ROUND($G144,4),0,IF(Oper!BI$10=Inputs!$L$16,$G144-SUM($O144:BH144),$G144/$B$91)),IF(Oper!BI$10=Inputs!$L$16,$G144-SUM($O144:BH144),0))</f>
        <v>0</v>
      </c>
      <c r="BJ144" s="221">
        <f>IF(Oper!BJ$10&gt;=$C144,IF(ROUND(SUM($O144:BI144),4)=ROUND($G144,4),0,IF(Oper!BJ$10=Inputs!$L$16,$G144-SUM($O144:BI144),$G144/$B$91)),IF(Oper!BJ$10=Inputs!$L$16,$G144-SUM($O144:BI144),0))</f>
        <v>0</v>
      </c>
      <c r="BK144" s="221">
        <f>IF(Oper!BK$10&gt;=$C144,IF(ROUND(SUM($O144:BJ144),4)=ROUND($G144,4),0,IF(Oper!BK$10=Inputs!$L$16,$G144-SUM($O144:BJ144),$G144/$B$91)),IF(Oper!BK$10=Inputs!$L$16,$G144-SUM($O144:BJ144),0))</f>
        <v>0</v>
      </c>
      <c r="BL144" s="221">
        <f>IF(Oper!BL$10&gt;=$C144,IF(ROUND(SUM($O144:BK144),4)=ROUND($G144,4),0,IF(Oper!BL$10=Inputs!$L$16,$G144-SUM($O144:BK144),$G144/$B$91)),IF(Oper!BL$10=Inputs!$L$16,$G144-SUM($O144:BK144),0))</f>
        <v>0</v>
      </c>
      <c r="BM144" s="221">
        <f>IF(Oper!BM$10&gt;=$C144,IF(ROUND(SUM($O144:BL144),4)=ROUND($G144,4),0,IF(Oper!BM$10=Inputs!$L$16,$G144-SUM($O144:BL144),$G144/$B$91)),IF(Oper!BM$10=Inputs!$L$16,$G144-SUM($O144:BL144),0))</f>
        <v>0</v>
      </c>
      <c r="BN144" s="221">
        <f>IF(Oper!BN$10&gt;=$C144,IF(ROUND(SUM($O144:BM144),4)=ROUND($G144,4),0,IF(Oper!BN$10=Inputs!$L$16,$G144-SUM($O144:BM144),$G144/$B$91)),IF(Oper!BN$10=Inputs!$L$16,$G144-SUM($O144:BM144),0))</f>
        <v>0</v>
      </c>
      <c r="BO144" s="221">
        <f>IF(Oper!BO$10&gt;=$C144,IF(ROUND(SUM($O144:BN144),4)=ROUND($G144,4),0,IF(Oper!BO$10=Inputs!$L$16,$G144-SUM($O144:BN144),$G144/$B$91)),IF(Oper!BO$10=Inputs!$L$16,$G144-SUM($O144:BN144),0))</f>
        <v>-8.5635441239834869</v>
      </c>
      <c r="BP144" s="221">
        <f>IF(Oper!BP$10&gt;=$C144,IF(ROUND(SUM($O144:BO144),4)=ROUND($G144,4),0,IF(Oper!BP$10=Inputs!$L$16,$G144-SUM($O144:BO144),$G144/$B$91)),IF(Oper!BP$10=Inputs!$L$16,$G144-SUM($O144:BO144),0))</f>
        <v>-8.5635441239834869</v>
      </c>
      <c r="BQ144" s="221">
        <f>IF(Oper!BQ$10&gt;=$C144,IF(ROUND(SUM($O144:BP144),4)=ROUND($G144,4),0,IF(Oper!BQ$10=Inputs!$L$16,$G144-SUM($O144:BP144),$G144/$B$91)),IF(Oper!BQ$10=Inputs!$L$16,$G144-SUM($O144:BP144),0))</f>
        <v>-8.5635441239834869</v>
      </c>
      <c r="BR144" s="221">
        <f>IF(Oper!BR$10&gt;=$C144,IF(ROUND(SUM($O144:BQ144),4)=ROUND($G144,4),0,IF(Oper!BR$10=Inputs!$L$16,$G144-SUM($O144:BQ144),$G144/$B$91)),IF(Oper!BR$10=Inputs!$L$16,$G144-SUM($O144:BQ144),0))</f>
        <v>-8.5635441239834869</v>
      </c>
      <c r="BS144" s="221">
        <f>IF(Oper!BS$10&gt;=$C144,IF(ROUND(SUM($O144:BR144),4)=ROUND($G144,4),0,IF(Oper!BS$10=Inputs!$L$16,$G144-SUM($O144:BR144),$G144/$B$91)),IF(Oper!BS$10=Inputs!$L$16,$G144-SUM($O144:BR144),0))</f>
        <v>-8.5635441239834869</v>
      </c>
      <c r="BT144" s="221">
        <f>IF(Oper!BT$10&gt;=$C144,IF(ROUND(SUM($O144:BS144),4)=ROUND($G144,4),0,IF(Oper!BT$10=Inputs!$L$16,$G144-SUM($O144:BS144),$G144/$B$91)),IF(Oper!BT$10=Inputs!$L$16,$G144-SUM($O144:BS144),0))</f>
        <v>-8.5635441239834869</v>
      </c>
      <c r="BU144" s="221">
        <f>IF(Oper!BU$10&gt;=$C144,IF(ROUND(SUM($O144:BT144),4)=ROUND($G144,4),0,IF(Oper!BU$10=Inputs!$L$16,$G144-SUM($O144:BT144),$G144/$B$91)),IF(Oper!BU$10=Inputs!$L$16,$G144-SUM($O144:BT144),0))</f>
        <v>-8.5635441239834869</v>
      </c>
      <c r="BV144" s="221">
        <f>IF(Oper!BV$10&gt;=$C144,IF(ROUND(SUM($O144:BU144),4)=ROUND($G144,4),0,IF(Oper!BV$10=Inputs!$L$16,$G144-SUM($O144:BU144),$G144/$B$91)),IF(Oper!BV$10=Inputs!$L$16,$G144-SUM($O144:BU144),0))</f>
        <v>-8.5635441239834869</v>
      </c>
      <c r="BW144" s="221">
        <f>IF(Oper!BW$10&gt;=$C144,IF(ROUND(SUM($O144:BV144),4)=ROUND($G144,4),0,IF(Oper!BW$10=Inputs!$L$16,$G144-SUM($O144:BV144),$G144/$B$91)),IF(Oper!BW$10=Inputs!$L$16,$G144-SUM($O144:BV144),0))</f>
        <v>-8.5635441239834869</v>
      </c>
      <c r="BX144" s="221">
        <f>IF(Oper!BX$10&gt;=$C144,IF(ROUND(SUM($O144:BW144),4)=ROUND($G144,4),0,IF(Oper!BX$10=Inputs!$L$16,$G144-SUM($O144:BW144),$G144/$B$91)),IF(Oper!BX$10=Inputs!$L$16,$G144-SUM($O144:BW144),0))</f>
        <v>-8.5635441239834869</v>
      </c>
      <c r="BY144" s="221">
        <f>IF(Oper!BY$10&gt;=$C144,IF(ROUND(SUM($O144:BX144),4)=ROUND($G144,4),0,IF(Oper!BY$10=Inputs!$L$16,$G144-SUM($O144:BX144),$G144/$B$91)),IF(Oper!BY$10=Inputs!$L$16,$G144-SUM($O144:BX144),0))</f>
        <v>-8.5635441239834869</v>
      </c>
      <c r="BZ144" s="221">
        <f>IF(Oper!BZ$10&gt;=$C144,IF(ROUND(SUM($O144:BY144),4)=ROUND($G144,4),0,IF(Oper!BZ$10=Inputs!$L$16,$G144-SUM($O144:BY144),$G144/$B$91)),IF(Oper!BZ$10=Inputs!$L$16,$G144-SUM($O144:BY144),0))</f>
        <v>-8.5635441239834869</v>
      </c>
      <c r="CA144" s="221">
        <f>IF(Oper!CA$10&gt;=$C144,IF(ROUND(SUM($O144:BZ144),4)=ROUND($G144,4),0,IF(Oper!CA$10=Inputs!$L$16,$G144-SUM($O144:BZ144),$G144/$B$91)),IF(Oper!CA$10=Inputs!$L$16,$G144-SUM($O144:BZ144),0))</f>
        <v>-8.5635441239834869</v>
      </c>
      <c r="CB144" s="221">
        <f>IF(Oper!CB$10&gt;=$C144,IF(ROUND(SUM($O144:CA144),4)=ROUND($G144,4),0,IF(Oper!CB$10=Inputs!$L$16,$G144-SUM($O144:CA144),$G144/$B$91)),IF(Oper!CB$10=Inputs!$L$16,$G144-SUM($O144:CA144),0))</f>
        <v>-8.5635441239834869</v>
      </c>
      <c r="CC144" s="221">
        <f>IF(Oper!CC$10&gt;=$C144,IF(ROUND(SUM($O144:CB144),4)=ROUND($G144,4),0,IF(Oper!CC$10=Inputs!$L$16,$G144-SUM($O144:CB144),$G144/$B$91)),IF(Oper!CC$10=Inputs!$L$16,$G144-SUM($O144:CB144),0))</f>
        <v>-8.5635441239834869</v>
      </c>
      <c r="CD144" s="221">
        <f>IF(Oper!CD$10&gt;=$C144,IF(ROUND(SUM($O144:CC144),4)=ROUND($G144,4),0,IF(Oper!CD$10=Inputs!$L$16,$G144-SUM($O144:CC144),$G144/$B$91)),IF(Oper!CD$10=Inputs!$L$16,$G144-SUM($O144:CC144),0))</f>
        <v>-8.5635441239834869</v>
      </c>
      <c r="CE144" s="221">
        <f>IF(Oper!CE$10&gt;=$C144,IF(ROUND(SUM($O144:CD144),4)=ROUND($G144,4),0,IF(Oper!CE$10=Inputs!$L$16,$G144-SUM($O144:CD144),$G144/$B$91)),IF(Oper!CE$10=Inputs!$L$16,$G144-SUM($O144:CD144),0))</f>
        <v>-8.5635441239834869</v>
      </c>
      <c r="CF144" s="221">
        <f>IF(Oper!CF$10&gt;=$C144,IF(ROUND(SUM($O144:CE144),4)=ROUND($G144,4),0,IF(Oper!CF$10=Inputs!$L$16,$G144-SUM($O144:CE144),$G144/$B$91)),IF(Oper!CF$10=Inputs!$L$16,$G144-SUM($O144:CE144),0))</f>
        <v>-8.5635441239834869</v>
      </c>
      <c r="CG144" s="221">
        <f>IF(Oper!CG$10&gt;=$C144,IF(ROUND(SUM($O144:CF144),4)=ROUND($G144,4),0,IF(Oper!CG$10=Inputs!$L$16,$G144-SUM($O144:CF144),$G144/$B$91)),IF(Oper!CG$10=Inputs!$L$16,$G144-SUM($O144:CF144),0))</f>
        <v>-8.5635441239834869</v>
      </c>
      <c r="CH144" s="221">
        <f>IF(Oper!CH$10&gt;=$C144,IF(ROUND(SUM($O144:CG144),4)=ROUND($G144,4),0,IF(Oper!CH$10=Inputs!$L$16,$G144-SUM($O144:CG144),$G144/$B$91)),IF(Oper!CH$10=Inputs!$L$16,$G144-SUM($O144:CG144),0))</f>
        <v>-8.5635441239834869</v>
      </c>
      <c r="CI144" s="221">
        <f>IF(Oper!CI$10&gt;=$C144,IF(ROUND(SUM($O144:CH144),4)=ROUND($G144,4),0,IF(Oper!CI$10=Inputs!$L$16,$G144-SUM($O144:CH144),$G144/$B$91)),IF(Oper!CI$10=Inputs!$L$16,$G144-SUM($O144:CH144),0))</f>
        <v>0</v>
      </c>
      <c r="CJ144" s="221">
        <f>IF(Oper!CJ$10&gt;=$C144,IF(ROUND(SUM($O144:CI144),4)=ROUND($G144,4),0,IF(Oper!CJ$10=Inputs!$L$16,$G144-SUM($O144:CI144),$G144/$B$91)),IF(Oper!CJ$10=Inputs!$L$16,$G144-SUM($O144:CI144),0))</f>
        <v>0</v>
      </c>
      <c r="CK144" s="221">
        <f>IF(Oper!CK$10&gt;=$C144,IF(ROUND(SUM($O144:CJ144),4)=ROUND($G144,4),0,IF(Oper!CK$10=Inputs!$L$16,$G144-SUM($O144:CJ144),$G144/$B$91)),IF(Oper!CK$10=Inputs!$L$16,$G144-SUM($O144:CJ144),0))</f>
        <v>0</v>
      </c>
      <c r="CL144" s="221">
        <f>IF(Oper!CL$10&gt;=$C144,IF(ROUND(SUM($O144:CK144),4)=ROUND($G144,4),0,IF(Oper!CL$10=Inputs!$L$16,$G144-SUM($O144:CK144),$G144/$B$91)),IF(Oper!CL$10=Inputs!$L$16,$G144-SUM($O144:CK144),0))</f>
        <v>0</v>
      </c>
      <c r="CM144" s="221">
        <f>IF(Oper!CM$10&gt;=$C144,IF(ROUND(SUM($O144:CL144),4)=ROUND($G144,4),0,IF(Oper!CM$10=Inputs!$L$16,$G144-SUM($O144:CL144),$G144/$B$91)),IF(Oper!CM$10=Inputs!$L$16,$G144-SUM($O144:CL144),0))</f>
        <v>0</v>
      </c>
      <c r="CN144" s="221">
        <f>IF(Oper!CN$10&gt;=$C144,IF(ROUND(SUM($O144:CM144),4)=ROUND($G144,4),0,IF(Oper!CN$10=Inputs!$L$16,$G144-SUM($O144:CM144),$G144/$B$91)),IF(Oper!CN$10=Inputs!$L$16,$G144-SUM($O144:CM144),0))</f>
        <v>0</v>
      </c>
      <c r="CO144" s="221">
        <f>IF(Oper!CO$10&gt;=$C144,IF(ROUND(SUM($O144:CN144),4)=ROUND($G144,4),0,IF(Oper!CO$10=Inputs!$L$16,$G144-SUM($O144:CN144),$G144/$B$91)),IF(Oper!CO$10=Inputs!$L$16,$G144-SUM($O144:CN144),0))</f>
        <v>0</v>
      </c>
      <c r="CP144" s="221">
        <f>IF(Oper!CP$10&gt;=$C144,IF(ROUND(SUM($O144:CO144),4)=ROUND($G144,4),0,IF(Oper!CP$10=Inputs!$L$16,$G144-SUM($O144:CO144),$G144/$B$91)),IF(Oper!CP$10=Inputs!$L$16,$G144-SUM($O144:CO144),0))</f>
        <v>0</v>
      </c>
      <c r="CQ144" s="221">
        <f>IF(Oper!CQ$10&gt;=$C144,IF(ROUND(SUM($O144:CP144),4)=ROUND($G144,4),0,IF(Oper!CQ$10=Inputs!$L$16,$G144-SUM($O144:CP144),$G144/$B$91)),IF(Oper!CQ$10=Inputs!$L$16,$G144-SUM($O144:CP144),0))</f>
        <v>0</v>
      </c>
      <c r="CR144" s="221">
        <f>IF(Oper!CR$10&gt;=$C144,IF(ROUND(SUM($O144:CQ144),4)=ROUND($G144,4),0,IF(Oper!CR$10=Inputs!$L$16,$G144-SUM($O144:CQ144),$G144/$B$91)),IF(Oper!CR$10=Inputs!$L$16,$G144-SUM($O144:CQ144),0))</f>
        <v>0</v>
      </c>
      <c r="CS144" s="221"/>
    </row>
    <row r="145" spans="1:97" outlineLevel="1">
      <c r="A145" s="47"/>
      <c r="B145" s="47"/>
      <c r="C145" s="116">
        <v>62458</v>
      </c>
      <c r="D145" s="47"/>
      <c r="E145" s="47"/>
      <c r="F145" s="47"/>
      <c r="G145" s="666">
        <f t="shared" si="217"/>
        <v>-174.69630012926316</v>
      </c>
      <c r="H145" s="47"/>
      <c r="I145" s="47"/>
      <c r="J145" s="47"/>
      <c r="K145" s="310" t="s">
        <v>200</v>
      </c>
      <c r="L145" s="133"/>
      <c r="M145" s="125">
        <f t="shared" si="218"/>
        <v>-174.69630012926308</v>
      </c>
      <c r="N145" s="125"/>
      <c r="O145" s="47"/>
      <c r="P145" s="221">
        <f>IF(Oper!P$10&gt;=$C145,IF(ROUND(SUM($O145:O145),4)=ROUND($G145,4),0,IF(Oper!P$10=Inputs!$L$16,$G145-SUM($O145:O145),$G145/$B$91)),IF(Oper!P$10=Inputs!$L$16,$G145-SUM($O145:O145),0))</f>
        <v>0</v>
      </c>
      <c r="Q145" s="221">
        <f>IF(Oper!Q$10&gt;=$C145,IF(ROUND(SUM($O145:P145),4)=ROUND($G145,4),0,IF(Oper!Q$10=Inputs!$L$16,$G145-SUM($O145:P145),$G145/$B$91)),IF(Oper!Q$10=Inputs!$L$16,$G145-SUM($O145:P145),0))</f>
        <v>0</v>
      </c>
      <c r="R145" s="221">
        <f>IF(Oper!R$10&gt;=$C145,IF(ROUND(SUM($O145:Q145),4)=ROUND($G145,4),0,IF(Oper!R$10=Inputs!$L$16,$G145-SUM($O145:Q145),$G145/$B$91)),IF(Oper!R$10=Inputs!$L$16,$G145-SUM($O145:Q145),0))</f>
        <v>0</v>
      </c>
      <c r="S145" s="221">
        <f>IF(Oper!S$10&gt;=$C145,IF(ROUND(SUM($O145:R145),4)=ROUND($G145,4),0,IF(Oper!S$10=Inputs!$L$16,$G145-SUM($O145:R145),$G145/$B$91)),IF(Oper!S$10=Inputs!$L$16,$G145-SUM($O145:R145),0))</f>
        <v>0</v>
      </c>
      <c r="T145" s="221">
        <f>IF(Oper!T$10&gt;=$C145,IF(ROUND(SUM($O145:S145),4)=ROUND($G145,4),0,IF(Oper!T$10=Inputs!$L$16,$G145-SUM($O145:S145),$G145/$B$91)),IF(Oper!T$10=Inputs!$L$16,$G145-SUM($O145:S145),0))</f>
        <v>0</v>
      </c>
      <c r="U145" s="221">
        <f>IF(Oper!U$10&gt;=$C145,IF(ROUND(SUM($O145:T145),4)=ROUND($G145,4),0,IF(Oper!U$10=Inputs!$L$16,$G145-SUM($O145:T145),$G145/$B$91)),IF(Oper!U$10=Inputs!$L$16,$G145-SUM($O145:T145),0))</f>
        <v>0</v>
      </c>
      <c r="V145" s="221">
        <f>IF(Oper!V$10&gt;=$C145,IF(ROUND(SUM($O145:U145),4)=ROUND($G145,4),0,IF(Oper!V$10=Inputs!$L$16,$G145-SUM($O145:U145),$G145/$B$91)),IF(Oper!V$10=Inputs!$L$16,$G145-SUM($O145:U145),0))</f>
        <v>0</v>
      </c>
      <c r="W145" s="221">
        <f>IF(Oper!W$10&gt;=$C145,IF(ROUND(SUM($O145:V145),4)=ROUND($G145,4),0,IF(Oper!W$10=Inputs!$L$16,$G145-SUM($O145:V145),$G145/$B$91)),IF(Oper!W$10=Inputs!$L$16,$G145-SUM($O145:V145),0))</f>
        <v>0</v>
      </c>
      <c r="X145" s="221">
        <f>IF(Oper!X$10&gt;=$C145,IF(ROUND(SUM($O145:W145),4)=ROUND($G145,4),0,IF(Oper!X$10=Inputs!$L$16,$G145-SUM($O145:W145),$G145/$B$91)),IF(Oper!X$10=Inputs!$L$16,$G145-SUM($O145:W145),0))</f>
        <v>0</v>
      </c>
      <c r="Y145" s="221">
        <f>IF(Oper!Y$10&gt;=$C145,IF(ROUND(SUM($O145:X145),4)=ROUND($G145,4),0,IF(Oper!Y$10=Inputs!$L$16,$G145-SUM($O145:X145),$G145/$B$91)),IF(Oper!Y$10=Inputs!$L$16,$G145-SUM($O145:X145),0))</f>
        <v>0</v>
      </c>
      <c r="Z145" s="221">
        <f>IF(Oper!Z$10&gt;=$C145,IF(ROUND(SUM($O145:Y145),4)=ROUND($G145,4),0,IF(Oper!Z$10=Inputs!$L$16,$G145-SUM($O145:Y145),$G145/$B$91)),IF(Oper!Z$10=Inputs!$L$16,$G145-SUM($O145:Y145),0))</f>
        <v>0</v>
      </c>
      <c r="AA145" s="221">
        <f>IF(Oper!AA$10&gt;=$C145,IF(ROUND(SUM($O145:Z145),4)=ROUND($G145,4),0,IF(Oper!AA$10=Inputs!$L$16,$G145-SUM($O145:Z145),$G145/$B$91)),IF(Oper!AA$10=Inputs!$L$16,$G145-SUM($O145:Z145),0))</f>
        <v>0</v>
      </c>
      <c r="AB145" s="221">
        <f>IF(Oper!AB$10&gt;=$C145,IF(ROUND(SUM($O145:AA145),4)=ROUND($G145,4),0,IF(Oper!AB$10=Inputs!$L$16,$G145-SUM($O145:AA145),$G145/$B$91)),IF(Oper!AB$10=Inputs!$L$16,$G145-SUM($O145:AA145),0))</f>
        <v>0</v>
      </c>
      <c r="AC145" s="221">
        <f>IF(Oper!AC$10&gt;=$C145,IF(ROUND(SUM($O145:AB145),4)=ROUND($G145,4),0,IF(Oper!AC$10=Inputs!$L$16,$G145-SUM($O145:AB145),$G145/$B$91)),IF(Oper!AC$10=Inputs!$L$16,$G145-SUM($O145:AB145),0))</f>
        <v>0</v>
      </c>
      <c r="AD145" s="221">
        <f>IF(Oper!AD$10&gt;=$C145,IF(ROUND(SUM($O145:AC145),4)=ROUND($G145,4),0,IF(Oper!AD$10=Inputs!$L$16,$G145-SUM($O145:AC145),$G145/$B$91)),IF(Oper!AD$10=Inputs!$L$16,$G145-SUM($O145:AC145),0))</f>
        <v>0</v>
      </c>
      <c r="AE145" s="221">
        <f>IF(Oper!AE$10&gt;=$C145,IF(ROUND(SUM($O145:AD145),4)=ROUND($G145,4),0,IF(Oper!AE$10=Inputs!$L$16,$G145-SUM($O145:AD145),$G145/$B$91)),IF(Oper!AE$10=Inputs!$L$16,$G145-SUM($O145:AD145),0))</f>
        <v>0</v>
      </c>
      <c r="AF145" s="221">
        <f>IF(Oper!AF$10&gt;=$C145,IF(ROUND(SUM($O145:AE145),4)=ROUND($G145,4),0,IF(Oper!AF$10=Inputs!$L$16,$G145-SUM($O145:AE145),$G145/$B$91)),IF(Oper!AF$10=Inputs!$L$16,$G145-SUM($O145:AE145),0))</f>
        <v>0</v>
      </c>
      <c r="AG145" s="221">
        <f>IF(Oper!AG$10&gt;=$C145,IF(ROUND(SUM($O145:AF145),4)=ROUND($G145,4),0,IF(Oper!AG$10=Inputs!$L$16,$G145-SUM($O145:AF145),$G145/$B$91)),IF(Oper!AG$10=Inputs!$L$16,$G145-SUM($O145:AF145),0))</f>
        <v>0</v>
      </c>
      <c r="AH145" s="221">
        <f>IF(Oper!AH$10&gt;=$C145,IF(ROUND(SUM($O145:AG145),4)=ROUND($G145,4),0,IF(Oper!AH$10=Inputs!$L$16,$G145-SUM($O145:AG145),$G145/$B$91)),IF(Oper!AH$10=Inputs!$L$16,$G145-SUM($O145:AG145),0))</f>
        <v>0</v>
      </c>
      <c r="AI145" s="221">
        <f>IF(Oper!AI$10&gt;=$C145,IF(ROUND(SUM($O145:AH145),4)=ROUND($G145,4),0,IF(Oper!AI$10=Inputs!$L$16,$G145-SUM($O145:AH145),$G145/$B$91)),IF(Oper!AI$10=Inputs!$L$16,$G145-SUM($O145:AH145),0))</f>
        <v>0</v>
      </c>
      <c r="AJ145" s="221">
        <f>IF(Oper!AJ$10&gt;=$C145,IF(ROUND(SUM($O145:AI145),4)=ROUND($G145,4),0,IF(Oper!AJ$10=Inputs!$L$16,$G145-SUM($O145:AI145),$G145/$B$91)),IF(Oper!AJ$10=Inputs!$L$16,$G145-SUM($O145:AI145),0))</f>
        <v>0</v>
      </c>
      <c r="AK145" s="221">
        <f>IF(Oper!AK$10&gt;=$C145,IF(ROUND(SUM($O145:AJ145),4)=ROUND($G145,4),0,IF(Oper!AK$10=Inputs!$L$16,$G145-SUM($O145:AJ145),$G145/$B$91)),IF(Oper!AK$10=Inputs!$L$16,$G145-SUM($O145:AJ145),0))</f>
        <v>0</v>
      </c>
      <c r="AL145" s="221">
        <f>IF(Oper!AL$10&gt;=$C145,IF(ROUND(SUM($O145:AK145),4)=ROUND($G145,4),0,IF(Oper!AL$10=Inputs!$L$16,$G145-SUM($O145:AK145),$G145/$B$91)),IF(Oper!AL$10=Inputs!$L$16,$G145-SUM($O145:AK145),0))</f>
        <v>0</v>
      </c>
      <c r="AM145" s="221">
        <f>IF(Oper!AM$10&gt;=$C145,IF(ROUND(SUM($O145:AL145),4)=ROUND($G145,4),0,IF(Oper!AM$10=Inputs!$L$16,$G145-SUM($O145:AL145),$G145/$B$91)),IF(Oper!AM$10=Inputs!$L$16,$G145-SUM($O145:AL145),0))</f>
        <v>0</v>
      </c>
      <c r="AN145" s="221">
        <f>IF(Oper!AN$10&gt;=$C145,IF(ROUND(SUM($O145:AM145),4)=ROUND($G145,4),0,IF(Oper!AN$10=Inputs!$L$16,$G145-SUM($O145:AM145),$G145/$B$91)),IF(Oper!AN$10=Inputs!$L$16,$G145-SUM($O145:AM145),0))</f>
        <v>0</v>
      </c>
      <c r="AO145" s="221">
        <f>IF(Oper!AO$10&gt;=$C145,IF(ROUND(SUM($O145:AN145),4)=ROUND($G145,4),0,IF(Oper!AO$10=Inputs!$L$16,$G145-SUM($O145:AN145),$G145/$B$91)),IF(Oper!AO$10=Inputs!$L$16,$G145-SUM($O145:AN145),0))</f>
        <v>0</v>
      </c>
      <c r="AP145" s="221">
        <f>IF(Oper!AP$10&gt;=$C145,IF(ROUND(SUM($O145:AO145),4)=ROUND($G145,4),0,IF(Oper!AP$10=Inputs!$L$16,$G145-SUM($O145:AO145),$G145/$B$91)),IF(Oper!AP$10=Inputs!$L$16,$G145-SUM($O145:AO145),0))</f>
        <v>0</v>
      </c>
      <c r="AQ145" s="221">
        <f>IF(Oper!AQ$10&gt;=$C145,IF(ROUND(SUM($O145:AP145),4)=ROUND($G145,4),0,IF(Oper!AQ$10=Inputs!$L$16,$G145-SUM($O145:AP145),$G145/$B$91)),IF(Oper!AQ$10=Inputs!$L$16,$G145-SUM($O145:AP145),0))</f>
        <v>0</v>
      </c>
      <c r="AR145" s="221">
        <f>IF(Oper!AR$10&gt;=$C145,IF(ROUND(SUM($O145:AQ145),4)=ROUND($G145,4),0,IF(Oper!AR$10=Inputs!$L$16,$G145-SUM($O145:AQ145),$G145/$B$91)),IF(Oper!AR$10=Inputs!$L$16,$G145-SUM($O145:AQ145),0))</f>
        <v>0</v>
      </c>
      <c r="AS145" s="221">
        <f>IF(Oper!AS$10&gt;=$C145,IF(ROUND(SUM($O145:AR145),4)=ROUND($G145,4),0,IF(Oper!AS$10=Inputs!$L$16,$G145-SUM($O145:AR145),$G145/$B$91)),IF(Oper!AS$10=Inputs!$L$16,$G145-SUM($O145:AR145),0))</f>
        <v>0</v>
      </c>
      <c r="AT145" s="221">
        <f>IF(Oper!AT$10&gt;=$C145,IF(ROUND(SUM($O145:AS145),4)=ROUND($G145,4),0,IF(Oper!AT$10=Inputs!$L$16,$G145-SUM($O145:AS145),$G145/$B$91)),IF(Oper!AT$10=Inputs!$L$16,$G145-SUM($O145:AS145),0))</f>
        <v>0</v>
      </c>
      <c r="AU145" s="221">
        <f>IF(Oper!AU$10&gt;=$C145,IF(ROUND(SUM($O145:AT145),4)=ROUND($G145,4),0,IF(Oper!AU$10=Inputs!$L$16,$G145-SUM($O145:AT145),$G145/$B$91)),IF(Oper!AU$10=Inputs!$L$16,$G145-SUM($O145:AT145),0))</f>
        <v>0</v>
      </c>
      <c r="AV145" s="221">
        <f>IF(Oper!AV$10&gt;=$C145,IF(ROUND(SUM($O145:AU145),4)=ROUND($G145,4),0,IF(Oper!AV$10=Inputs!$L$16,$G145-SUM($O145:AU145),$G145/$B$91)),IF(Oper!AV$10=Inputs!$L$16,$G145-SUM($O145:AU145),0))</f>
        <v>0</v>
      </c>
      <c r="AW145" s="221">
        <f>IF(Oper!AW$10&gt;=$C145,IF(ROUND(SUM($O145:AV145),4)=ROUND($G145,4),0,IF(Oper!AW$10=Inputs!$L$16,$G145-SUM($O145:AV145),$G145/$B$91)),IF(Oper!AW$10=Inputs!$L$16,$G145-SUM($O145:AV145),0))</f>
        <v>0</v>
      </c>
      <c r="AX145" s="221">
        <f>IF(Oper!AX$10&gt;=$C145,IF(ROUND(SUM($O145:AW145),4)=ROUND($G145,4),0,IF(Oper!AX$10=Inputs!$L$16,$G145-SUM($O145:AW145),$G145/$B$91)),IF(Oper!AX$10=Inputs!$L$16,$G145-SUM($O145:AW145),0))</f>
        <v>0</v>
      </c>
      <c r="AY145" s="221">
        <f>IF(Oper!AY$10&gt;=$C145,IF(ROUND(SUM($O145:AX145),4)=ROUND($G145,4),0,IF(Oper!AY$10=Inputs!$L$16,$G145-SUM($O145:AX145),$G145/$B$91)),IF(Oper!AY$10=Inputs!$L$16,$G145-SUM($O145:AX145),0))</f>
        <v>0</v>
      </c>
      <c r="AZ145" s="221">
        <f>IF(Oper!AZ$10&gt;=$C145,IF(ROUND(SUM($O145:AY145),4)=ROUND($G145,4),0,IF(Oper!AZ$10=Inputs!$L$16,$G145-SUM($O145:AY145),$G145/$B$91)),IF(Oper!AZ$10=Inputs!$L$16,$G145-SUM($O145:AY145),0))</f>
        <v>0</v>
      </c>
      <c r="BA145" s="221">
        <f>IF(Oper!BA$10&gt;=$C145,IF(ROUND(SUM($O145:AZ145),4)=ROUND($G145,4),0,IF(Oper!BA$10=Inputs!$L$16,$G145-SUM($O145:AZ145),$G145/$B$91)),IF(Oper!BA$10=Inputs!$L$16,$G145-SUM($O145:AZ145),0))</f>
        <v>0</v>
      </c>
      <c r="BB145" s="221">
        <f>IF(Oper!BB$10&gt;=$C145,IF(ROUND(SUM($O145:BA145),4)=ROUND($G145,4),0,IF(Oper!BB$10=Inputs!$L$16,$G145-SUM($O145:BA145),$G145/$B$91)),IF(Oper!BB$10=Inputs!$L$16,$G145-SUM($O145:BA145),0))</f>
        <v>0</v>
      </c>
      <c r="BC145" s="221">
        <f>IF(Oper!BC$10&gt;=$C145,IF(ROUND(SUM($O145:BB145),4)=ROUND($G145,4),0,IF(Oper!BC$10=Inputs!$L$16,$G145-SUM($O145:BB145),$G145/$B$91)),IF(Oper!BC$10=Inputs!$L$16,$G145-SUM($O145:BB145),0))</f>
        <v>0</v>
      </c>
      <c r="BD145" s="221">
        <f>IF(Oper!BD$10&gt;=$C145,IF(ROUND(SUM($O145:BC145),4)=ROUND($G145,4),0,IF(Oper!BD$10=Inputs!$L$16,$G145-SUM($O145:BC145),$G145/$B$91)),IF(Oper!BD$10=Inputs!$L$16,$G145-SUM($O145:BC145),0))</f>
        <v>0</v>
      </c>
      <c r="BE145" s="221">
        <f>IF(Oper!BE$10&gt;=$C145,IF(ROUND(SUM($O145:BD145),4)=ROUND($G145,4),0,IF(Oper!BE$10=Inputs!$L$16,$G145-SUM($O145:BD145),$G145/$B$91)),IF(Oper!BE$10=Inputs!$L$16,$G145-SUM($O145:BD145),0))</f>
        <v>0</v>
      </c>
      <c r="BF145" s="221">
        <f>IF(Oper!BF$10&gt;=$C145,IF(ROUND(SUM($O145:BE145),4)=ROUND($G145,4),0,IF(Oper!BF$10=Inputs!$L$16,$G145-SUM($O145:BE145),$G145/$B$91)),IF(Oper!BF$10=Inputs!$L$16,$G145-SUM($O145:BE145),0))</f>
        <v>0</v>
      </c>
      <c r="BG145" s="221">
        <f>IF(Oper!BG$10&gt;=$C145,IF(ROUND(SUM($O145:BF145),4)=ROUND($G145,4),0,IF(Oper!BG$10=Inputs!$L$16,$G145-SUM($O145:BF145),$G145/$B$91)),IF(Oper!BG$10=Inputs!$L$16,$G145-SUM($O145:BF145),0))</f>
        <v>0</v>
      </c>
      <c r="BH145" s="221">
        <f>IF(Oper!BH$10&gt;=$C145,IF(ROUND(SUM($O145:BG145),4)=ROUND($G145,4),0,IF(Oper!BH$10=Inputs!$L$16,$G145-SUM($O145:BG145),$G145/$B$91)),IF(Oper!BH$10=Inputs!$L$16,$G145-SUM($O145:BG145),0))</f>
        <v>0</v>
      </c>
      <c r="BI145" s="221">
        <f>IF(Oper!BI$10&gt;=$C145,IF(ROUND(SUM($O145:BH145),4)=ROUND($G145,4),0,IF(Oper!BI$10=Inputs!$L$16,$G145-SUM($O145:BH145),$G145/$B$91)),IF(Oper!BI$10=Inputs!$L$16,$G145-SUM($O145:BH145),0))</f>
        <v>0</v>
      </c>
      <c r="BJ145" s="221">
        <f>IF(Oper!BJ$10&gt;=$C145,IF(ROUND(SUM($O145:BI145),4)=ROUND($G145,4),0,IF(Oper!BJ$10=Inputs!$L$16,$G145-SUM($O145:BI145),$G145/$B$91)),IF(Oper!BJ$10=Inputs!$L$16,$G145-SUM($O145:BI145),0))</f>
        <v>0</v>
      </c>
      <c r="BK145" s="221">
        <f>IF(Oper!BK$10&gt;=$C145,IF(ROUND(SUM($O145:BJ145),4)=ROUND($G145,4),0,IF(Oper!BK$10=Inputs!$L$16,$G145-SUM($O145:BJ145),$G145/$B$91)),IF(Oper!BK$10=Inputs!$L$16,$G145-SUM($O145:BJ145),0))</f>
        <v>0</v>
      </c>
      <c r="BL145" s="221">
        <f>IF(Oper!BL$10&gt;=$C145,IF(ROUND(SUM($O145:BK145),4)=ROUND($G145,4),0,IF(Oper!BL$10=Inputs!$L$16,$G145-SUM($O145:BK145),$G145/$B$91)),IF(Oper!BL$10=Inputs!$L$16,$G145-SUM($O145:BK145),0))</f>
        <v>0</v>
      </c>
      <c r="BM145" s="221">
        <f>IF(Oper!BM$10&gt;=$C145,IF(ROUND(SUM($O145:BL145),4)=ROUND($G145,4),0,IF(Oper!BM$10=Inputs!$L$16,$G145-SUM($O145:BL145),$G145/$B$91)),IF(Oper!BM$10=Inputs!$L$16,$G145-SUM($O145:BL145),0))</f>
        <v>0</v>
      </c>
      <c r="BN145" s="221">
        <f>IF(Oper!BN$10&gt;=$C145,IF(ROUND(SUM($O145:BM145),4)=ROUND($G145,4),0,IF(Oper!BN$10=Inputs!$L$16,$G145-SUM($O145:BM145),$G145/$B$91)),IF(Oper!BN$10=Inputs!$L$16,$G145-SUM($O145:BM145),0))</f>
        <v>0</v>
      </c>
      <c r="BO145" s="221">
        <f>IF(Oper!BO$10&gt;=$C145,IF(ROUND(SUM($O145:BN145),4)=ROUND($G145,4),0,IF(Oper!BO$10=Inputs!$L$16,$G145-SUM($O145:BN145),$G145/$B$91)),IF(Oper!BO$10=Inputs!$L$16,$G145-SUM($O145:BN145),0))</f>
        <v>0</v>
      </c>
      <c r="BP145" s="221">
        <f>IF(Oper!BP$10&gt;=$C145,IF(ROUND(SUM($O145:BO145),4)=ROUND($G145,4),0,IF(Oper!BP$10=Inputs!$L$16,$G145-SUM($O145:BO145),$G145/$B$91)),IF(Oper!BP$10=Inputs!$L$16,$G145-SUM($O145:BO145),0))</f>
        <v>-8.7348150064631582</v>
      </c>
      <c r="BQ145" s="221">
        <f>IF(Oper!BQ$10&gt;=$C145,IF(ROUND(SUM($O145:BP145),4)=ROUND($G145,4),0,IF(Oper!BQ$10=Inputs!$L$16,$G145-SUM($O145:BP145),$G145/$B$91)),IF(Oper!BQ$10=Inputs!$L$16,$G145-SUM($O145:BP145),0))</f>
        <v>-8.7348150064631582</v>
      </c>
      <c r="BR145" s="221">
        <f>IF(Oper!BR$10&gt;=$C145,IF(ROUND(SUM($O145:BQ145),4)=ROUND($G145,4),0,IF(Oper!BR$10=Inputs!$L$16,$G145-SUM($O145:BQ145),$G145/$B$91)),IF(Oper!BR$10=Inputs!$L$16,$G145-SUM($O145:BQ145),0))</f>
        <v>-8.7348150064631582</v>
      </c>
      <c r="BS145" s="221">
        <f>IF(Oper!BS$10&gt;=$C145,IF(ROUND(SUM($O145:BR145),4)=ROUND($G145,4),0,IF(Oper!BS$10=Inputs!$L$16,$G145-SUM($O145:BR145),$G145/$B$91)),IF(Oper!BS$10=Inputs!$L$16,$G145-SUM($O145:BR145),0))</f>
        <v>-8.7348150064631582</v>
      </c>
      <c r="BT145" s="221">
        <f>IF(Oper!BT$10&gt;=$C145,IF(ROUND(SUM($O145:BS145),4)=ROUND($G145,4),0,IF(Oper!BT$10=Inputs!$L$16,$G145-SUM($O145:BS145),$G145/$B$91)),IF(Oper!BT$10=Inputs!$L$16,$G145-SUM($O145:BS145),0))</f>
        <v>-8.7348150064631582</v>
      </c>
      <c r="BU145" s="221">
        <f>IF(Oper!BU$10&gt;=$C145,IF(ROUND(SUM($O145:BT145),4)=ROUND($G145,4),0,IF(Oper!BU$10=Inputs!$L$16,$G145-SUM($O145:BT145),$G145/$B$91)),IF(Oper!BU$10=Inputs!$L$16,$G145-SUM($O145:BT145),0))</f>
        <v>-8.7348150064631582</v>
      </c>
      <c r="BV145" s="221">
        <f>IF(Oper!BV$10&gt;=$C145,IF(ROUND(SUM($O145:BU145),4)=ROUND($G145,4),0,IF(Oper!BV$10=Inputs!$L$16,$G145-SUM($O145:BU145),$G145/$B$91)),IF(Oper!BV$10=Inputs!$L$16,$G145-SUM($O145:BU145),0))</f>
        <v>-8.7348150064631582</v>
      </c>
      <c r="BW145" s="221">
        <f>IF(Oper!BW$10&gt;=$C145,IF(ROUND(SUM($O145:BV145),4)=ROUND($G145,4),0,IF(Oper!BW$10=Inputs!$L$16,$G145-SUM($O145:BV145),$G145/$B$91)),IF(Oper!BW$10=Inputs!$L$16,$G145-SUM($O145:BV145),0))</f>
        <v>-8.7348150064631582</v>
      </c>
      <c r="BX145" s="221">
        <f>IF(Oper!BX$10&gt;=$C145,IF(ROUND(SUM($O145:BW145),4)=ROUND($G145,4),0,IF(Oper!BX$10=Inputs!$L$16,$G145-SUM($O145:BW145),$G145/$B$91)),IF(Oper!BX$10=Inputs!$L$16,$G145-SUM($O145:BW145),0))</f>
        <v>-8.7348150064631582</v>
      </c>
      <c r="BY145" s="221">
        <f>IF(Oper!BY$10&gt;=$C145,IF(ROUND(SUM($O145:BX145),4)=ROUND($G145,4),0,IF(Oper!BY$10=Inputs!$L$16,$G145-SUM($O145:BX145),$G145/$B$91)),IF(Oper!BY$10=Inputs!$L$16,$G145-SUM($O145:BX145),0))</f>
        <v>-8.7348150064631582</v>
      </c>
      <c r="BZ145" s="221">
        <f>IF(Oper!BZ$10&gt;=$C145,IF(ROUND(SUM($O145:BY145),4)=ROUND($G145,4),0,IF(Oper!BZ$10=Inputs!$L$16,$G145-SUM($O145:BY145),$G145/$B$91)),IF(Oper!BZ$10=Inputs!$L$16,$G145-SUM($O145:BY145),0))</f>
        <v>-8.7348150064631582</v>
      </c>
      <c r="CA145" s="221">
        <f>IF(Oper!CA$10&gt;=$C145,IF(ROUND(SUM($O145:BZ145),4)=ROUND($G145,4),0,IF(Oper!CA$10=Inputs!$L$16,$G145-SUM($O145:BZ145),$G145/$B$91)),IF(Oper!CA$10=Inputs!$L$16,$G145-SUM($O145:BZ145),0))</f>
        <v>-8.7348150064631582</v>
      </c>
      <c r="CB145" s="221">
        <f>IF(Oper!CB$10&gt;=$C145,IF(ROUND(SUM($O145:CA145),4)=ROUND($G145,4),0,IF(Oper!CB$10=Inputs!$L$16,$G145-SUM($O145:CA145),$G145/$B$91)),IF(Oper!CB$10=Inputs!$L$16,$G145-SUM($O145:CA145),0))</f>
        <v>-8.7348150064631582</v>
      </c>
      <c r="CC145" s="221">
        <f>IF(Oper!CC$10&gt;=$C145,IF(ROUND(SUM($O145:CB145),4)=ROUND($G145,4),0,IF(Oper!CC$10=Inputs!$L$16,$G145-SUM($O145:CB145),$G145/$B$91)),IF(Oper!CC$10=Inputs!$L$16,$G145-SUM($O145:CB145),0))</f>
        <v>-8.7348150064631582</v>
      </c>
      <c r="CD145" s="221">
        <f>IF(Oper!CD$10&gt;=$C145,IF(ROUND(SUM($O145:CC145),4)=ROUND($G145,4),0,IF(Oper!CD$10=Inputs!$L$16,$G145-SUM($O145:CC145),$G145/$B$91)),IF(Oper!CD$10=Inputs!$L$16,$G145-SUM($O145:CC145),0))</f>
        <v>-8.7348150064631582</v>
      </c>
      <c r="CE145" s="221">
        <f>IF(Oper!CE$10&gt;=$C145,IF(ROUND(SUM($O145:CD145),4)=ROUND($G145,4),0,IF(Oper!CE$10=Inputs!$L$16,$G145-SUM($O145:CD145),$G145/$B$91)),IF(Oper!CE$10=Inputs!$L$16,$G145-SUM($O145:CD145),0))</f>
        <v>-8.7348150064631582</v>
      </c>
      <c r="CF145" s="221">
        <f>IF(Oper!CF$10&gt;=$C145,IF(ROUND(SUM($O145:CE145),4)=ROUND($G145,4),0,IF(Oper!CF$10=Inputs!$L$16,$G145-SUM($O145:CE145),$G145/$B$91)),IF(Oper!CF$10=Inputs!$L$16,$G145-SUM($O145:CE145),0))</f>
        <v>-8.7348150064631582</v>
      </c>
      <c r="CG145" s="221">
        <f>IF(Oper!CG$10&gt;=$C145,IF(ROUND(SUM($O145:CF145),4)=ROUND($G145,4),0,IF(Oper!CG$10=Inputs!$L$16,$G145-SUM($O145:CF145),$G145/$B$91)),IF(Oper!CG$10=Inputs!$L$16,$G145-SUM($O145:CF145),0))</f>
        <v>-8.7348150064631582</v>
      </c>
      <c r="CH145" s="221">
        <f>IF(Oper!CH$10&gt;=$C145,IF(ROUND(SUM($O145:CG145),4)=ROUND($G145,4),0,IF(Oper!CH$10=Inputs!$L$16,$G145-SUM($O145:CG145),$G145/$B$91)),IF(Oper!CH$10=Inputs!$L$16,$G145-SUM($O145:CG145),0))</f>
        <v>-8.7348150064631582</v>
      </c>
      <c r="CI145" s="221">
        <f>IF(Oper!CI$10&gt;=$C145,IF(ROUND(SUM($O145:CH145),4)=ROUND($G145,4),0,IF(Oper!CI$10=Inputs!$L$16,$G145-SUM($O145:CH145),$G145/$B$91)),IF(Oper!CI$10=Inputs!$L$16,$G145-SUM($O145:CH145),0))</f>
        <v>-8.7348150064631582</v>
      </c>
      <c r="CJ145" s="221">
        <f>IF(Oper!CJ$10&gt;=$C145,IF(ROUND(SUM($O145:CI145),4)=ROUND($G145,4),0,IF(Oper!CJ$10=Inputs!$L$16,$G145-SUM($O145:CI145),$G145/$B$91)),IF(Oper!CJ$10=Inputs!$L$16,$G145-SUM($O145:CI145),0))</f>
        <v>0</v>
      </c>
      <c r="CK145" s="221">
        <f>IF(Oper!CK$10&gt;=$C145,IF(ROUND(SUM($O145:CJ145),4)=ROUND($G145,4),0,IF(Oper!CK$10=Inputs!$L$16,$G145-SUM($O145:CJ145),$G145/$B$91)),IF(Oper!CK$10=Inputs!$L$16,$G145-SUM($O145:CJ145),0))</f>
        <v>0</v>
      </c>
      <c r="CL145" s="221">
        <f>IF(Oper!CL$10&gt;=$C145,IF(ROUND(SUM($O145:CK145),4)=ROUND($G145,4),0,IF(Oper!CL$10=Inputs!$L$16,$G145-SUM($O145:CK145),$G145/$B$91)),IF(Oper!CL$10=Inputs!$L$16,$G145-SUM($O145:CK145),0))</f>
        <v>0</v>
      </c>
      <c r="CM145" s="221">
        <f>IF(Oper!CM$10&gt;=$C145,IF(ROUND(SUM($O145:CL145),4)=ROUND($G145,4),0,IF(Oper!CM$10=Inputs!$L$16,$G145-SUM($O145:CL145),$G145/$B$91)),IF(Oper!CM$10=Inputs!$L$16,$G145-SUM($O145:CL145),0))</f>
        <v>0</v>
      </c>
      <c r="CN145" s="221">
        <f>IF(Oper!CN$10&gt;=$C145,IF(ROUND(SUM($O145:CM145),4)=ROUND($G145,4),0,IF(Oper!CN$10=Inputs!$L$16,$G145-SUM($O145:CM145),$G145/$B$91)),IF(Oper!CN$10=Inputs!$L$16,$G145-SUM($O145:CM145),0))</f>
        <v>0</v>
      </c>
      <c r="CO145" s="221">
        <f>IF(Oper!CO$10&gt;=$C145,IF(ROUND(SUM($O145:CN145),4)=ROUND($G145,4),0,IF(Oper!CO$10=Inputs!$L$16,$G145-SUM($O145:CN145),$G145/$B$91)),IF(Oper!CO$10=Inputs!$L$16,$G145-SUM($O145:CN145),0))</f>
        <v>0</v>
      </c>
      <c r="CP145" s="221">
        <f>IF(Oper!CP$10&gt;=$C145,IF(ROUND(SUM($O145:CO145),4)=ROUND($G145,4),0,IF(Oper!CP$10=Inputs!$L$16,$G145-SUM($O145:CO145),$G145/$B$91)),IF(Oper!CP$10=Inputs!$L$16,$G145-SUM($O145:CO145),0))</f>
        <v>0</v>
      </c>
      <c r="CQ145" s="221">
        <f>IF(Oper!CQ$10&gt;=$C145,IF(ROUND(SUM($O145:CP145),4)=ROUND($G145,4),0,IF(Oper!CQ$10=Inputs!$L$16,$G145-SUM($O145:CP145),$G145/$B$91)),IF(Oper!CQ$10=Inputs!$L$16,$G145-SUM($O145:CP145),0))</f>
        <v>0</v>
      </c>
      <c r="CR145" s="221">
        <f>IF(Oper!CR$10&gt;=$C145,IF(ROUND(SUM($O145:CQ145),4)=ROUND($G145,4),0,IF(Oper!CR$10=Inputs!$L$16,$G145-SUM($O145:CQ145),$G145/$B$91)),IF(Oper!CR$10=Inputs!$L$16,$G145-SUM($O145:CQ145),0))</f>
        <v>0</v>
      </c>
      <c r="CS145" s="221"/>
    </row>
    <row r="146" spans="1:97" outlineLevel="1">
      <c r="A146" s="47"/>
      <c r="B146" s="47"/>
      <c r="C146" s="116">
        <v>62823</v>
      </c>
      <c r="D146" s="47"/>
      <c r="E146" s="47"/>
      <c r="F146" s="47"/>
      <c r="G146" s="666">
        <f t="shared" si="217"/>
        <v>-178.19022613184842</v>
      </c>
      <c r="H146" s="47"/>
      <c r="I146" s="47"/>
      <c r="J146" s="47"/>
      <c r="K146" s="310" t="s">
        <v>200</v>
      </c>
      <c r="L146" s="133"/>
      <c r="M146" s="125">
        <f t="shared" si="218"/>
        <v>-178.19022613184848</v>
      </c>
      <c r="N146" s="125"/>
      <c r="O146" s="47"/>
      <c r="P146" s="221">
        <f>IF(Oper!P$10&gt;=$C146,IF(ROUND(SUM($O146:O146),4)=ROUND($G146,4),0,IF(Oper!P$10=Inputs!$L$16,$G146-SUM($O146:O146),$G146/$B$91)),IF(Oper!P$10=Inputs!$L$16,$G146-SUM($O146:O146),0))</f>
        <v>0</v>
      </c>
      <c r="Q146" s="221">
        <f>IF(Oper!Q$10&gt;=$C146,IF(ROUND(SUM($O146:P146),4)=ROUND($G146,4),0,IF(Oper!Q$10=Inputs!$L$16,$G146-SUM($O146:P146),$G146/$B$91)),IF(Oper!Q$10=Inputs!$L$16,$G146-SUM($O146:P146),0))</f>
        <v>0</v>
      </c>
      <c r="R146" s="221">
        <f>IF(Oper!R$10&gt;=$C146,IF(ROUND(SUM($O146:Q146),4)=ROUND($G146,4),0,IF(Oper!R$10=Inputs!$L$16,$G146-SUM($O146:Q146),$G146/$B$91)),IF(Oper!R$10=Inputs!$L$16,$G146-SUM($O146:Q146),0))</f>
        <v>0</v>
      </c>
      <c r="S146" s="221">
        <f>IF(Oper!S$10&gt;=$C146,IF(ROUND(SUM($O146:R146),4)=ROUND($G146,4),0,IF(Oper!S$10=Inputs!$L$16,$G146-SUM($O146:R146),$G146/$B$91)),IF(Oper!S$10=Inputs!$L$16,$G146-SUM($O146:R146),0))</f>
        <v>0</v>
      </c>
      <c r="T146" s="221">
        <f>IF(Oper!T$10&gt;=$C146,IF(ROUND(SUM($O146:S146),4)=ROUND($G146,4),0,IF(Oper!T$10=Inputs!$L$16,$G146-SUM($O146:S146),$G146/$B$91)),IF(Oper!T$10=Inputs!$L$16,$G146-SUM($O146:S146),0))</f>
        <v>0</v>
      </c>
      <c r="U146" s="221">
        <f>IF(Oper!U$10&gt;=$C146,IF(ROUND(SUM($O146:T146),4)=ROUND($G146,4),0,IF(Oper!U$10=Inputs!$L$16,$G146-SUM($O146:T146),$G146/$B$91)),IF(Oper!U$10=Inputs!$L$16,$G146-SUM($O146:T146),0))</f>
        <v>0</v>
      </c>
      <c r="V146" s="221">
        <f>IF(Oper!V$10&gt;=$C146,IF(ROUND(SUM($O146:U146),4)=ROUND($G146,4),0,IF(Oper!V$10=Inputs!$L$16,$G146-SUM($O146:U146),$G146/$B$91)),IF(Oper!V$10=Inputs!$L$16,$G146-SUM($O146:U146),0))</f>
        <v>0</v>
      </c>
      <c r="W146" s="221">
        <f>IF(Oper!W$10&gt;=$C146,IF(ROUND(SUM($O146:V146),4)=ROUND($G146,4),0,IF(Oper!W$10=Inputs!$L$16,$G146-SUM($O146:V146),$G146/$B$91)),IF(Oper!W$10=Inputs!$L$16,$G146-SUM($O146:V146),0))</f>
        <v>0</v>
      </c>
      <c r="X146" s="221">
        <f>IF(Oper!X$10&gt;=$C146,IF(ROUND(SUM($O146:W146),4)=ROUND($G146,4),0,IF(Oper!X$10=Inputs!$L$16,$G146-SUM($O146:W146),$G146/$B$91)),IF(Oper!X$10=Inputs!$L$16,$G146-SUM($O146:W146),0))</f>
        <v>0</v>
      </c>
      <c r="Y146" s="221">
        <f>IF(Oper!Y$10&gt;=$C146,IF(ROUND(SUM($O146:X146),4)=ROUND($G146,4),0,IF(Oper!Y$10=Inputs!$L$16,$G146-SUM($O146:X146),$G146/$B$91)),IF(Oper!Y$10=Inputs!$L$16,$G146-SUM($O146:X146),0))</f>
        <v>0</v>
      </c>
      <c r="Z146" s="221">
        <f>IF(Oper!Z$10&gt;=$C146,IF(ROUND(SUM($O146:Y146),4)=ROUND($G146,4),0,IF(Oper!Z$10=Inputs!$L$16,$G146-SUM($O146:Y146),$G146/$B$91)),IF(Oper!Z$10=Inputs!$L$16,$G146-SUM($O146:Y146),0))</f>
        <v>0</v>
      </c>
      <c r="AA146" s="221">
        <f>IF(Oper!AA$10&gt;=$C146,IF(ROUND(SUM($O146:Z146),4)=ROUND($G146,4),0,IF(Oper!AA$10=Inputs!$L$16,$G146-SUM($O146:Z146),$G146/$B$91)),IF(Oper!AA$10=Inputs!$L$16,$G146-SUM($O146:Z146),0))</f>
        <v>0</v>
      </c>
      <c r="AB146" s="221">
        <f>IF(Oper!AB$10&gt;=$C146,IF(ROUND(SUM($O146:AA146),4)=ROUND($G146,4),0,IF(Oper!AB$10=Inputs!$L$16,$G146-SUM($O146:AA146),$G146/$B$91)),IF(Oper!AB$10=Inputs!$L$16,$G146-SUM($O146:AA146),0))</f>
        <v>0</v>
      </c>
      <c r="AC146" s="221">
        <f>IF(Oper!AC$10&gt;=$C146,IF(ROUND(SUM($O146:AB146),4)=ROUND($G146,4),0,IF(Oper!AC$10=Inputs!$L$16,$G146-SUM($O146:AB146),$G146/$B$91)),IF(Oper!AC$10=Inputs!$L$16,$G146-SUM($O146:AB146),0))</f>
        <v>0</v>
      </c>
      <c r="AD146" s="221">
        <f>IF(Oper!AD$10&gt;=$C146,IF(ROUND(SUM($O146:AC146),4)=ROUND($G146,4),0,IF(Oper!AD$10=Inputs!$L$16,$G146-SUM($O146:AC146),$G146/$B$91)),IF(Oper!AD$10=Inputs!$L$16,$G146-SUM($O146:AC146),0))</f>
        <v>0</v>
      </c>
      <c r="AE146" s="221">
        <f>IF(Oper!AE$10&gt;=$C146,IF(ROUND(SUM($O146:AD146),4)=ROUND($G146,4),0,IF(Oper!AE$10=Inputs!$L$16,$G146-SUM($O146:AD146),$G146/$B$91)),IF(Oper!AE$10=Inputs!$L$16,$G146-SUM($O146:AD146),0))</f>
        <v>0</v>
      </c>
      <c r="AF146" s="221">
        <f>IF(Oper!AF$10&gt;=$C146,IF(ROUND(SUM($O146:AE146),4)=ROUND($G146,4),0,IF(Oper!AF$10=Inputs!$L$16,$G146-SUM($O146:AE146),$G146/$B$91)),IF(Oper!AF$10=Inputs!$L$16,$G146-SUM($O146:AE146),0))</f>
        <v>0</v>
      </c>
      <c r="AG146" s="221">
        <f>IF(Oper!AG$10&gt;=$C146,IF(ROUND(SUM($O146:AF146),4)=ROUND($G146,4),0,IF(Oper!AG$10=Inputs!$L$16,$G146-SUM($O146:AF146),$G146/$B$91)),IF(Oper!AG$10=Inputs!$L$16,$G146-SUM($O146:AF146),0))</f>
        <v>0</v>
      </c>
      <c r="AH146" s="221">
        <f>IF(Oper!AH$10&gt;=$C146,IF(ROUND(SUM($O146:AG146),4)=ROUND($G146,4),0,IF(Oper!AH$10=Inputs!$L$16,$G146-SUM($O146:AG146),$G146/$B$91)),IF(Oper!AH$10=Inputs!$L$16,$G146-SUM($O146:AG146),0))</f>
        <v>0</v>
      </c>
      <c r="AI146" s="221">
        <f>IF(Oper!AI$10&gt;=$C146,IF(ROUND(SUM($O146:AH146),4)=ROUND($G146,4),0,IF(Oper!AI$10=Inputs!$L$16,$G146-SUM($O146:AH146),$G146/$B$91)),IF(Oper!AI$10=Inputs!$L$16,$G146-SUM($O146:AH146),0))</f>
        <v>0</v>
      </c>
      <c r="AJ146" s="221">
        <f>IF(Oper!AJ$10&gt;=$C146,IF(ROUND(SUM($O146:AI146),4)=ROUND($G146,4),0,IF(Oper!AJ$10=Inputs!$L$16,$G146-SUM($O146:AI146),$G146/$B$91)),IF(Oper!AJ$10=Inputs!$L$16,$G146-SUM($O146:AI146),0))</f>
        <v>0</v>
      </c>
      <c r="AK146" s="221">
        <f>IF(Oper!AK$10&gt;=$C146,IF(ROUND(SUM($O146:AJ146),4)=ROUND($G146,4),0,IF(Oper!AK$10=Inputs!$L$16,$G146-SUM($O146:AJ146),$G146/$B$91)),IF(Oper!AK$10=Inputs!$L$16,$G146-SUM($O146:AJ146),0))</f>
        <v>0</v>
      </c>
      <c r="AL146" s="221">
        <f>IF(Oper!AL$10&gt;=$C146,IF(ROUND(SUM($O146:AK146),4)=ROUND($G146,4),0,IF(Oper!AL$10=Inputs!$L$16,$G146-SUM($O146:AK146),$G146/$B$91)),IF(Oper!AL$10=Inputs!$L$16,$G146-SUM($O146:AK146),0))</f>
        <v>0</v>
      </c>
      <c r="AM146" s="221">
        <f>IF(Oper!AM$10&gt;=$C146,IF(ROUND(SUM($O146:AL146),4)=ROUND($G146,4),0,IF(Oper!AM$10=Inputs!$L$16,$G146-SUM($O146:AL146),$G146/$B$91)),IF(Oper!AM$10=Inputs!$L$16,$G146-SUM($O146:AL146),0))</f>
        <v>0</v>
      </c>
      <c r="AN146" s="221">
        <f>IF(Oper!AN$10&gt;=$C146,IF(ROUND(SUM($O146:AM146),4)=ROUND($G146,4),0,IF(Oper!AN$10=Inputs!$L$16,$G146-SUM($O146:AM146),$G146/$B$91)),IF(Oper!AN$10=Inputs!$L$16,$G146-SUM($O146:AM146),0))</f>
        <v>0</v>
      </c>
      <c r="AO146" s="221">
        <f>IF(Oper!AO$10&gt;=$C146,IF(ROUND(SUM($O146:AN146),4)=ROUND($G146,4),0,IF(Oper!AO$10=Inputs!$L$16,$G146-SUM($O146:AN146),$G146/$B$91)),IF(Oper!AO$10=Inputs!$L$16,$G146-SUM($O146:AN146),0))</f>
        <v>0</v>
      </c>
      <c r="AP146" s="221">
        <f>IF(Oper!AP$10&gt;=$C146,IF(ROUND(SUM($O146:AO146),4)=ROUND($G146,4),0,IF(Oper!AP$10=Inputs!$L$16,$G146-SUM($O146:AO146),$G146/$B$91)),IF(Oper!AP$10=Inputs!$L$16,$G146-SUM($O146:AO146),0))</f>
        <v>0</v>
      </c>
      <c r="AQ146" s="221">
        <f>IF(Oper!AQ$10&gt;=$C146,IF(ROUND(SUM($O146:AP146),4)=ROUND($G146,4),0,IF(Oper!AQ$10=Inputs!$L$16,$G146-SUM($O146:AP146),$G146/$B$91)),IF(Oper!AQ$10=Inputs!$L$16,$G146-SUM($O146:AP146),0))</f>
        <v>0</v>
      </c>
      <c r="AR146" s="221">
        <f>IF(Oper!AR$10&gt;=$C146,IF(ROUND(SUM($O146:AQ146),4)=ROUND($G146,4),0,IF(Oper!AR$10=Inputs!$L$16,$G146-SUM($O146:AQ146),$G146/$B$91)),IF(Oper!AR$10=Inputs!$L$16,$G146-SUM($O146:AQ146),0))</f>
        <v>0</v>
      </c>
      <c r="AS146" s="221">
        <f>IF(Oper!AS$10&gt;=$C146,IF(ROUND(SUM($O146:AR146),4)=ROUND($G146,4),0,IF(Oper!AS$10=Inputs!$L$16,$G146-SUM($O146:AR146),$G146/$B$91)),IF(Oper!AS$10=Inputs!$L$16,$G146-SUM($O146:AR146),0))</f>
        <v>0</v>
      </c>
      <c r="AT146" s="221">
        <f>IF(Oper!AT$10&gt;=$C146,IF(ROUND(SUM($O146:AS146),4)=ROUND($G146,4),0,IF(Oper!AT$10=Inputs!$L$16,$G146-SUM($O146:AS146),$G146/$B$91)),IF(Oper!AT$10=Inputs!$L$16,$G146-SUM($O146:AS146),0))</f>
        <v>0</v>
      </c>
      <c r="AU146" s="221">
        <f>IF(Oper!AU$10&gt;=$C146,IF(ROUND(SUM($O146:AT146),4)=ROUND($G146,4),0,IF(Oper!AU$10=Inputs!$L$16,$G146-SUM($O146:AT146),$G146/$B$91)),IF(Oper!AU$10=Inputs!$L$16,$G146-SUM($O146:AT146),0))</f>
        <v>0</v>
      </c>
      <c r="AV146" s="221">
        <f>IF(Oper!AV$10&gt;=$C146,IF(ROUND(SUM($O146:AU146),4)=ROUND($G146,4),0,IF(Oper!AV$10=Inputs!$L$16,$G146-SUM($O146:AU146),$G146/$B$91)),IF(Oper!AV$10=Inputs!$L$16,$G146-SUM($O146:AU146),0))</f>
        <v>0</v>
      </c>
      <c r="AW146" s="221">
        <f>IF(Oper!AW$10&gt;=$C146,IF(ROUND(SUM($O146:AV146),4)=ROUND($G146,4),0,IF(Oper!AW$10=Inputs!$L$16,$G146-SUM($O146:AV146),$G146/$B$91)),IF(Oper!AW$10=Inputs!$L$16,$G146-SUM($O146:AV146),0))</f>
        <v>0</v>
      </c>
      <c r="AX146" s="221">
        <f>IF(Oper!AX$10&gt;=$C146,IF(ROUND(SUM($O146:AW146),4)=ROUND($G146,4),0,IF(Oper!AX$10=Inputs!$L$16,$G146-SUM($O146:AW146),$G146/$B$91)),IF(Oper!AX$10=Inputs!$L$16,$G146-SUM($O146:AW146),0))</f>
        <v>0</v>
      </c>
      <c r="AY146" s="221">
        <f>IF(Oper!AY$10&gt;=$C146,IF(ROUND(SUM($O146:AX146),4)=ROUND($G146,4),0,IF(Oper!AY$10=Inputs!$L$16,$G146-SUM($O146:AX146),$G146/$B$91)),IF(Oper!AY$10=Inputs!$L$16,$G146-SUM($O146:AX146),0))</f>
        <v>0</v>
      </c>
      <c r="AZ146" s="221">
        <f>IF(Oper!AZ$10&gt;=$C146,IF(ROUND(SUM($O146:AY146),4)=ROUND($G146,4),0,IF(Oper!AZ$10=Inputs!$L$16,$G146-SUM($O146:AY146),$G146/$B$91)),IF(Oper!AZ$10=Inputs!$L$16,$G146-SUM($O146:AY146),0))</f>
        <v>0</v>
      </c>
      <c r="BA146" s="221">
        <f>IF(Oper!BA$10&gt;=$C146,IF(ROUND(SUM($O146:AZ146),4)=ROUND($G146,4),0,IF(Oper!BA$10=Inputs!$L$16,$G146-SUM($O146:AZ146),$G146/$B$91)),IF(Oper!BA$10=Inputs!$L$16,$G146-SUM($O146:AZ146),0))</f>
        <v>0</v>
      </c>
      <c r="BB146" s="221">
        <f>IF(Oper!BB$10&gt;=$C146,IF(ROUND(SUM($O146:BA146),4)=ROUND($G146,4),0,IF(Oper!BB$10=Inputs!$L$16,$G146-SUM($O146:BA146),$G146/$B$91)),IF(Oper!BB$10=Inputs!$L$16,$G146-SUM($O146:BA146),0))</f>
        <v>0</v>
      </c>
      <c r="BC146" s="221">
        <f>IF(Oper!BC$10&gt;=$C146,IF(ROUND(SUM($O146:BB146),4)=ROUND($G146,4),0,IF(Oper!BC$10=Inputs!$L$16,$G146-SUM($O146:BB146),$G146/$B$91)),IF(Oper!BC$10=Inputs!$L$16,$G146-SUM($O146:BB146),0))</f>
        <v>0</v>
      </c>
      <c r="BD146" s="221">
        <f>IF(Oper!BD$10&gt;=$C146,IF(ROUND(SUM($O146:BC146),4)=ROUND($G146,4),0,IF(Oper!BD$10=Inputs!$L$16,$G146-SUM($O146:BC146),$G146/$B$91)),IF(Oper!BD$10=Inputs!$L$16,$G146-SUM($O146:BC146),0))</f>
        <v>0</v>
      </c>
      <c r="BE146" s="221">
        <f>IF(Oper!BE$10&gt;=$C146,IF(ROUND(SUM($O146:BD146),4)=ROUND($G146,4),0,IF(Oper!BE$10=Inputs!$L$16,$G146-SUM($O146:BD146),$G146/$B$91)),IF(Oper!BE$10=Inputs!$L$16,$G146-SUM($O146:BD146),0))</f>
        <v>0</v>
      </c>
      <c r="BF146" s="221">
        <f>IF(Oper!BF$10&gt;=$C146,IF(ROUND(SUM($O146:BE146),4)=ROUND($G146,4),0,IF(Oper!BF$10=Inputs!$L$16,$G146-SUM($O146:BE146),$G146/$B$91)),IF(Oper!BF$10=Inputs!$L$16,$G146-SUM($O146:BE146),0))</f>
        <v>0</v>
      </c>
      <c r="BG146" s="221">
        <f>IF(Oper!BG$10&gt;=$C146,IF(ROUND(SUM($O146:BF146),4)=ROUND($G146,4),0,IF(Oper!BG$10=Inputs!$L$16,$G146-SUM($O146:BF146),$G146/$B$91)),IF(Oper!BG$10=Inputs!$L$16,$G146-SUM($O146:BF146),0))</f>
        <v>0</v>
      </c>
      <c r="BH146" s="221">
        <f>IF(Oper!BH$10&gt;=$C146,IF(ROUND(SUM($O146:BG146),4)=ROUND($G146,4),0,IF(Oper!BH$10=Inputs!$L$16,$G146-SUM($O146:BG146),$G146/$B$91)),IF(Oper!BH$10=Inputs!$L$16,$G146-SUM($O146:BG146),0))</f>
        <v>0</v>
      </c>
      <c r="BI146" s="221">
        <f>IF(Oper!BI$10&gt;=$C146,IF(ROUND(SUM($O146:BH146),4)=ROUND($G146,4),0,IF(Oper!BI$10=Inputs!$L$16,$G146-SUM($O146:BH146),$G146/$B$91)),IF(Oper!BI$10=Inputs!$L$16,$G146-SUM($O146:BH146),0))</f>
        <v>0</v>
      </c>
      <c r="BJ146" s="221">
        <f>IF(Oper!BJ$10&gt;=$C146,IF(ROUND(SUM($O146:BI146),4)=ROUND($G146,4),0,IF(Oper!BJ$10=Inputs!$L$16,$G146-SUM($O146:BI146),$G146/$B$91)),IF(Oper!BJ$10=Inputs!$L$16,$G146-SUM($O146:BI146),0))</f>
        <v>0</v>
      </c>
      <c r="BK146" s="221">
        <f>IF(Oper!BK$10&gt;=$C146,IF(ROUND(SUM($O146:BJ146),4)=ROUND($G146,4),0,IF(Oper!BK$10=Inputs!$L$16,$G146-SUM($O146:BJ146),$G146/$B$91)),IF(Oper!BK$10=Inputs!$L$16,$G146-SUM($O146:BJ146),0))</f>
        <v>0</v>
      </c>
      <c r="BL146" s="221">
        <f>IF(Oper!BL$10&gt;=$C146,IF(ROUND(SUM($O146:BK146),4)=ROUND($G146,4),0,IF(Oper!BL$10=Inputs!$L$16,$G146-SUM($O146:BK146),$G146/$B$91)),IF(Oper!BL$10=Inputs!$L$16,$G146-SUM($O146:BK146),0))</f>
        <v>0</v>
      </c>
      <c r="BM146" s="221">
        <f>IF(Oper!BM$10&gt;=$C146,IF(ROUND(SUM($O146:BL146),4)=ROUND($G146,4),0,IF(Oper!BM$10=Inputs!$L$16,$G146-SUM($O146:BL146),$G146/$B$91)),IF(Oper!BM$10=Inputs!$L$16,$G146-SUM($O146:BL146),0))</f>
        <v>0</v>
      </c>
      <c r="BN146" s="221">
        <f>IF(Oper!BN$10&gt;=$C146,IF(ROUND(SUM($O146:BM146),4)=ROUND($G146,4),0,IF(Oper!BN$10=Inputs!$L$16,$G146-SUM($O146:BM146),$G146/$B$91)),IF(Oper!BN$10=Inputs!$L$16,$G146-SUM($O146:BM146),0))</f>
        <v>0</v>
      </c>
      <c r="BO146" s="221">
        <f>IF(Oper!BO$10&gt;=$C146,IF(ROUND(SUM($O146:BN146),4)=ROUND($G146,4),0,IF(Oper!BO$10=Inputs!$L$16,$G146-SUM($O146:BN146),$G146/$B$91)),IF(Oper!BO$10=Inputs!$L$16,$G146-SUM($O146:BN146),0))</f>
        <v>0</v>
      </c>
      <c r="BP146" s="221">
        <f>IF(Oper!BP$10&gt;=$C146,IF(ROUND(SUM($O146:BO146),4)=ROUND($G146,4),0,IF(Oper!BP$10=Inputs!$L$16,$G146-SUM($O146:BO146),$G146/$B$91)),IF(Oper!BP$10=Inputs!$L$16,$G146-SUM($O146:BO146),0))</f>
        <v>0</v>
      </c>
      <c r="BQ146" s="221">
        <f>IF(Oper!BQ$10&gt;=$C146,IF(ROUND(SUM($O146:BP146),4)=ROUND($G146,4),0,IF(Oper!BQ$10=Inputs!$L$16,$G146-SUM($O146:BP146),$G146/$B$91)),IF(Oper!BQ$10=Inputs!$L$16,$G146-SUM($O146:BP146),0))</f>
        <v>-8.909511306592421</v>
      </c>
      <c r="BR146" s="221">
        <f>IF(Oper!BR$10&gt;=$C146,IF(ROUND(SUM($O146:BQ146),4)=ROUND($G146,4),0,IF(Oper!BR$10=Inputs!$L$16,$G146-SUM($O146:BQ146),$G146/$B$91)),IF(Oper!BR$10=Inputs!$L$16,$G146-SUM($O146:BQ146),0))</f>
        <v>-8.909511306592421</v>
      </c>
      <c r="BS146" s="221">
        <f>IF(Oper!BS$10&gt;=$C146,IF(ROUND(SUM($O146:BR146),4)=ROUND($G146,4),0,IF(Oper!BS$10=Inputs!$L$16,$G146-SUM($O146:BR146),$G146/$B$91)),IF(Oper!BS$10=Inputs!$L$16,$G146-SUM($O146:BR146),0))</f>
        <v>-8.909511306592421</v>
      </c>
      <c r="BT146" s="221">
        <f>IF(Oper!BT$10&gt;=$C146,IF(ROUND(SUM($O146:BS146),4)=ROUND($G146,4),0,IF(Oper!BT$10=Inputs!$L$16,$G146-SUM($O146:BS146),$G146/$B$91)),IF(Oper!BT$10=Inputs!$L$16,$G146-SUM($O146:BS146),0))</f>
        <v>-8.909511306592421</v>
      </c>
      <c r="BU146" s="221">
        <f>IF(Oper!BU$10&gt;=$C146,IF(ROUND(SUM($O146:BT146),4)=ROUND($G146,4),0,IF(Oper!BU$10=Inputs!$L$16,$G146-SUM($O146:BT146),$G146/$B$91)),IF(Oper!BU$10=Inputs!$L$16,$G146-SUM($O146:BT146),0))</f>
        <v>-8.909511306592421</v>
      </c>
      <c r="BV146" s="221">
        <f>IF(Oper!BV$10&gt;=$C146,IF(ROUND(SUM($O146:BU146),4)=ROUND($G146,4),0,IF(Oper!BV$10=Inputs!$L$16,$G146-SUM($O146:BU146),$G146/$B$91)),IF(Oper!BV$10=Inputs!$L$16,$G146-SUM($O146:BU146),0))</f>
        <v>-8.909511306592421</v>
      </c>
      <c r="BW146" s="221">
        <f>IF(Oper!BW$10&gt;=$C146,IF(ROUND(SUM($O146:BV146),4)=ROUND($G146,4),0,IF(Oper!BW$10=Inputs!$L$16,$G146-SUM($O146:BV146),$G146/$B$91)),IF(Oper!BW$10=Inputs!$L$16,$G146-SUM($O146:BV146),0))</f>
        <v>-8.909511306592421</v>
      </c>
      <c r="BX146" s="221">
        <f>IF(Oper!BX$10&gt;=$C146,IF(ROUND(SUM($O146:BW146),4)=ROUND($G146,4),0,IF(Oper!BX$10=Inputs!$L$16,$G146-SUM($O146:BW146),$G146/$B$91)),IF(Oper!BX$10=Inputs!$L$16,$G146-SUM($O146:BW146),0))</f>
        <v>-8.909511306592421</v>
      </c>
      <c r="BY146" s="221">
        <f>IF(Oper!BY$10&gt;=$C146,IF(ROUND(SUM($O146:BX146),4)=ROUND($G146,4),0,IF(Oper!BY$10=Inputs!$L$16,$G146-SUM($O146:BX146),$G146/$B$91)),IF(Oper!BY$10=Inputs!$L$16,$G146-SUM($O146:BX146),0))</f>
        <v>-8.909511306592421</v>
      </c>
      <c r="BZ146" s="221">
        <f>IF(Oper!BZ$10&gt;=$C146,IF(ROUND(SUM($O146:BY146),4)=ROUND($G146,4),0,IF(Oper!BZ$10=Inputs!$L$16,$G146-SUM($O146:BY146),$G146/$B$91)),IF(Oper!BZ$10=Inputs!$L$16,$G146-SUM($O146:BY146),0))</f>
        <v>-8.909511306592421</v>
      </c>
      <c r="CA146" s="221">
        <f>IF(Oper!CA$10&gt;=$C146,IF(ROUND(SUM($O146:BZ146),4)=ROUND($G146,4),0,IF(Oper!CA$10=Inputs!$L$16,$G146-SUM($O146:BZ146),$G146/$B$91)),IF(Oper!CA$10=Inputs!$L$16,$G146-SUM($O146:BZ146),0))</f>
        <v>-8.909511306592421</v>
      </c>
      <c r="CB146" s="221">
        <f>IF(Oper!CB$10&gt;=$C146,IF(ROUND(SUM($O146:CA146),4)=ROUND($G146,4),0,IF(Oper!CB$10=Inputs!$L$16,$G146-SUM($O146:CA146),$G146/$B$91)),IF(Oper!CB$10=Inputs!$L$16,$G146-SUM($O146:CA146),0))</f>
        <v>-8.909511306592421</v>
      </c>
      <c r="CC146" s="221">
        <f>IF(Oper!CC$10&gt;=$C146,IF(ROUND(SUM($O146:CB146),4)=ROUND($G146,4),0,IF(Oper!CC$10=Inputs!$L$16,$G146-SUM($O146:CB146),$G146/$B$91)),IF(Oper!CC$10=Inputs!$L$16,$G146-SUM($O146:CB146),0))</f>
        <v>-8.909511306592421</v>
      </c>
      <c r="CD146" s="221">
        <f>IF(Oper!CD$10&gt;=$C146,IF(ROUND(SUM($O146:CC146),4)=ROUND($G146,4),0,IF(Oper!CD$10=Inputs!$L$16,$G146-SUM($O146:CC146),$G146/$B$91)),IF(Oper!CD$10=Inputs!$L$16,$G146-SUM($O146:CC146),0))</f>
        <v>-8.909511306592421</v>
      </c>
      <c r="CE146" s="221">
        <f>IF(Oper!CE$10&gt;=$C146,IF(ROUND(SUM($O146:CD146),4)=ROUND($G146,4),0,IF(Oper!CE$10=Inputs!$L$16,$G146-SUM($O146:CD146),$G146/$B$91)),IF(Oper!CE$10=Inputs!$L$16,$G146-SUM($O146:CD146),0))</f>
        <v>-8.909511306592421</v>
      </c>
      <c r="CF146" s="221">
        <f>IF(Oper!CF$10&gt;=$C146,IF(ROUND(SUM($O146:CE146),4)=ROUND($G146,4),0,IF(Oper!CF$10=Inputs!$L$16,$G146-SUM($O146:CE146),$G146/$B$91)),IF(Oper!CF$10=Inputs!$L$16,$G146-SUM($O146:CE146),0))</f>
        <v>-8.909511306592421</v>
      </c>
      <c r="CG146" s="221">
        <f>IF(Oper!CG$10&gt;=$C146,IF(ROUND(SUM($O146:CF146),4)=ROUND($G146,4),0,IF(Oper!CG$10=Inputs!$L$16,$G146-SUM($O146:CF146),$G146/$B$91)),IF(Oper!CG$10=Inputs!$L$16,$G146-SUM($O146:CF146),0))</f>
        <v>-8.909511306592421</v>
      </c>
      <c r="CH146" s="221">
        <f>IF(Oper!CH$10&gt;=$C146,IF(ROUND(SUM($O146:CG146),4)=ROUND($G146,4),0,IF(Oper!CH$10=Inputs!$L$16,$G146-SUM($O146:CG146),$G146/$B$91)),IF(Oper!CH$10=Inputs!$L$16,$G146-SUM($O146:CG146),0))</f>
        <v>-8.909511306592421</v>
      </c>
      <c r="CI146" s="221">
        <f>IF(Oper!CI$10&gt;=$C146,IF(ROUND(SUM($O146:CH146),4)=ROUND($G146,4),0,IF(Oper!CI$10=Inputs!$L$16,$G146-SUM($O146:CH146),$G146/$B$91)),IF(Oper!CI$10=Inputs!$L$16,$G146-SUM($O146:CH146),0))</f>
        <v>-8.909511306592421</v>
      </c>
      <c r="CJ146" s="221">
        <f>IF(Oper!CJ$10&gt;=$C146,IF(ROUND(SUM($O146:CI146),4)=ROUND($G146,4),0,IF(Oper!CJ$10=Inputs!$L$16,$G146-SUM($O146:CI146),$G146/$B$91)),IF(Oper!CJ$10=Inputs!$L$16,$G146-SUM($O146:CI146),0))</f>
        <v>-8.909511306592421</v>
      </c>
      <c r="CK146" s="221">
        <f>IF(Oper!CK$10&gt;=$C146,IF(ROUND(SUM($O146:CJ146),4)=ROUND($G146,4),0,IF(Oper!CK$10=Inputs!$L$16,$G146-SUM($O146:CJ146),$G146/$B$91)),IF(Oper!CK$10=Inputs!$L$16,$G146-SUM($O146:CJ146),0))</f>
        <v>0</v>
      </c>
      <c r="CL146" s="221">
        <f>IF(Oper!CL$10&gt;=$C146,IF(ROUND(SUM($O146:CK146),4)=ROUND($G146,4),0,IF(Oper!CL$10=Inputs!$L$16,$G146-SUM($O146:CK146),$G146/$B$91)),IF(Oper!CL$10=Inputs!$L$16,$G146-SUM($O146:CK146),0))</f>
        <v>0</v>
      </c>
      <c r="CM146" s="221">
        <f>IF(Oper!CM$10&gt;=$C146,IF(ROUND(SUM($O146:CL146),4)=ROUND($G146,4),0,IF(Oper!CM$10=Inputs!$L$16,$G146-SUM($O146:CL146),$G146/$B$91)),IF(Oper!CM$10=Inputs!$L$16,$G146-SUM($O146:CL146),0))</f>
        <v>0</v>
      </c>
      <c r="CN146" s="221">
        <f>IF(Oper!CN$10&gt;=$C146,IF(ROUND(SUM($O146:CM146),4)=ROUND($G146,4),0,IF(Oper!CN$10=Inputs!$L$16,$G146-SUM($O146:CM146),$G146/$B$91)),IF(Oper!CN$10=Inputs!$L$16,$G146-SUM($O146:CM146),0))</f>
        <v>0</v>
      </c>
      <c r="CO146" s="221">
        <f>IF(Oper!CO$10&gt;=$C146,IF(ROUND(SUM($O146:CN146),4)=ROUND($G146,4),0,IF(Oper!CO$10=Inputs!$L$16,$G146-SUM($O146:CN146),$G146/$B$91)),IF(Oper!CO$10=Inputs!$L$16,$G146-SUM($O146:CN146),0))</f>
        <v>0</v>
      </c>
      <c r="CP146" s="221">
        <f>IF(Oper!CP$10&gt;=$C146,IF(ROUND(SUM($O146:CO146),4)=ROUND($G146,4),0,IF(Oper!CP$10=Inputs!$L$16,$G146-SUM($O146:CO146),$G146/$B$91)),IF(Oper!CP$10=Inputs!$L$16,$G146-SUM($O146:CO146),0))</f>
        <v>0</v>
      </c>
      <c r="CQ146" s="221">
        <f>IF(Oper!CQ$10&gt;=$C146,IF(ROUND(SUM($O146:CP146),4)=ROUND($G146,4),0,IF(Oper!CQ$10=Inputs!$L$16,$G146-SUM($O146:CP146),$G146/$B$91)),IF(Oper!CQ$10=Inputs!$L$16,$G146-SUM($O146:CP146),0))</f>
        <v>0</v>
      </c>
      <c r="CR146" s="221">
        <f>IF(Oper!CR$10&gt;=$C146,IF(ROUND(SUM($O146:CQ146),4)=ROUND($G146,4),0,IF(Oper!CR$10=Inputs!$L$16,$G146-SUM($O146:CQ146),$G146/$B$91)),IF(Oper!CR$10=Inputs!$L$16,$G146-SUM($O146:CQ146),0))</f>
        <v>0</v>
      </c>
      <c r="CS146" s="221"/>
    </row>
    <row r="147" spans="1:97" outlineLevel="1">
      <c r="A147" s="47"/>
      <c r="B147" s="47"/>
      <c r="C147" s="116">
        <v>63189</v>
      </c>
      <c r="D147" s="47"/>
      <c r="E147" s="47"/>
      <c r="F147" s="47"/>
      <c r="G147" s="666">
        <f t="shared" si="217"/>
        <v>-181.75403065448538</v>
      </c>
      <c r="H147" s="47"/>
      <c r="I147" s="47"/>
      <c r="J147" s="47"/>
      <c r="K147" s="310" t="s">
        <v>200</v>
      </c>
      <c r="L147" s="133"/>
      <c r="M147" s="125">
        <f t="shared" si="218"/>
        <v>-181.75403065448543</v>
      </c>
      <c r="N147" s="125"/>
      <c r="O147" s="47"/>
      <c r="P147" s="221">
        <f>IF(Oper!P$10&gt;=$C147,IF(ROUND(SUM($O147:O147),4)=ROUND($G147,4),0,IF(Oper!P$10=Inputs!$L$16,$G147-SUM($O147:O147),$G147/$B$91)),IF(Oper!P$10=Inputs!$L$16,$G147-SUM($O147:O147),0))</f>
        <v>0</v>
      </c>
      <c r="Q147" s="221">
        <f>IF(Oper!Q$10&gt;=$C147,IF(ROUND(SUM($O147:P147),4)=ROUND($G147,4),0,IF(Oper!Q$10=Inputs!$L$16,$G147-SUM($O147:P147),$G147/$B$91)),IF(Oper!Q$10=Inputs!$L$16,$G147-SUM($O147:P147),0))</f>
        <v>0</v>
      </c>
      <c r="R147" s="221">
        <f>IF(Oper!R$10&gt;=$C147,IF(ROUND(SUM($O147:Q147),4)=ROUND($G147,4),0,IF(Oper!R$10=Inputs!$L$16,$G147-SUM($O147:Q147),$G147/$B$91)),IF(Oper!R$10=Inputs!$L$16,$G147-SUM($O147:Q147),0))</f>
        <v>0</v>
      </c>
      <c r="S147" s="221">
        <f>IF(Oper!S$10&gt;=$C147,IF(ROUND(SUM($O147:R147),4)=ROUND($G147,4),0,IF(Oper!S$10=Inputs!$L$16,$G147-SUM($O147:R147),$G147/$B$91)),IF(Oper!S$10=Inputs!$L$16,$G147-SUM($O147:R147),0))</f>
        <v>0</v>
      </c>
      <c r="T147" s="221">
        <f>IF(Oper!T$10&gt;=$C147,IF(ROUND(SUM($O147:S147),4)=ROUND($G147,4),0,IF(Oper!T$10=Inputs!$L$16,$G147-SUM($O147:S147),$G147/$B$91)),IF(Oper!T$10=Inputs!$L$16,$G147-SUM($O147:S147),0))</f>
        <v>0</v>
      </c>
      <c r="U147" s="221">
        <f>IF(Oper!U$10&gt;=$C147,IF(ROUND(SUM($O147:T147),4)=ROUND($G147,4),0,IF(Oper!U$10=Inputs!$L$16,$G147-SUM($O147:T147),$G147/$B$91)),IF(Oper!U$10=Inputs!$L$16,$G147-SUM($O147:T147),0))</f>
        <v>0</v>
      </c>
      <c r="V147" s="221">
        <f>IF(Oper!V$10&gt;=$C147,IF(ROUND(SUM($O147:U147),4)=ROUND($G147,4),0,IF(Oper!V$10=Inputs!$L$16,$G147-SUM($O147:U147),$G147/$B$91)),IF(Oper!V$10=Inputs!$L$16,$G147-SUM($O147:U147),0))</f>
        <v>0</v>
      </c>
      <c r="W147" s="221">
        <f>IF(Oper!W$10&gt;=$C147,IF(ROUND(SUM($O147:V147),4)=ROUND($G147,4),0,IF(Oper!W$10=Inputs!$L$16,$G147-SUM($O147:V147),$G147/$B$91)),IF(Oper!W$10=Inputs!$L$16,$G147-SUM($O147:V147),0))</f>
        <v>0</v>
      </c>
      <c r="X147" s="221">
        <f>IF(Oper!X$10&gt;=$C147,IF(ROUND(SUM($O147:W147),4)=ROUND($G147,4),0,IF(Oper!X$10=Inputs!$L$16,$G147-SUM($O147:W147),$G147/$B$91)),IF(Oper!X$10=Inputs!$L$16,$G147-SUM($O147:W147),0))</f>
        <v>0</v>
      </c>
      <c r="Y147" s="221">
        <f>IF(Oper!Y$10&gt;=$C147,IF(ROUND(SUM($O147:X147),4)=ROUND($G147,4),0,IF(Oper!Y$10=Inputs!$L$16,$G147-SUM($O147:X147),$G147/$B$91)),IF(Oper!Y$10=Inputs!$L$16,$G147-SUM($O147:X147),0))</f>
        <v>0</v>
      </c>
      <c r="Z147" s="221">
        <f>IF(Oper!Z$10&gt;=$C147,IF(ROUND(SUM($O147:Y147),4)=ROUND($G147,4),0,IF(Oper!Z$10=Inputs!$L$16,$G147-SUM($O147:Y147),$G147/$B$91)),IF(Oper!Z$10=Inputs!$L$16,$G147-SUM($O147:Y147),0))</f>
        <v>0</v>
      </c>
      <c r="AA147" s="221">
        <f>IF(Oper!AA$10&gt;=$C147,IF(ROUND(SUM($O147:Z147),4)=ROUND($G147,4),0,IF(Oper!AA$10=Inputs!$L$16,$G147-SUM($O147:Z147),$G147/$B$91)),IF(Oper!AA$10=Inputs!$L$16,$G147-SUM($O147:Z147),0))</f>
        <v>0</v>
      </c>
      <c r="AB147" s="221">
        <f>IF(Oper!AB$10&gt;=$C147,IF(ROUND(SUM($O147:AA147),4)=ROUND($G147,4),0,IF(Oper!AB$10=Inputs!$L$16,$G147-SUM($O147:AA147),$G147/$B$91)),IF(Oper!AB$10=Inputs!$L$16,$G147-SUM($O147:AA147),0))</f>
        <v>0</v>
      </c>
      <c r="AC147" s="221">
        <f>IF(Oper!AC$10&gt;=$C147,IF(ROUND(SUM($O147:AB147),4)=ROUND($G147,4),0,IF(Oper!AC$10=Inputs!$L$16,$G147-SUM($O147:AB147),$G147/$B$91)),IF(Oper!AC$10=Inputs!$L$16,$G147-SUM($O147:AB147),0))</f>
        <v>0</v>
      </c>
      <c r="AD147" s="221">
        <f>IF(Oper!AD$10&gt;=$C147,IF(ROUND(SUM($O147:AC147),4)=ROUND($G147,4),0,IF(Oper!AD$10=Inputs!$L$16,$G147-SUM($O147:AC147),$G147/$B$91)),IF(Oper!AD$10=Inputs!$L$16,$G147-SUM($O147:AC147),0))</f>
        <v>0</v>
      </c>
      <c r="AE147" s="221">
        <f>IF(Oper!AE$10&gt;=$C147,IF(ROUND(SUM($O147:AD147),4)=ROUND($G147,4),0,IF(Oper!AE$10=Inputs!$L$16,$G147-SUM($O147:AD147),$G147/$B$91)),IF(Oper!AE$10=Inputs!$L$16,$G147-SUM($O147:AD147),0))</f>
        <v>0</v>
      </c>
      <c r="AF147" s="221">
        <f>IF(Oper!AF$10&gt;=$C147,IF(ROUND(SUM($O147:AE147),4)=ROUND($G147,4),0,IF(Oper!AF$10=Inputs!$L$16,$G147-SUM($O147:AE147),$G147/$B$91)),IF(Oper!AF$10=Inputs!$L$16,$G147-SUM($O147:AE147),0))</f>
        <v>0</v>
      </c>
      <c r="AG147" s="221">
        <f>IF(Oper!AG$10&gt;=$C147,IF(ROUND(SUM($O147:AF147),4)=ROUND($G147,4),0,IF(Oper!AG$10=Inputs!$L$16,$G147-SUM($O147:AF147),$G147/$B$91)),IF(Oper!AG$10=Inputs!$L$16,$G147-SUM($O147:AF147),0))</f>
        <v>0</v>
      </c>
      <c r="AH147" s="221">
        <f>IF(Oper!AH$10&gt;=$C147,IF(ROUND(SUM($O147:AG147),4)=ROUND($G147,4),0,IF(Oper!AH$10=Inputs!$L$16,$G147-SUM($O147:AG147),$G147/$B$91)),IF(Oper!AH$10=Inputs!$L$16,$G147-SUM($O147:AG147),0))</f>
        <v>0</v>
      </c>
      <c r="AI147" s="221">
        <f>IF(Oper!AI$10&gt;=$C147,IF(ROUND(SUM($O147:AH147),4)=ROUND($G147,4),0,IF(Oper!AI$10=Inputs!$L$16,$G147-SUM($O147:AH147),$G147/$B$91)),IF(Oper!AI$10=Inputs!$L$16,$G147-SUM($O147:AH147),0))</f>
        <v>0</v>
      </c>
      <c r="AJ147" s="221">
        <f>IF(Oper!AJ$10&gt;=$C147,IF(ROUND(SUM($O147:AI147),4)=ROUND($G147,4),0,IF(Oper!AJ$10=Inputs!$L$16,$G147-SUM($O147:AI147),$G147/$B$91)),IF(Oper!AJ$10=Inputs!$L$16,$G147-SUM($O147:AI147),0))</f>
        <v>0</v>
      </c>
      <c r="AK147" s="221">
        <f>IF(Oper!AK$10&gt;=$C147,IF(ROUND(SUM($O147:AJ147),4)=ROUND($G147,4),0,IF(Oper!AK$10=Inputs!$L$16,$G147-SUM($O147:AJ147),$G147/$B$91)),IF(Oper!AK$10=Inputs!$L$16,$G147-SUM($O147:AJ147),0))</f>
        <v>0</v>
      </c>
      <c r="AL147" s="221">
        <f>IF(Oper!AL$10&gt;=$C147,IF(ROUND(SUM($O147:AK147),4)=ROUND($G147,4),0,IF(Oper!AL$10=Inputs!$L$16,$G147-SUM($O147:AK147),$G147/$B$91)),IF(Oper!AL$10=Inputs!$L$16,$G147-SUM($O147:AK147),0))</f>
        <v>0</v>
      </c>
      <c r="AM147" s="221">
        <f>IF(Oper!AM$10&gt;=$C147,IF(ROUND(SUM($O147:AL147),4)=ROUND($G147,4),0,IF(Oper!AM$10=Inputs!$L$16,$G147-SUM($O147:AL147),$G147/$B$91)),IF(Oper!AM$10=Inputs!$L$16,$G147-SUM($O147:AL147),0))</f>
        <v>0</v>
      </c>
      <c r="AN147" s="221">
        <f>IF(Oper!AN$10&gt;=$C147,IF(ROUND(SUM($O147:AM147),4)=ROUND($G147,4),0,IF(Oper!AN$10=Inputs!$L$16,$G147-SUM($O147:AM147),$G147/$B$91)),IF(Oper!AN$10=Inputs!$L$16,$G147-SUM($O147:AM147),0))</f>
        <v>0</v>
      </c>
      <c r="AO147" s="221">
        <f>IF(Oper!AO$10&gt;=$C147,IF(ROUND(SUM($O147:AN147),4)=ROUND($G147,4),0,IF(Oper!AO$10=Inputs!$L$16,$G147-SUM($O147:AN147),$G147/$B$91)),IF(Oper!AO$10=Inputs!$L$16,$G147-SUM($O147:AN147),0))</f>
        <v>0</v>
      </c>
      <c r="AP147" s="221">
        <f>IF(Oper!AP$10&gt;=$C147,IF(ROUND(SUM($O147:AO147),4)=ROUND($G147,4),0,IF(Oper!AP$10=Inputs!$L$16,$G147-SUM($O147:AO147),$G147/$B$91)),IF(Oper!AP$10=Inputs!$L$16,$G147-SUM($O147:AO147),0))</f>
        <v>0</v>
      </c>
      <c r="AQ147" s="221">
        <f>IF(Oper!AQ$10&gt;=$C147,IF(ROUND(SUM($O147:AP147),4)=ROUND($G147,4),0,IF(Oper!AQ$10=Inputs!$L$16,$G147-SUM($O147:AP147),$G147/$B$91)),IF(Oper!AQ$10=Inputs!$L$16,$G147-SUM($O147:AP147),0))</f>
        <v>0</v>
      </c>
      <c r="AR147" s="221">
        <f>IF(Oper!AR$10&gt;=$C147,IF(ROUND(SUM($O147:AQ147),4)=ROUND($G147,4),0,IF(Oper!AR$10=Inputs!$L$16,$G147-SUM($O147:AQ147),$G147/$B$91)),IF(Oper!AR$10=Inputs!$L$16,$G147-SUM($O147:AQ147),0))</f>
        <v>0</v>
      </c>
      <c r="AS147" s="221">
        <f>IF(Oper!AS$10&gt;=$C147,IF(ROUND(SUM($O147:AR147),4)=ROUND($G147,4),0,IF(Oper!AS$10=Inputs!$L$16,$G147-SUM($O147:AR147),$G147/$B$91)),IF(Oper!AS$10=Inputs!$L$16,$G147-SUM($O147:AR147),0))</f>
        <v>0</v>
      </c>
      <c r="AT147" s="221">
        <f>IF(Oper!AT$10&gt;=$C147,IF(ROUND(SUM($O147:AS147),4)=ROUND($G147,4),0,IF(Oper!AT$10=Inputs!$L$16,$G147-SUM($O147:AS147),$G147/$B$91)),IF(Oper!AT$10=Inputs!$L$16,$G147-SUM($O147:AS147),0))</f>
        <v>0</v>
      </c>
      <c r="AU147" s="221">
        <f>IF(Oper!AU$10&gt;=$C147,IF(ROUND(SUM($O147:AT147),4)=ROUND($G147,4),0,IF(Oper!AU$10=Inputs!$L$16,$G147-SUM($O147:AT147),$G147/$B$91)),IF(Oper!AU$10=Inputs!$L$16,$G147-SUM($O147:AT147),0))</f>
        <v>0</v>
      </c>
      <c r="AV147" s="221">
        <f>IF(Oper!AV$10&gt;=$C147,IF(ROUND(SUM($O147:AU147),4)=ROUND($G147,4),0,IF(Oper!AV$10=Inputs!$L$16,$G147-SUM($O147:AU147),$G147/$B$91)),IF(Oper!AV$10=Inputs!$L$16,$G147-SUM($O147:AU147),0))</f>
        <v>0</v>
      </c>
      <c r="AW147" s="221">
        <f>IF(Oper!AW$10&gt;=$C147,IF(ROUND(SUM($O147:AV147),4)=ROUND($G147,4),0,IF(Oper!AW$10=Inputs!$L$16,$G147-SUM($O147:AV147),$G147/$B$91)),IF(Oper!AW$10=Inputs!$L$16,$G147-SUM($O147:AV147),0))</f>
        <v>0</v>
      </c>
      <c r="AX147" s="221">
        <f>IF(Oper!AX$10&gt;=$C147,IF(ROUND(SUM($O147:AW147),4)=ROUND($G147,4),0,IF(Oper!AX$10=Inputs!$L$16,$G147-SUM($O147:AW147),$G147/$B$91)),IF(Oper!AX$10=Inputs!$L$16,$G147-SUM($O147:AW147),0))</f>
        <v>0</v>
      </c>
      <c r="AY147" s="221">
        <f>IF(Oper!AY$10&gt;=$C147,IF(ROUND(SUM($O147:AX147),4)=ROUND($G147,4),0,IF(Oper!AY$10=Inputs!$L$16,$G147-SUM($O147:AX147),$G147/$B$91)),IF(Oper!AY$10=Inputs!$L$16,$G147-SUM($O147:AX147),0))</f>
        <v>0</v>
      </c>
      <c r="AZ147" s="221">
        <f>IF(Oper!AZ$10&gt;=$C147,IF(ROUND(SUM($O147:AY147),4)=ROUND($G147,4),0,IF(Oper!AZ$10=Inputs!$L$16,$G147-SUM($O147:AY147),$G147/$B$91)),IF(Oper!AZ$10=Inputs!$L$16,$G147-SUM($O147:AY147),0))</f>
        <v>0</v>
      </c>
      <c r="BA147" s="221">
        <f>IF(Oper!BA$10&gt;=$C147,IF(ROUND(SUM($O147:AZ147),4)=ROUND($G147,4),0,IF(Oper!BA$10=Inputs!$L$16,$G147-SUM($O147:AZ147),$G147/$B$91)),IF(Oper!BA$10=Inputs!$L$16,$G147-SUM($O147:AZ147),0))</f>
        <v>0</v>
      </c>
      <c r="BB147" s="221">
        <f>IF(Oper!BB$10&gt;=$C147,IF(ROUND(SUM($O147:BA147),4)=ROUND($G147,4),0,IF(Oper!BB$10=Inputs!$L$16,$G147-SUM($O147:BA147),$G147/$B$91)),IF(Oper!BB$10=Inputs!$L$16,$G147-SUM($O147:BA147),0))</f>
        <v>0</v>
      </c>
      <c r="BC147" s="221">
        <f>IF(Oper!BC$10&gt;=$C147,IF(ROUND(SUM($O147:BB147),4)=ROUND($G147,4),0,IF(Oper!BC$10=Inputs!$L$16,$G147-SUM($O147:BB147),$G147/$B$91)),IF(Oper!BC$10=Inputs!$L$16,$G147-SUM($O147:BB147),0))</f>
        <v>0</v>
      </c>
      <c r="BD147" s="221">
        <f>IF(Oper!BD$10&gt;=$C147,IF(ROUND(SUM($O147:BC147),4)=ROUND($G147,4),0,IF(Oper!BD$10=Inputs!$L$16,$G147-SUM($O147:BC147),$G147/$B$91)),IF(Oper!BD$10=Inputs!$L$16,$G147-SUM($O147:BC147),0))</f>
        <v>0</v>
      </c>
      <c r="BE147" s="221">
        <f>IF(Oper!BE$10&gt;=$C147,IF(ROUND(SUM($O147:BD147),4)=ROUND($G147,4),0,IF(Oper!BE$10=Inputs!$L$16,$G147-SUM($O147:BD147),$G147/$B$91)),IF(Oper!BE$10=Inputs!$L$16,$G147-SUM($O147:BD147),0))</f>
        <v>0</v>
      </c>
      <c r="BF147" s="221">
        <f>IF(Oper!BF$10&gt;=$C147,IF(ROUND(SUM($O147:BE147),4)=ROUND($G147,4),0,IF(Oper!BF$10=Inputs!$L$16,$G147-SUM($O147:BE147),$G147/$B$91)),IF(Oper!BF$10=Inputs!$L$16,$G147-SUM($O147:BE147),0))</f>
        <v>0</v>
      </c>
      <c r="BG147" s="221">
        <f>IF(Oper!BG$10&gt;=$C147,IF(ROUND(SUM($O147:BF147),4)=ROUND($G147,4),0,IF(Oper!BG$10=Inputs!$L$16,$G147-SUM($O147:BF147),$G147/$B$91)),IF(Oper!BG$10=Inputs!$L$16,$G147-SUM($O147:BF147),0))</f>
        <v>0</v>
      </c>
      <c r="BH147" s="221">
        <f>IF(Oper!BH$10&gt;=$C147,IF(ROUND(SUM($O147:BG147),4)=ROUND($G147,4),0,IF(Oper!BH$10=Inputs!$L$16,$G147-SUM($O147:BG147),$G147/$B$91)),IF(Oper!BH$10=Inputs!$L$16,$G147-SUM($O147:BG147),0))</f>
        <v>0</v>
      </c>
      <c r="BI147" s="221">
        <f>IF(Oper!BI$10&gt;=$C147,IF(ROUND(SUM($O147:BH147),4)=ROUND($G147,4),0,IF(Oper!BI$10=Inputs!$L$16,$G147-SUM($O147:BH147),$G147/$B$91)),IF(Oper!BI$10=Inputs!$L$16,$G147-SUM($O147:BH147),0))</f>
        <v>0</v>
      </c>
      <c r="BJ147" s="221">
        <f>IF(Oper!BJ$10&gt;=$C147,IF(ROUND(SUM($O147:BI147),4)=ROUND($G147,4),0,IF(Oper!BJ$10=Inputs!$L$16,$G147-SUM($O147:BI147),$G147/$B$91)),IF(Oper!BJ$10=Inputs!$L$16,$G147-SUM($O147:BI147),0))</f>
        <v>0</v>
      </c>
      <c r="BK147" s="221">
        <f>IF(Oper!BK$10&gt;=$C147,IF(ROUND(SUM($O147:BJ147),4)=ROUND($G147,4),0,IF(Oper!BK$10=Inputs!$L$16,$G147-SUM($O147:BJ147),$G147/$B$91)),IF(Oper!BK$10=Inputs!$L$16,$G147-SUM($O147:BJ147),0))</f>
        <v>0</v>
      </c>
      <c r="BL147" s="221">
        <f>IF(Oper!BL$10&gt;=$C147,IF(ROUND(SUM($O147:BK147),4)=ROUND($G147,4),0,IF(Oper!BL$10=Inputs!$L$16,$G147-SUM($O147:BK147),$G147/$B$91)),IF(Oper!BL$10=Inputs!$L$16,$G147-SUM($O147:BK147),0))</f>
        <v>0</v>
      </c>
      <c r="BM147" s="221">
        <f>IF(Oper!BM$10&gt;=$C147,IF(ROUND(SUM($O147:BL147),4)=ROUND($G147,4),0,IF(Oper!BM$10=Inputs!$L$16,$G147-SUM($O147:BL147),$G147/$B$91)),IF(Oper!BM$10=Inputs!$L$16,$G147-SUM($O147:BL147),0))</f>
        <v>0</v>
      </c>
      <c r="BN147" s="221">
        <f>IF(Oper!BN$10&gt;=$C147,IF(ROUND(SUM($O147:BM147),4)=ROUND($G147,4),0,IF(Oper!BN$10=Inputs!$L$16,$G147-SUM($O147:BM147),$G147/$B$91)),IF(Oper!BN$10=Inputs!$L$16,$G147-SUM($O147:BM147),0))</f>
        <v>0</v>
      </c>
      <c r="BO147" s="221">
        <f>IF(Oper!BO$10&gt;=$C147,IF(ROUND(SUM($O147:BN147),4)=ROUND($G147,4),0,IF(Oper!BO$10=Inputs!$L$16,$G147-SUM($O147:BN147),$G147/$B$91)),IF(Oper!BO$10=Inputs!$L$16,$G147-SUM($O147:BN147),0))</f>
        <v>0</v>
      </c>
      <c r="BP147" s="221">
        <f>IF(Oper!BP$10&gt;=$C147,IF(ROUND(SUM($O147:BO147),4)=ROUND($G147,4),0,IF(Oper!BP$10=Inputs!$L$16,$G147-SUM($O147:BO147),$G147/$B$91)),IF(Oper!BP$10=Inputs!$L$16,$G147-SUM($O147:BO147),0))</f>
        <v>0</v>
      </c>
      <c r="BQ147" s="221">
        <f>IF(Oper!BQ$10&gt;=$C147,IF(ROUND(SUM($O147:BP147),4)=ROUND($G147,4),0,IF(Oper!BQ$10=Inputs!$L$16,$G147-SUM($O147:BP147),$G147/$B$91)),IF(Oper!BQ$10=Inputs!$L$16,$G147-SUM($O147:BP147),0))</f>
        <v>0</v>
      </c>
      <c r="BR147" s="221">
        <f>IF(Oper!BR$10&gt;=$C147,IF(ROUND(SUM($O147:BQ147),4)=ROUND($G147,4),0,IF(Oper!BR$10=Inputs!$L$16,$G147-SUM($O147:BQ147),$G147/$B$91)),IF(Oper!BR$10=Inputs!$L$16,$G147-SUM($O147:BQ147),0))</f>
        <v>-9.0877015327242692</v>
      </c>
      <c r="BS147" s="221">
        <f>IF(Oper!BS$10&gt;=$C147,IF(ROUND(SUM($O147:BR147),4)=ROUND($G147,4),0,IF(Oper!BS$10=Inputs!$L$16,$G147-SUM($O147:BR147),$G147/$B$91)),IF(Oper!BS$10=Inputs!$L$16,$G147-SUM($O147:BR147),0))</f>
        <v>-9.0877015327242692</v>
      </c>
      <c r="BT147" s="221">
        <f>IF(Oper!BT$10&gt;=$C147,IF(ROUND(SUM($O147:BS147),4)=ROUND($G147,4),0,IF(Oper!BT$10=Inputs!$L$16,$G147-SUM($O147:BS147),$G147/$B$91)),IF(Oper!BT$10=Inputs!$L$16,$G147-SUM($O147:BS147),0))</f>
        <v>-9.0877015327242692</v>
      </c>
      <c r="BU147" s="221">
        <f>IF(Oper!BU$10&gt;=$C147,IF(ROUND(SUM($O147:BT147),4)=ROUND($G147,4),0,IF(Oper!BU$10=Inputs!$L$16,$G147-SUM($O147:BT147),$G147/$B$91)),IF(Oper!BU$10=Inputs!$L$16,$G147-SUM($O147:BT147),0))</f>
        <v>-9.0877015327242692</v>
      </c>
      <c r="BV147" s="221">
        <f>IF(Oper!BV$10&gt;=$C147,IF(ROUND(SUM($O147:BU147),4)=ROUND($G147,4),0,IF(Oper!BV$10=Inputs!$L$16,$G147-SUM($O147:BU147),$G147/$B$91)),IF(Oper!BV$10=Inputs!$L$16,$G147-SUM($O147:BU147),0))</f>
        <v>-9.0877015327242692</v>
      </c>
      <c r="BW147" s="221">
        <f>IF(Oper!BW$10&gt;=$C147,IF(ROUND(SUM($O147:BV147),4)=ROUND($G147,4),0,IF(Oper!BW$10=Inputs!$L$16,$G147-SUM($O147:BV147),$G147/$B$91)),IF(Oper!BW$10=Inputs!$L$16,$G147-SUM($O147:BV147),0))</f>
        <v>-9.0877015327242692</v>
      </c>
      <c r="BX147" s="221">
        <f>IF(Oper!BX$10&gt;=$C147,IF(ROUND(SUM($O147:BW147),4)=ROUND($G147,4),0,IF(Oper!BX$10=Inputs!$L$16,$G147-SUM($O147:BW147),$G147/$B$91)),IF(Oper!BX$10=Inputs!$L$16,$G147-SUM($O147:BW147),0))</f>
        <v>-9.0877015327242692</v>
      </c>
      <c r="BY147" s="221">
        <f>IF(Oper!BY$10&gt;=$C147,IF(ROUND(SUM($O147:BX147),4)=ROUND($G147,4),0,IF(Oper!BY$10=Inputs!$L$16,$G147-SUM($O147:BX147),$G147/$B$91)),IF(Oper!BY$10=Inputs!$L$16,$G147-SUM($O147:BX147),0))</f>
        <v>-9.0877015327242692</v>
      </c>
      <c r="BZ147" s="221">
        <f>IF(Oper!BZ$10&gt;=$C147,IF(ROUND(SUM($O147:BY147),4)=ROUND($G147,4),0,IF(Oper!BZ$10=Inputs!$L$16,$G147-SUM($O147:BY147),$G147/$B$91)),IF(Oper!BZ$10=Inputs!$L$16,$G147-SUM($O147:BY147),0))</f>
        <v>-9.0877015327242692</v>
      </c>
      <c r="CA147" s="221">
        <f>IF(Oper!CA$10&gt;=$C147,IF(ROUND(SUM($O147:BZ147),4)=ROUND($G147,4),0,IF(Oper!CA$10=Inputs!$L$16,$G147-SUM($O147:BZ147),$G147/$B$91)),IF(Oper!CA$10=Inputs!$L$16,$G147-SUM($O147:BZ147),0))</f>
        <v>-9.0877015327242692</v>
      </c>
      <c r="CB147" s="221">
        <f>IF(Oper!CB$10&gt;=$C147,IF(ROUND(SUM($O147:CA147),4)=ROUND($G147,4),0,IF(Oper!CB$10=Inputs!$L$16,$G147-SUM($O147:CA147),$G147/$B$91)),IF(Oper!CB$10=Inputs!$L$16,$G147-SUM($O147:CA147),0))</f>
        <v>-9.0877015327242692</v>
      </c>
      <c r="CC147" s="221">
        <f>IF(Oper!CC$10&gt;=$C147,IF(ROUND(SUM($O147:CB147),4)=ROUND($G147,4),0,IF(Oper!CC$10=Inputs!$L$16,$G147-SUM($O147:CB147),$G147/$B$91)),IF(Oper!CC$10=Inputs!$L$16,$G147-SUM($O147:CB147),0))</f>
        <v>-9.0877015327242692</v>
      </c>
      <c r="CD147" s="221">
        <f>IF(Oper!CD$10&gt;=$C147,IF(ROUND(SUM($O147:CC147),4)=ROUND($G147,4),0,IF(Oper!CD$10=Inputs!$L$16,$G147-SUM($O147:CC147),$G147/$B$91)),IF(Oper!CD$10=Inputs!$L$16,$G147-SUM($O147:CC147),0))</f>
        <v>-9.0877015327242692</v>
      </c>
      <c r="CE147" s="221">
        <f>IF(Oper!CE$10&gt;=$C147,IF(ROUND(SUM($O147:CD147),4)=ROUND($G147,4),0,IF(Oper!CE$10=Inputs!$L$16,$G147-SUM($O147:CD147),$G147/$B$91)),IF(Oper!CE$10=Inputs!$L$16,$G147-SUM($O147:CD147),0))</f>
        <v>-9.0877015327242692</v>
      </c>
      <c r="CF147" s="221">
        <f>IF(Oper!CF$10&gt;=$C147,IF(ROUND(SUM($O147:CE147),4)=ROUND($G147,4),0,IF(Oper!CF$10=Inputs!$L$16,$G147-SUM($O147:CE147),$G147/$B$91)),IF(Oper!CF$10=Inputs!$L$16,$G147-SUM($O147:CE147),0))</f>
        <v>-9.0877015327242692</v>
      </c>
      <c r="CG147" s="221">
        <f>IF(Oper!CG$10&gt;=$C147,IF(ROUND(SUM($O147:CF147),4)=ROUND($G147,4),0,IF(Oper!CG$10=Inputs!$L$16,$G147-SUM($O147:CF147),$G147/$B$91)),IF(Oper!CG$10=Inputs!$L$16,$G147-SUM($O147:CF147),0))</f>
        <v>-9.0877015327242692</v>
      </c>
      <c r="CH147" s="221">
        <f>IF(Oper!CH$10&gt;=$C147,IF(ROUND(SUM($O147:CG147),4)=ROUND($G147,4),0,IF(Oper!CH$10=Inputs!$L$16,$G147-SUM($O147:CG147),$G147/$B$91)),IF(Oper!CH$10=Inputs!$L$16,$G147-SUM($O147:CG147),0))</f>
        <v>-9.0877015327242692</v>
      </c>
      <c r="CI147" s="221">
        <f>IF(Oper!CI$10&gt;=$C147,IF(ROUND(SUM($O147:CH147),4)=ROUND($G147,4),0,IF(Oper!CI$10=Inputs!$L$16,$G147-SUM($O147:CH147),$G147/$B$91)),IF(Oper!CI$10=Inputs!$L$16,$G147-SUM($O147:CH147),0))</f>
        <v>-9.0877015327242692</v>
      </c>
      <c r="CJ147" s="221">
        <f>IF(Oper!CJ$10&gt;=$C147,IF(ROUND(SUM($O147:CI147),4)=ROUND($G147,4),0,IF(Oper!CJ$10=Inputs!$L$16,$G147-SUM($O147:CI147),$G147/$B$91)),IF(Oper!CJ$10=Inputs!$L$16,$G147-SUM($O147:CI147),0))</f>
        <v>-9.0877015327242692</v>
      </c>
      <c r="CK147" s="221">
        <f>IF(Oper!CK$10&gt;=$C147,IF(ROUND(SUM($O147:CJ147),4)=ROUND($G147,4),0,IF(Oper!CK$10=Inputs!$L$16,$G147-SUM($O147:CJ147),$G147/$B$91)),IF(Oper!CK$10=Inputs!$L$16,$G147-SUM($O147:CJ147),0))</f>
        <v>-9.0877015327242692</v>
      </c>
      <c r="CL147" s="221">
        <f>IF(Oper!CL$10&gt;=$C147,IF(ROUND(SUM($O147:CK147),4)=ROUND($G147,4),0,IF(Oper!CL$10=Inputs!$L$16,$G147-SUM($O147:CK147),$G147/$B$91)),IF(Oper!CL$10=Inputs!$L$16,$G147-SUM($O147:CK147),0))</f>
        <v>0</v>
      </c>
      <c r="CM147" s="221">
        <f>IF(Oper!CM$10&gt;=$C147,IF(ROUND(SUM($O147:CL147),4)=ROUND($G147,4),0,IF(Oper!CM$10=Inputs!$L$16,$G147-SUM($O147:CL147),$G147/$B$91)),IF(Oper!CM$10=Inputs!$L$16,$G147-SUM($O147:CL147),0))</f>
        <v>0</v>
      </c>
      <c r="CN147" s="221">
        <f>IF(Oper!CN$10&gt;=$C147,IF(ROUND(SUM($O147:CM147),4)=ROUND($G147,4),0,IF(Oper!CN$10=Inputs!$L$16,$G147-SUM($O147:CM147),$G147/$B$91)),IF(Oper!CN$10=Inputs!$L$16,$G147-SUM($O147:CM147),0))</f>
        <v>0</v>
      </c>
      <c r="CO147" s="221">
        <f>IF(Oper!CO$10&gt;=$C147,IF(ROUND(SUM($O147:CN147),4)=ROUND($G147,4),0,IF(Oper!CO$10=Inputs!$L$16,$G147-SUM($O147:CN147),$G147/$B$91)),IF(Oper!CO$10=Inputs!$L$16,$G147-SUM($O147:CN147),0))</f>
        <v>0</v>
      </c>
      <c r="CP147" s="221">
        <f>IF(Oper!CP$10&gt;=$C147,IF(ROUND(SUM($O147:CO147),4)=ROUND($G147,4),0,IF(Oper!CP$10=Inputs!$L$16,$G147-SUM($O147:CO147),$G147/$B$91)),IF(Oper!CP$10=Inputs!$L$16,$G147-SUM($O147:CO147),0))</f>
        <v>0</v>
      </c>
      <c r="CQ147" s="221">
        <f>IF(Oper!CQ$10&gt;=$C147,IF(ROUND(SUM($O147:CP147),4)=ROUND($G147,4),0,IF(Oper!CQ$10=Inputs!$L$16,$G147-SUM($O147:CP147),$G147/$B$91)),IF(Oper!CQ$10=Inputs!$L$16,$G147-SUM($O147:CP147),0))</f>
        <v>0</v>
      </c>
      <c r="CR147" s="221">
        <f>IF(Oper!CR$10&gt;=$C147,IF(ROUND(SUM($O147:CQ147),4)=ROUND($G147,4),0,IF(Oper!CR$10=Inputs!$L$16,$G147-SUM($O147:CQ147),$G147/$B$91)),IF(Oper!CR$10=Inputs!$L$16,$G147-SUM($O147:CQ147),0))</f>
        <v>0</v>
      </c>
      <c r="CS147" s="221"/>
    </row>
    <row r="148" spans="1:97" outlineLevel="1">
      <c r="A148" s="47"/>
      <c r="B148" s="47"/>
      <c r="C148" s="116">
        <v>63554</v>
      </c>
      <c r="D148" s="47"/>
      <c r="E148" s="47"/>
      <c r="F148" s="47"/>
      <c r="G148" s="666">
        <f t="shared" si="217"/>
        <v>-185.38911126757509</v>
      </c>
      <c r="H148" s="47"/>
      <c r="I148" s="47"/>
      <c r="J148" s="47"/>
      <c r="K148" s="310" t="s">
        <v>200</v>
      </c>
      <c r="L148" s="133"/>
      <c r="M148" s="125">
        <f t="shared" si="218"/>
        <v>-185.38911126757509</v>
      </c>
      <c r="N148" s="125"/>
      <c r="O148" s="47"/>
      <c r="P148" s="221">
        <f>IF(Oper!P$10&gt;=$C148,IF(ROUND(SUM($O148:O148),4)=ROUND($G148,4),0,IF(Oper!P$10=Inputs!$L$16,$G148-SUM($O148:O148),$G148/$B$91)),IF(Oper!P$10=Inputs!$L$16,$G148-SUM($O148:O148),0))</f>
        <v>0</v>
      </c>
      <c r="Q148" s="221">
        <f>IF(Oper!Q$10&gt;=$C148,IF(ROUND(SUM($O148:P148),4)=ROUND($G148,4),0,IF(Oper!Q$10=Inputs!$L$16,$G148-SUM($O148:P148),$G148/$B$91)),IF(Oper!Q$10=Inputs!$L$16,$G148-SUM($O148:P148),0))</f>
        <v>0</v>
      </c>
      <c r="R148" s="221">
        <f>IF(Oper!R$10&gt;=$C148,IF(ROUND(SUM($O148:Q148),4)=ROUND($G148,4),0,IF(Oper!R$10=Inputs!$L$16,$G148-SUM($O148:Q148),$G148/$B$91)),IF(Oper!R$10=Inputs!$L$16,$G148-SUM($O148:Q148),0))</f>
        <v>0</v>
      </c>
      <c r="S148" s="221">
        <f>IF(Oper!S$10&gt;=$C148,IF(ROUND(SUM($O148:R148),4)=ROUND($G148,4),0,IF(Oper!S$10=Inputs!$L$16,$G148-SUM($O148:R148),$G148/$B$91)),IF(Oper!S$10=Inputs!$L$16,$G148-SUM($O148:R148),0))</f>
        <v>0</v>
      </c>
      <c r="T148" s="221">
        <f>IF(Oper!T$10&gt;=$C148,IF(ROUND(SUM($O148:S148),4)=ROUND($G148,4),0,IF(Oper!T$10=Inputs!$L$16,$G148-SUM($O148:S148),$G148/$B$91)),IF(Oper!T$10=Inputs!$L$16,$G148-SUM($O148:S148),0))</f>
        <v>0</v>
      </c>
      <c r="U148" s="221">
        <f>IF(Oper!U$10&gt;=$C148,IF(ROUND(SUM($O148:T148),4)=ROUND($G148,4),0,IF(Oper!U$10=Inputs!$L$16,$G148-SUM($O148:T148),$G148/$B$91)),IF(Oper!U$10=Inputs!$L$16,$G148-SUM($O148:T148),0))</f>
        <v>0</v>
      </c>
      <c r="V148" s="221">
        <f>IF(Oper!V$10&gt;=$C148,IF(ROUND(SUM($O148:U148),4)=ROUND($G148,4),0,IF(Oper!V$10=Inputs!$L$16,$G148-SUM($O148:U148),$G148/$B$91)),IF(Oper!V$10=Inputs!$L$16,$G148-SUM($O148:U148),0))</f>
        <v>0</v>
      </c>
      <c r="W148" s="221">
        <f>IF(Oper!W$10&gt;=$C148,IF(ROUND(SUM($O148:V148),4)=ROUND($G148,4),0,IF(Oper!W$10=Inputs!$L$16,$G148-SUM($O148:V148),$G148/$B$91)),IF(Oper!W$10=Inputs!$L$16,$G148-SUM($O148:V148),0))</f>
        <v>0</v>
      </c>
      <c r="X148" s="221">
        <f>IF(Oper!X$10&gt;=$C148,IF(ROUND(SUM($O148:W148),4)=ROUND($G148,4),0,IF(Oper!X$10=Inputs!$L$16,$G148-SUM($O148:W148),$G148/$B$91)),IF(Oper!X$10=Inputs!$L$16,$G148-SUM($O148:W148),0))</f>
        <v>0</v>
      </c>
      <c r="Y148" s="221">
        <f>IF(Oper!Y$10&gt;=$C148,IF(ROUND(SUM($O148:X148),4)=ROUND($G148,4),0,IF(Oper!Y$10=Inputs!$L$16,$G148-SUM($O148:X148),$G148/$B$91)),IF(Oper!Y$10=Inputs!$L$16,$G148-SUM($O148:X148),0))</f>
        <v>0</v>
      </c>
      <c r="Z148" s="221">
        <f>IF(Oper!Z$10&gt;=$C148,IF(ROUND(SUM($O148:Y148),4)=ROUND($G148,4),0,IF(Oper!Z$10=Inputs!$L$16,$G148-SUM($O148:Y148),$G148/$B$91)),IF(Oper!Z$10=Inputs!$L$16,$G148-SUM($O148:Y148),0))</f>
        <v>0</v>
      </c>
      <c r="AA148" s="221">
        <f>IF(Oper!AA$10&gt;=$C148,IF(ROUND(SUM($O148:Z148),4)=ROUND($G148,4),0,IF(Oper!AA$10=Inputs!$L$16,$G148-SUM($O148:Z148),$G148/$B$91)),IF(Oper!AA$10=Inputs!$L$16,$G148-SUM($O148:Z148),0))</f>
        <v>0</v>
      </c>
      <c r="AB148" s="221">
        <f>IF(Oper!AB$10&gt;=$C148,IF(ROUND(SUM($O148:AA148),4)=ROUND($G148,4),0,IF(Oper!AB$10=Inputs!$L$16,$G148-SUM($O148:AA148),$G148/$B$91)),IF(Oper!AB$10=Inputs!$L$16,$G148-SUM($O148:AA148),0))</f>
        <v>0</v>
      </c>
      <c r="AC148" s="221">
        <f>IF(Oper!AC$10&gt;=$C148,IF(ROUND(SUM($O148:AB148),4)=ROUND($G148,4),0,IF(Oper!AC$10=Inputs!$L$16,$G148-SUM($O148:AB148),$G148/$B$91)),IF(Oper!AC$10=Inputs!$L$16,$G148-SUM($O148:AB148),0))</f>
        <v>0</v>
      </c>
      <c r="AD148" s="221">
        <f>IF(Oper!AD$10&gt;=$C148,IF(ROUND(SUM($O148:AC148),4)=ROUND($G148,4),0,IF(Oper!AD$10=Inputs!$L$16,$G148-SUM($O148:AC148),$G148/$B$91)),IF(Oper!AD$10=Inputs!$L$16,$G148-SUM($O148:AC148),0))</f>
        <v>0</v>
      </c>
      <c r="AE148" s="221">
        <f>IF(Oper!AE$10&gt;=$C148,IF(ROUND(SUM($O148:AD148),4)=ROUND($G148,4),0,IF(Oper!AE$10=Inputs!$L$16,$G148-SUM($O148:AD148),$G148/$B$91)),IF(Oper!AE$10=Inputs!$L$16,$G148-SUM($O148:AD148),0))</f>
        <v>0</v>
      </c>
      <c r="AF148" s="221">
        <f>IF(Oper!AF$10&gt;=$C148,IF(ROUND(SUM($O148:AE148),4)=ROUND($G148,4),0,IF(Oper!AF$10=Inputs!$L$16,$G148-SUM($O148:AE148),$G148/$B$91)),IF(Oper!AF$10=Inputs!$L$16,$G148-SUM($O148:AE148),0))</f>
        <v>0</v>
      </c>
      <c r="AG148" s="221">
        <f>IF(Oper!AG$10&gt;=$C148,IF(ROUND(SUM($O148:AF148),4)=ROUND($G148,4),0,IF(Oper!AG$10=Inputs!$L$16,$G148-SUM($O148:AF148),$G148/$B$91)),IF(Oper!AG$10=Inputs!$L$16,$G148-SUM($O148:AF148),0))</f>
        <v>0</v>
      </c>
      <c r="AH148" s="221">
        <f>IF(Oper!AH$10&gt;=$C148,IF(ROUND(SUM($O148:AG148),4)=ROUND($G148,4),0,IF(Oper!AH$10=Inputs!$L$16,$G148-SUM($O148:AG148),$G148/$B$91)),IF(Oper!AH$10=Inputs!$L$16,$G148-SUM($O148:AG148),0))</f>
        <v>0</v>
      </c>
      <c r="AI148" s="221">
        <f>IF(Oper!AI$10&gt;=$C148,IF(ROUND(SUM($O148:AH148),4)=ROUND($G148,4),0,IF(Oper!AI$10=Inputs!$L$16,$G148-SUM($O148:AH148),$G148/$B$91)),IF(Oper!AI$10=Inputs!$L$16,$G148-SUM($O148:AH148),0))</f>
        <v>0</v>
      </c>
      <c r="AJ148" s="221">
        <f>IF(Oper!AJ$10&gt;=$C148,IF(ROUND(SUM($O148:AI148),4)=ROUND($G148,4),0,IF(Oper!AJ$10=Inputs!$L$16,$G148-SUM($O148:AI148),$G148/$B$91)),IF(Oper!AJ$10=Inputs!$L$16,$G148-SUM($O148:AI148),0))</f>
        <v>0</v>
      </c>
      <c r="AK148" s="221">
        <f>IF(Oper!AK$10&gt;=$C148,IF(ROUND(SUM($O148:AJ148),4)=ROUND($G148,4),0,IF(Oper!AK$10=Inputs!$L$16,$G148-SUM($O148:AJ148),$G148/$B$91)),IF(Oper!AK$10=Inputs!$L$16,$G148-SUM($O148:AJ148),0))</f>
        <v>0</v>
      </c>
      <c r="AL148" s="221">
        <f>IF(Oper!AL$10&gt;=$C148,IF(ROUND(SUM($O148:AK148),4)=ROUND($G148,4),0,IF(Oper!AL$10=Inputs!$L$16,$G148-SUM($O148:AK148),$G148/$B$91)),IF(Oper!AL$10=Inputs!$L$16,$G148-SUM($O148:AK148),0))</f>
        <v>0</v>
      </c>
      <c r="AM148" s="221">
        <f>IF(Oper!AM$10&gt;=$C148,IF(ROUND(SUM($O148:AL148),4)=ROUND($G148,4),0,IF(Oper!AM$10=Inputs!$L$16,$G148-SUM($O148:AL148),$G148/$B$91)),IF(Oper!AM$10=Inputs!$L$16,$G148-SUM($O148:AL148),0))</f>
        <v>0</v>
      </c>
      <c r="AN148" s="221">
        <f>IF(Oper!AN$10&gt;=$C148,IF(ROUND(SUM($O148:AM148),4)=ROUND($G148,4),0,IF(Oper!AN$10=Inputs!$L$16,$G148-SUM($O148:AM148),$G148/$B$91)),IF(Oper!AN$10=Inputs!$L$16,$G148-SUM($O148:AM148),0))</f>
        <v>0</v>
      </c>
      <c r="AO148" s="221">
        <f>IF(Oper!AO$10&gt;=$C148,IF(ROUND(SUM($O148:AN148),4)=ROUND($G148,4),0,IF(Oper!AO$10=Inputs!$L$16,$G148-SUM($O148:AN148),$G148/$B$91)),IF(Oper!AO$10=Inputs!$L$16,$G148-SUM($O148:AN148),0))</f>
        <v>0</v>
      </c>
      <c r="AP148" s="221">
        <f>IF(Oper!AP$10&gt;=$C148,IF(ROUND(SUM($O148:AO148),4)=ROUND($G148,4),0,IF(Oper!AP$10=Inputs!$L$16,$G148-SUM($O148:AO148),$G148/$B$91)),IF(Oper!AP$10=Inputs!$L$16,$G148-SUM($O148:AO148),0))</f>
        <v>0</v>
      </c>
      <c r="AQ148" s="221">
        <f>IF(Oper!AQ$10&gt;=$C148,IF(ROUND(SUM($O148:AP148),4)=ROUND($G148,4),0,IF(Oper!AQ$10=Inputs!$L$16,$G148-SUM($O148:AP148),$G148/$B$91)),IF(Oper!AQ$10=Inputs!$L$16,$G148-SUM($O148:AP148),0))</f>
        <v>0</v>
      </c>
      <c r="AR148" s="221">
        <f>IF(Oper!AR$10&gt;=$C148,IF(ROUND(SUM($O148:AQ148),4)=ROUND($G148,4),0,IF(Oper!AR$10=Inputs!$L$16,$G148-SUM($O148:AQ148),$G148/$B$91)),IF(Oper!AR$10=Inputs!$L$16,$G148-SUM($O148:AQ148),0))</f>
        <v>0</v>
      </c>
      <c r="AS148" s="221">
        <f>IF(Oper!AS$10&gt;=$C148,IF(ROUND(SUM($O148:AR148),4)=ROUND($G148,4),0,IF(Oper!AS$10=Inputs!$L$16,$G148-SUM($O148:AR148),$G148/$B$91)),IF(Oper!AS$10=Inputs!$L$16,$G148-SUM($O148:AR148),0))</f>
        <v>0</v>
      </c>
      <c r="AT148" s="221">
        <f>IF(Oper!AT$10&gt;=$C148,IF(ROUND(SUM($O148:AS148),4)=ROUND($G148,4),0,IF(Oper!AT$10=Inputs!$L$16,$G148-SUM($O148:AS148),$G148/$B$91)),IF(Oper!AT$10=Inputs!$L$16,$G148-SUM($O148:AS148),0))</f>
        <v>0</v>
      </c>
      <c r="AU148" s="221">
        <f>IF(Oper!AU$10&gt;=$C148,IF(ROUND(SUM($O148:AT148),4)=ROUND($G148,4),0,IF(Oper!AU$10=Inputs!$L$16,$G148-SUM($O148:AT148),$G148/$B$91)),IF(Oper!AU$10=Inputs!$L$16,$G148-SUM($O148:AT148),0))</f>
        <v>0</v>
      </c>
      <c r="AV148" s="221">
        <f>IF(Oper!AV$10&gt;=$C148,IF(ROUND(SUM($O148:AU148),4)=ROUND($G148,4),0,IF(Oper!AV$10=Inputs!$L$16,$G148-SUM($O148:AU148),$G148/$B$91)),IF(Oper!AV$10=Inputs!$L$16,$G148-SUM($O148:AU148),0))</f>
        <v>0</v>
      </c>
      <c r="AW148" s="221">
        <f>IF(Oper!AW$10&gt;=$C148,IF(ROUND(SUM($O148:AV148),4)=ROUND($G148,4),0,IF(Oper!AW$10=Inputs!$L$16,$G148-SUM($O148:AV148),$G148/$B$91)),IF(Oper!AW$10=Inputs!$L$16,$G148-SUM($O148:AV148),0))</f>
        <v>0</v>
      </c>
      <c r="AX148" s="221">
        <f>IF(Oper!AX$10&gt;=$C148,IF(ROUND(SUM($O148:AW148),4)=ROUND($G148,4),0,IF(Oper!AX$10=Inputs!$L$16,$G148-SUM($O148:AW148),$G148/$B$91)),IF(Oper!AX$10=Inputs!$L$16,$G148-SUM($O148:AW148),0))</f>
        <v>0</v>
      </c>
      <c r="AY148" s="221">
        <f>IF(Oper!AY$10&gt;=$C148,IF(ROUND(SUM($O148:AX148),4)=ROUND($G148,4),0,IF(Oper!AY$10=Inputs!$L$16,$G148-SUM($O148:AX148),$G148/$B$91)),IF(Oper!AY$10=Inputs!$L$16,$G148-SUM($O148:AX148),0))</f>
        <v>0</v>
      </c>
      <c r="AZ148" s="221">
        <f>IF(Oper!AZ$10&gt;=$C148,IF(ROUND(SUM($O148:AY148),4)=ROUND($G148,4),0,IF(Oper!AZ$10=Inputs!$L$16,$G148-SUM($O148:AY148),$G148/$B$91)),IF(Oper!AZ$10=Inputs!$L$16,$G148-SUM($O148:AY148),0))</f>
        <v>0</v>
      </c>
      <c r="BA148" s="221">
        <f>IF(Oper!BA$10&gt;=$C148,IF(ROUND(SUM($O148:AZ148),4)=ROUND($G148,4),0,IF(Oper!BA$10=Inputs!$L$16,$G148-SUM($O148:AZ148),$G148/$B$91)),IF(Oper!BA$10=Inputs!$L$16,$G148-SUM($O148:AZ148),0))</f>
        <v>0</v>
      </c>
      <c r="BB148" s="221">
        <f>IF(Oper!BB$10&gt;=$C148,IF(ROUND(SUM($O148:BA148),4)=ROUND($G148,4),0,IF(Oper!BB$10=Inputs!$L$16,$G148-SUM($O148:BA148),$G148/$B$91)),IF(Oper!BB$10=Inputs!$L$16,$G148-SUM($O148:BA148),0))</f>
        <v>0</v>
      </c>
      <c r="BC148" s="221">
        <f>IF(Oper!BC$10&gt;=$C148,IF(ROUND(SUM($O148:BB148),4)=ROUND($G148,4),0,IF(Oper!BC$10=Inputs!$L$16,$G148-SUM($O148:BB148),$G148/$B$91)),IF(Oper!BC$10=Inputs!$L$16,$G148-SUM($O148:BB148),0))</f>
        <v>0</v>
      </c>
      <c r="BD148" s="221">
        <f>IF(Oper!BD$10&gt;=$C148,IF(ROUND(SUM($O148:BC148),4)=ROUND($G148,4),0,IF(Oper!BD$10=Inputs!$L$16,$G148-SUM($O148:BC148),$G148/$B$91)),IF(Oper!BD$10=Inputs!$L$16,$G148-SUM($O148:BC148),0))</f>
        <v>0</v>
      </c>
      <c r="BE148" s="221">
        <f>IF(Oper!BE$10&gt;=$C148,IF(ROUND(SUM($O148:BD148),4)=ROUND($G148,4),0,IF(Oper!BE$10=Inputs!$L$16,$G148-SUM($O148:BD148),$G148/$B$91)),IF(Oper!BE$10=Inputs!$L$16,$G148-SUM($O148:BD148),0))</f>
        <v>0</v>
      </c>
      <c r="BF148" s="221">
        <f>IF(Oper!BF$10&gt;=$C148,IF(ROUND(SUM($O148:BE148),4)=ROUND($G148,4),0,IF(Oper!BF$10=Inputs!$L$16,$G148-SUM($O148:BE148),$G148/$B$91)),IF(Oper!BF$10=Inputs!$L$16,$G148-SUM($O148:BE148),0))</f>
        <v>0</v>
      </c>
      <c r="BG148" s="221">
        <f>IF(Oper!BG$10&gt;=$C148,IF(ROUND(SUM($O148:BF148),4)=ROUND($G148,4),0,IF(Oper!BG$10=Inputs!$L$16,$G148-SUM($O148:BF148),$G148/$B$91)),IF(Oper!BG$10=Inputs!$L$16,$G148-SUM($O148:BF148),0))</f>
        <v>0</v>
      </c>
      <c r="BH148" s="221">
        <f>IF(Oper!BH$10&gt;=$C148,IF(ROUND(SUM($O148:BG148),4)=ROUND($G148,4),0,IF(Oper!BH$10=Inputs!$L$16,$G148-SUM($O148:BG148),$G148/$B$91)),IF(Oper!BH$10=Inputs!$L$16,$G148-SUM($O148:BG148),0))</f>
        <v>0</v>
      </c>
      <c r="BI148" s="221">
        <f>IF(Oper!BI$10&gt;=$C148,IF(ROUND(SUM($O148:BH148),4)=ROUND($G148,4),0,IF(Oper!BI$10=Inputs!$L$16,$G148-SUM($O148:BH148),$G148/$B$91)),IF(Oper!BI$10=Inputs!$L$16,$G148-SUM($O148:BH148),0))</f>
        <v>0</v>
      </c>
      <c r="BJ148" s="221">
        <f>IF(Oper!BJ$10&gt;=$C148,IF(ROUND(SUM($O148:BI148),4)=ROUND($G148,4),0,IF(Oper!BJ$10=Inputs!$L$16,$G148-SUM($O148:BI148),$G148/$B$91)),IF(Oper!BJ$10=Inputs!$L$16,$G148-SUM($O148:BI148),0))</f>
        <v>0</v>
      </c>
      <c r="BK148" s="221">
        <f>IF(Oper!BK$10&gt;=$C148,IF(ROUND(SUM($O148:BJ148),4)=ROUND($G148,4),0,IF(Oper!BK$10=Inputs!$L$16,$G148-SUM($O148:BJ148),$G148/$B$91)),IF(Oper!BK$10=Inputs!$L$16,$G148-SUM($O148:BJ148),0))</f>
        <v>0</v>
      </c>
      <c r="BL148" s="221">
        <f>IF(Oper!BL$10&gt;=$C148,IF(ROUND(SUM($O148:BK148),4)=ROUND($G148,4),0,IF(Oper!BL$10=Inputs!$L$16,$G148-SUM($O148:BK148),$G148/$B$91)),IF(Oper!BL$10=Inputs!$L$16,$G148-SUM($O148:BK148),0))</f>
        <v>0</v>
      </c>
      <c r="BM148" s="221">
        <f>IF(Oper!BM$10&gt;=$C148,IF(ROUND(SUM($O148:BL148),4)=ROUND($G148,4),0,IF(Oper!BM$10=Inputs!$L$16,$G148-SUM($O148:BL148),$G148/$B$91)),IF(Oper!BM$10=Inputs!$L$16,$G148-SUM($O148:BL148),0))</f>
        <v>0</v>
      </c>
      <c r="BN148" s="221">
        <f>IF(Oper!BN$10&gt;=$C148,IF(ROUND(SUM($O148:BM148),4)=ROUND($G148,4),0,IF(Oper!BN$10=Inputs!$L$16,$G148-SUM($O148:BM148),$G148/$B$91)),IF(Oper!BN$10=Inputs!$L$16,$G148-SUM($O148:BM148),0))</f>
        <v>0</v>
      </c>
      <c r="BO148" s="221">
        <f>IF(Oper!BO$10&gt;=$C148,IF(ROUND(SUM($O148:BN148),4)=ROUND($G148,4),0,IF(Oper!BO$10=Inputs!$L$16,$G148-SUM($O148:BN148),$G148/$B$91)),IF(Oper!BO$10=Inputs!$L$16,$G148-SUM($O148:BN148),0))</f>
        <v>0</v>
      </c>
      <c r="BP148" s="221">
        <f>IF(Oper!BP$10&gt;=$C148,IF(ROUND(SUM($O148:BO148),4)=ROUND($G148,4),0,IF(Oper!BP$10=Inputs!$L$16,$G148-SUM($O148:BO148),$G148/$B$91)),IF(Oper!BP$10=Inputs!$L$16,$G148-SUM($O148:BO148),0))</f>
        <v>0</v>
      </c>
      <c r="BQ148" s="221">
        <f>IF(Oper!BQ$10&gt;=$C148,IF(ROUND(SUM($O148:BP148),4)=ROUND($G148,4),0,IF(Oper!BQ$10=Inputs!$L$16,$G148-SUM($O148:BP148),$G148/$B$91)),IF(Oper!BQ$10=Inputs!$L$16,$G148-SUM($O148:BP148),0))</f>
        <v>0</v>
      </c>
      <c r="BR148" s="221">
        <f>IF(Oper!BR$10&gt;=$C148,IF(ROUND(SUM($O148:BQ148),4)=ROUND($G148,4),0,IF(Oper!BR$10=Inputs!$L$16,$G148-SUM($O148:BQ148),$G148/$B$91)),IF(Oper!BR$10=Inputs!$L$16,$G148-SUM($O148:BQ148),0))</f>
        <v>0</v>
      </c>
      <c r="BS148" s="221">
        <f>IF(Oper!BS$10&gt;=$C148,IF(ROUND(SUM($O148:BR148),4)=ROUND($G148,4),0,IF(Oper!BS$10=Inputs!$L$16,$G148-SUM($O148:BR148),$G148/$B$91)),IF(Oper!BS$10=Inputs!$L$16,$G148-SUM($O148:BR148),0))</f>
        <v>-9.2694555633787541</v>
      </c>
      <c r="BT148" s="221">
        <f>IF(Oper!BT$10&gt;=$C148,IF(ROUND(SUM($O148:BS148),4)=ROUND($G148,4),0,IF(Oper!BT$10=Inputs!$L$16,$G148-SUM($O148:BS148),$G148/$B$91)),IF(Oper!BT$10=Inputs!$L$16,$G148-SUM($O148:BS148),0))</f>
        <v>-9.2694555633787541</v>
      </c>
      <c r="BU148" s="221">
        <f>IF(Oper!BU$10&gt;=$C148,IF(ROUND(SUM($O148:BT148),4)=ROUND($G148,4),0,IF(Oper!BU$10=Inputs!$L$16,$G148-SUM($O148:BT148),$G148/$B$91)),IF(Oper!BU$10=Inputs!$L$16,$G148-SUM($O148:BT148),0))</f>
        <v>-9.2694555633787541</v>
      </c>
      <c r="BV148" s="221">
        <f>IF(Oper!BV$10&gt;=$C148,IF(ROUND(SUM($O148:BU148),4)=ROUND($G148,4),0,IF(Oper!BV$10=Inputs!$L$16,$G148-SUM($O148:BU148),$G148/$B$91)),IF(Oper!BV$10=Inputs!$L$16,$G148-SUM($O148:BU148),0))</f>
        <v>-9.2694555633787541</v>
      </c>
      <c r="BW148" s="221">
        <f>IF(Oper!BW$10&gt;=$C148,IF(ROUND(SUM($O148:BV148),4)=ROUND($G148,4),0,IF(Oper!BW$10=Inputs!$L$16,$G148-SUM($O148:BV148),$G148/$B$91)),IF(Oper!BW$10=Inputs!$L$16,$G148-SUM($O148:BV148),0))</f>
        <v>-9.2694555633787541</v>
      </c>
      <c r="BX148" s="221">
        <f>IF(Oper!BX$10&gt;=$C148,IF(ROUND(SUM($O148:BW148),4)=ROUND($G148,4),0,IF(Oper!BX$10=Inputs!$L$16,$G148-SUM($O148:BW148),$G148/$B$91)),IF(Oper!BX$10=Inputs!$L$16,$G148-SUM($O148:BW148),0))</f>
        <v>-9.2694555633787541</v>
      </c>
      <c r="BY148" s="221">
        <f>IF(Oper!BY$10&gt;=$C148,IF(ROUND(SUM($O148:BX148),4)=ROUND($G148,4),0,IF(Oper!BY$10=Inputs!$L$16,$G148-SUM($O148:BX148),$G148/$B$91)),IF(Oper!BY$10=Inputs!$L$16,$G148-SUM($O148:BX148),0))</f>
        <v>-9.2694555633787541</v>
      </c>
      <c r="BZ148" s="221">
        <f>IF(Oper!BZ$10&gt;=$C148,IF(ROUND(SUM($O148:BY148),4)=ROUND($G148,4),0,IF(Oper!BZ$10=Inputs!$L$16,$G148-SUM($O148:BY148),$G148/$B$91)),IF(Oper!BZ$10=Inputs!$L$16,$G148-SUM($O148:BY148),0))</f>
        <v>-9.2694555633787541</v>
      </c>
      <c r="CA148" s="221">
        <f>IF(Oper!CA$10&gt;=$C148,IF(ROUND(SUM($O148:BZ148),4)=ROUND($G148,4),0,IF(Oper!CA$10=Inputs!$L$16,$G148-SUM($O148:BZ148),$G148/$B$91)),IF(Oper!CA$10=Inputs!$L$16,$G148-SUM($O148:BZ148),0))</f>
        <v>-9.2694555633787541</v>
      </c>
      <c r="CB148" s="221">
        <f>IF(Oper!CB$10&gt;=$C148,IF(ROUND(SUM($O148:CA148),4)=ROUND($G148,4),0,IF(Oper!CB$10=Inputs!$L$16,$G148-SUM($O148:CA148),$G148/$B$91)),IF(Oper!CB$10=Inputs!$L$16,$G148-SUM($O148:CA148),0))</f>
        <v>-9.2694555633787541</v>
      </c>
      <c r="CC148" s="221">
        <f>IF(Oper!CC$10&gt;=$C148,IF(ROUND(SUM($O148:CB148),4)=ROUND($G148,4),0,IF(Oper!CC$10=Inputs!$L$16,$G148-SUM($O148:CB148),$G148/$B$91)),IF(Oper!CC$10=Inputs!$L$16,$G148-SUM($O148:CB148),0))</f>
        <v>-9.2694555633787541</v>
      </c>
      <c r="CD148" s="221">
        <f>IF(Oper!CD$10&gt;=$C148,IF(ROUND(SUM($O148:CC148),4)=ROUND($G148,4),0,IF(Oper!CD$10=Inputs!$L$16,$G148-SUM($O148:CC148),$G148/$B$91)),IF(Oper!CD$10=Inputs!$L$16,$G148-SUM($O148:CC148),0))</f>
        <v>-9.2694555633787541</v>
      </c>
      <c r="CE148" s="221">
        <f>IF(Oper!CE$10&gt;=$C148,IF(ROUND(SUM($O148:CD148),4)=ROUND($G148,4),0,IF(Oper!CE$10=Inputs!$L$16,$G148-SUM($O148:CD148),$G148/$B$91)),IF(Oper!CE$10=Inputs!$L$16,$G148-SUM($O148:CD148),0))</f>
        <v>-9.2694555633787541</v>
      </c>
      <c r="CF148" s="221">
        <f>IF(Oper!CF$10&gt;=$C148,IF(ROUND(SUM($O148:CE148),4)=ROUND($G148,4),0,IF(Oper!CF$10=Inputs!$L$16,$G148-SUM($O148:CE148),$G148/$B$91)),IF(Oper!CF$10=Inputs!$L$16,$G148-SUM($O148:CE148),0))</f>
        <v>-9.2694555633787541</v>
      </c>
      <c r="CG148" s="221">
        <f>IF(Oper!CG$10&gt;=$C148,IF(ROUND(SUM($O148:CF148),4)=ROUND($G148,4),0,IF(Oper!CG$10=Inputs!$L$16,$G148-SUM($O148:CF148),$G148/$B$91)),IF(Oper!CG$10=Inputs!$L$16,$G148-SUM($O148:CF148),0))</f>
        <v>-9.2694555633787541</v>
      </c>
      <c r="CH148" s="221">
        <f>IF(Oper!CH$10&gt;=$C148,IF(ROUND(SUM($O148:CG148),4)=ROUND($G148,4),0,IF(Oper!CH$10=Inputs!$L$16,$G148-SUM($O148:CG148),$G148/$B$91)),IF(Oper!CH$10=Inputs!$L$16,$G148-SUM($O148:CG148),0))</f>
        <v>-9.2694555633787541</v>
      </c>
      <c r="CI148" s="221">
        <f>IF(Oper!CI$10&gt;=$C148,IF(ROUND(SUM($O148:CH148),4)=ROUND($G148,4),0,IF(Oper!CI$10=Inputs!$L$16,$G148-SUM($O148:CH148),$G148/$B$91)),IF(Oper!CI$10=Inputs!$L$16,$G148-SUM($O148:CH148),0))</f>
        <v>-9.2694555633787541</v>
      </c>
      <c r="CJ148" s="221">
        <f>IF(Oper!CJ$10&gt;=$C148,IF(ROUND(SUM($O148:CI148),4)=ROUND($G148,4),0,IF(Oper!CJ$10=Inputs!$L$16,$G148-SUM($O148:CI148),$G148/$B$91)),IF(Oper!CJ$10=Inputs!$L$16,$G148-SUM($O148:CI148),0))</f>
        <v>-9.2694555633787541</v>
      </c>
      <c r="CK148" s="221">
        <f>IF(Oper!CK$10&gt;=$C148,IF(ROUND(SUM($O148:CJ148),4)=ROUND($G148,4),0,IF(Oper!CK$10=Inputs!$L$16,$G148-SUM($O148:CJ148),$G148/$B$91)),IF(Oper!CK$10=Inputs!$L$16,$G148-SUM($O148:CJ148),0))</f>
        <v>-9.2694555633787541</v>
      </c>
      <c r="CL148" s="221">
        <f>IF(Oper!CL$10&gt;=$C148,IF(ROUND(SUM($O148:CK148),4)=ROUND($G148,4),0,IF(Oper!CL$10=Inputs!$L$16,$G148-SUM($O148:CK148),$G148/$B$91)),IF(Oper!CL$10=Inputs!$L$16,$G148-SUM($O148:CK148),0))</f>
        <v>-9.2694555633787541</v>
      </c>
      <c r="CM148" s="221">
        <f>IF(Oper!CM$10&gt;=$C148,IF(ROUND(SUM($O148:CL148),4)=ROUND($G148,4),0,IF(Oper!CM$10=Inputs!$L$16,$G148-SUM($O148:CL148),$G148/$B$91)),IF(Oper!CM$10=Inputs!$L$16,$G148-SUM($O148:CL148),0))</f>
        <v>0</v>
      </c>
      <c r="CN148" s="221">
        <f>IF(Oper!CN$10&gt;=$C148,IF(ROUND(SUM($O148:CM148),4)=ROUND($G148,4),0,IF(Oper!CN$10=Inputs!$L$16,$G148-SUM($O148:CM148),$G148/$B$91)),IF(Oper!CN$10=Inputs!$L$16,$G148-SUM($O148:CM148),0))</f>
        <v>0</v>
      </c>
      <c r="CO148" s="221">
        <f>IF(Oper!CO$10&gt;=$C148,IF(ROUND(SUM($O148:CN148),4)=ROUND($G148,4),0,IF(Oper!CO$10=Inputs!$L$16,$G148-SUM($O148:CN148),$G148/$B$91)),IF(Oper!CO$10=Inputs!$L$16,$G148-SUM($O148:CN148),0))</f>
        <v>0</v>
      </c>
      <c r="CP148" s="221">
        <f>IF(Oper!CP$10&gt;=$C148,IF(ROUND(SUM($O148:CO148),4)=ROUND($G148,4),0,IF(Oper!CP$10=Inputs!$L$16,$G148-SUM($O148:CO148),$G148/$B$91)),IF(Oper!CP$10=Inputs!$L$16,$G148-SUM($O148:CO148),0))</f>
        <v>0</v>
      </c>
      <c r="CQ148" s="221">
        <f>IF(Oper!CQ$10&gt;=$C148,IF(ROUND(SUM($O148:CP148),4)=ROUND($G148,4),0,IF(Oper!CQ$10=Inputs!$L$16,$G148-SUM($O148:CP148),$G148/$B$91)),IF(Oper!CQ$10=Inputs!$L$16,$G148-SUM($O148:CP148),0))</f>
        <v>0</v>
      </c>
      <c r="CR148" s="221">
        <f>IF(Oper!CR$10&gt;=$C148,IF(ROUND(SUM($O148:CQ148),4)=ROUND($G148,4),0,IF(Oper!CR$10=Inputs!$L$16,$G148-SUM($O148:CQ148),$G148/$B$91)),IF(Oper!CR$10=Inputs!$L$16,$G148-SUM($O148:CQ148),0))</f>
        <v>0</v>
      </c>
      <c r="CS148" s="221"/>
    </row>
    <row r="149" spans="1:97" outlineLevel="1">
      <c r="A149" s="47"/>
      <c r="B149" s="47"/>
      <c r="C149" s="116">
        <v>63919</v>
      </c>
      <c r="D149" s="47"/>
      <c r="E149" s="47"/>
      <c r="F149" s="47"/>
      <c r="G149" s="666">
        <f t="shared" si="217"/>
        <v>-189.0968934929266</v>
      </c>
      <c r="H149" s="47"/>
      <c r="I149" s="47"/>
      <c r="J149" s="47"/>
      <c r="K149" s="310" t="s">
        <v>200</v>
      </c>
      <c r="L149" s="133"/>
      <c r="M149" s="125">
        <f t="shared" si="218"/>
        <v>-189.09689349292654</v>
      </c>
      <c r="N149" s="125"/>
      <c r="O149" s="47"/>
      <c r="P149" s="221">
        <f>IF(Oper!P$10&gt;=$C149,IF(ROUND(SUM($O149:O149),4)=ROUND($G149,4),0,IF(Oper!P$10=Inputs!$L$16,$G149-SUM($O149:O149),$G149/$B$91)),IF(Oper!P$10=Inputs!$L$16,$G149-SUM($O149:O149),0))</f>
        <v>0</v>
      </c>
      <c r="Q149" s="221">
        <f>IF(Oper!Q$10&gt;=$C149,IF(ROUND(SUM($O149:P149),4)=ROUND($G149,4),0,IF(Oper!Q$10=Inputs!$L$16,$G149-SUM($O149:P149),$G149/$B$91)),IF(Oper!Q$10=Inputs!$L$16,$G149-SUM($O149:P149),0))</f>
        <v>0</v>
      </c>
      <c r="R149" s="221">
        <f>IF(Oper!R$10&gt;=$C149,IF(ROUND(SUM($O149:Q149),4)=ROUND($G149,4),0,IF(Oper!R$10=Inputs!$L$16,$G149-SUM($O149:Q149),$G149/$B$91)),IF(Oper!R$10=Inputs!$L$16,$G149-SUM($O149:Q149),0))</f>
        <v>0</v>
      </c>
      <c r="S149" s="221">
        <f>IF(Oper!S$10&gt;=$C149,IF(ROUND(SUM($O149:R149),4)=ROUND($G149,4),0,IF(Oper!S$10=Inputs!$L$16,$G149-SUM($O149:R149),$G149/$B$91)),IF(Oper!S$10=Inputs!$L$16,$G149-SUM($O149:R149),0))</f>
        <v>0</v>
      </c>
      <c r="T149" s="221">
        <f>IF(Oper!T$10&gt;=$C149,IF(ROUND(SUM($O149:S149),4)=ROUND($G149,4),0,IF(Oper!T$10=Inputs!$L$16,$G149-SUM($O149:S149),$G149/$B$91)),IF(Oper!T$10=Inputs!$L$16,$G149-SUM($O149:S149),0))</f>
        <v>0</v>
      </c>
      <c r="U149" s="221">
        <f>IF(Oper!U$10&gt;=$C149,IF(ROUND(SUM($O149:T149),4)=ROUND($G149,4),0,IF(Oper!U$10=Inputs!$L$16,$G149-SUM($O149:T149),$G149/$B$91)),IF(Oper!U$10=Inputs!$L$16,$G149-SUM($O149:T149),0))</f>
        <v>0</v>
      </c>
      <c r="V149" s="221">
        <f>IF(Oper!V$10&gt;=$C149,IF(ROUND(SUM($O149:U149),4)=ROUND($G149,4),0,IF(Oper!V$10=Inputs!$L$16,$G149-SUM($O149:U149),$G149/$B$91)),IF(Oper!V$10=Inputs!$L$16,$G149-SUM($O149:U149),0))</f>
        <v>0</v>
      </c>
      <c r="W149" s="221">
        <f>IF(Oper!W$10&gt;=$C149,IF(ROUND(SUM($O149:V149),4)=ROUND($G149,4),0,IF(Oper!W$10=Inputs!$L$16,$G149-SUM($O149:V149),$G149/$B$91)),IF(Oper!W$10=Inputs!$L$16,$G149-SUM($O149:V149),0))</f>
        <v>0</v>
      </c>
      <c r="X149" s="221">
        <f>IF(Oper!X$10&gt;=$C149,IF(ROUND(SUM($O149:W149),4)=ROUND($G149,4),0,IF(Oper!X$10=Inputs!$L$16,$G149-SUM($O149:W149),$G149/$B$91)),IF(Oper!X$10=Inputs!$L$16,$G149-SUM($O149:W149),0))</f>
        <v>0</v>
      </c>
      <c r="Y149" s="221">
        <f>IF(Oper!Y$10&gt;=$C149,IF(ROUND(SUM($O149:X149),4)=ROUND($G149,4),0,IF(Oper!Y$10=Inputs!$L$16,$G149-SUM($O149:X149),$G149/$B$91)),IF(Oper!Y$10=Inputs!$L$16,$G149-SUM($O149:X149),0))</f>
        <v>0</v>
      </c>
      <c r="Z149" s="221">
        <f>IF(Oper!Z$10&gt;=$C149,IF(ROUND(SUM($O149:Y149),4)=ROUND($G149,4),0,IF(Oper!Z$10=Inputs!$L$16,$G149-SUM($O149:Y149),$G149/$B$91)),IF(Oper!Z$10=Inputs!$L$16,$G149-SUM($O149:Y149),0))</f>
        <v>0</v>
      </c>
      <c r="AA149" s="221">
        <f>IF(Oper!AA$10&gt;=$C149,IF(ROUND(SUM($O149:Z149),4)=ROUND($G149,4),0,IF(Oper!AA$10=Inputs!$L$16,$G149-SUM($O149:Z149),$G149/$B$91)),IF(Oper!AA$10=Inputs!$L$16,$G149-SUM($O149:Z149),0))</f>
        <v>0</v>
      </c>
      <c r="AB149" s="221">
        <f>IF(Oper!AB$10&gt;=$C149,IF(ROUND(SUM($O149:AA149),4)=ROUND($G149,4),0,IF(Oper!AB$10=Inputs!$L$16,$G149-SUM($O149:AA149),$G149/$B$91)),IF(Oper!AB$10=Inputs!$L$16,$G149-SUM($O149:AA149),0))</f>
        <v>0</v>
      </c>
      <c r="AC149" s="221">
        <f>IF(Oper!AC$10&gt;=$C149,IF(ROUND(SUM($O149:AB149),4)=ROUND($G149,4),0,IF(Oper!AC$10=Inputs!$L$16,$G149-SUM($O149:AB149),$G149/$B$91)),IF(Oper!AC$10=Inputs!$L$16,$G149-SUM($O149:AB149),0))</f>
        <v>0</v>
      </c>
      <c r="AD149" s="221">
        <f>IF(Oper!AD$10&gt;=$C149,IF(ROUND(SUM($O149:AC149),4)=ROUND($G149,4),0,IF(Oper!AD$10=Inputs!$L$16,$G149-SUM($O149:AC149),$G149/$B$91)),IF(Oper!AD$10=Inputs!$L$16,$G149-SUM($O149:AC149),0))</f>
        <v>0</v>
      </c>
      <c r="AE149" s="221">
        <f>IF(Oper!AE$10&gt;=$C149,IF(ROUND(SUM($O149:AD149),4)=ROUND($G149,4),0,IF(Oper!AE$10=Inputs!$L$16,$G149-SUM($O149:AD149),$G149/$B$91)),IF(Oper!AE$10=Inputs!$L$16,$G149-SUM($O149:AD149),0))</f>
        <v>0</v>
      </c>
      <c r="AF149" s="221">
        <f>IF(Oper!AF$10&gt;=$C149,IF(ROUND(SUM($O149:AE149),4)=ROUND($G149,4),0,IF(Oper!AF$10=Inputs!$L$16,$G149-SUM($O149:AE149),$G149/$B$91)),IF(Oper!AF$10=Inputs!$L$16,$G149-SUM($O149:AE149),0))</f>
        <v>0</v>
      </c>
      <c r="AG149" s="221">
        <f>IF(Oper!AG$10&gt;=$C149,IF(ROUND(SUM($O149:AF149),4)=ROUND($G149,4),0,IF(Oper!AG$10=Inputs!$L$16,$G149-SUM($O149:AF149),$G149/$B$91)),IF(Oper!AG$10=Inputs!$L$16,$G149-SUM($O149:AF149),0))</f>
        <v>0</v>
      </c>
      <c r="AH149" s="221">
        <f>IF(Oper!AH$10&gt;=$C149,IF(ROUND(SUM($O149:AG149),4)=ROUND($G149,4),0,IF(Oper!AH$10=Inputs!$L$16,$G149-SUM($O149:AG149),$G149/$B$91)),IF(Oper!AH$10=Inputs!$L$16,$G149-SUM($O149:AG149),0))</f>
        <v>0</v>
      </c>
      <c r="AI149" s="221">
        <f>IF(Oper!AI$10&gt;=$C149,IF(ROUND(SUM($O149:AH149),4)=ROUND($G149,4),0,IF(Oper!AI$10=Inputs!$L$16,$G149-SUM($O149:AH149),$G149/$B$91)),IF(Oper!AI$10=Inputs!$L$16,$G149-SUM($O149:AH149),0))</f>
        <v>0</v>
      </c>
      <c r="AJ149" s="221">
        <f>IF(Oper!AJ$10&gt;=$C149,IF(ROUND(SUM($O149:AI149),4)=ROUND($G149,4),0,IF(Oper!AJ$10=Inputs!$L$16,$G149-SUM($O149:AI149),$G149/$B$91)),IF(Oper!AJ$10=Inputs!$L$16,$G149-SUM($O149:AI149),0))</f>
        <v>0</v>
      </c>
      <c r="AK149" s="221">
        <f>IF(Oper!AK$10&gt;=$C149,IF(ROUND(SUM($O149:AJ149),4)=ROUND($G149,4),0,IF(Oper!AK$10=Inputs!$L$16,$G149-SUM($O149:AJ149),$G149/$B$91)),IF(Oper!AK$10=Inputs!$L$16,$G149-SUM($O149:AJ149),0))</f>
        <v>0</v>
      </c>
      <c r="AL149" s="221">
        <f>IF(Oper!AL$10&gt;=$C149,IF(ROUND(SUM($O149:AK149),4)=ROUND($G149,4),0,IF(Oper!AL$10=Inputs!$L$16,$G149-SUM($O149:AK149),$G149/$B$91)),IF(Oper!AL$10=Inputs!$L$16,$G149-SUM($O149:AK149),0))</f>
        <v>0</v>
      </c>
      <c r="AM149" s="221">
        <f>IF(Oper!AM$10&gt;=$C149,IF(ROUND(SUM($O149:AL149),4)=ROUND($G149,4),0,IF(Oper!AM$10=Inputs!$L$16,$G149-SUM($O149:AL149),$G149/$B$91)),IF(Oper!AM$10=Inputs!$L$16,$G149-SUM($O149:AL149),0))</f>
        <v>0</v>
      </c>
      <c r="AN149" s="221">
        <f>IF(Oper!AN$10&gt;=$C149,IF(ROUND(SUM($O149:AM149),4)=ROUND($G149,4),0,IF(Oper!AN$10=Inputs!$L$16,$G149-SUM($O149:AM149),$G149/$B$91)),IF(Oper!AN$10=Inputs!$L$16,$G149-SUM($O149:AM149),0))</f>
        <v>0</v>
      </c>
      <c r="AO149" s="221">
        <f>IF(Oper!AO$10&gt;=$C149,IF(ROUND(SUM($O149:AN149),4)=ROUND($G149,4),0,IF(Oper!AO$10=Inputs!$L$16,$G149-SUM($O149:AN149),$G149/$B$91)),IF(Oper!AO$10=Inputs!$L$16,$G149-SUM($O149:AN149),0))</f>
        <v>0</v>
      </c>
      <c r="AP149" s="221">
        <f>IF(Oper!AP$10&gt;=$C149,IF(ROUND(SUM($O149:AO149),4)=ROUND($G149,4),0,IF(Oper!AP$10=Inputs!$L$16,$G149-SUM($O149:AO149),$G149/$B$91)),IF(Oper!AP$10=Inputs!$L$16,$G149-SUM($O149:AO149),0))</f>
        <v>0</v>
      </c>
      <c r="AQ149" s="221">
        <f>IF(Oper!AQ$10&gt;=$C149,IF(ROUND(SUM($O149:AP149),4)=ROUND($G149,4),0,IF(Oper!AQ$10=Inputs!$L$16,$G149-SUM($O149:AP149),$G149/$B$91)),IF(Oper!AQ$10=Inputs!$L$16,$G149-SUM($O149:AP149),0))</f>
        <v>0</v>
      </c>
      <c r="AR149" s="221">
        <f>IF(Oper!AR$10&gt;=$C149,IF(ROUND(SUM($O149:AQ149),4)=ROUND($G149,4),0,IF(Oper!AR$10=Inputs!$L$16,$G149-SUM($O149:AQ149),$G149/$B$91)),IF(Oper!AR$10=Inputs!$L$16,$G149-SUM($O149:AQ149),0))</f>
        <v>0</v>
      </c>
      <c r="AS149" s="221">
        <f>IF(Oper!AS$10&gt;=$C149,IF(ROUND(SUM($O149:AR149),4)=ROUND($G149,4),0,IF(Oper!AS$10=Inputs!$L$16,$G149-SUM($O149:AR149),$G149/$B$91)),IF(Oper!AS$10=Inputs!$L$16,$G149-SUM($O149:AR149),0))</f>
        <v>0</v>
      </c>
      <c r="AT149" s="221">
        <f>IF(Oper!AT$10&gt;=$C149,IF(ROUND(SUM($O149:AS149),4)=ROUND($G149,4),0,IF(Oper!AT$10=Inputs!$L$16,$G149-SUM($O149:AS149),$G149/$B$91)),IF(Oper!AT$10=Inputs!$L$16,$G149-SUM($O149:AS149),0))</f>
        <v>0</v>
      </c>
      <c r="AU149" s="221">
        <f>IF(Oper!AU$10&gt;=$C149,IF(ROUND(SUM($O149:AT149),4)=ROUND($G149,4),0,IF(Oper!AU$10=Inputs!$L$16,$G149-SUM($O149:AT149),$G149/$B$91)),IF(Oper!AU$10=Inputs!$L$16,$G149-SUM($O149:AT149),0))</f>
        <v>0</v>
      </c>
      <c r="AV149" s="221">
        <f>IF(Oper!AV$10&gt;=$C149,IF(ROUND(SUM($O149:AU149),4)=ROUND($G149,4),0,IF(Oper!AV$10=Inputs!$L$16,$G149-SUM($O149:AU149),$G149/$B$91)),IF(Oper!AV$10=Inputs!$L$16,$G149-SUM($O149:AU149),0))</f>
        <v>0</v>
      </c>
      <c r="AW149" s="221">
        <f>IF(Oper!AW$10&gt;=$C149,IF(ROUND(SUM($O149:AV149),4)=ROUND($G149,4),0,IF(Oper!AW$10=Inputs!$L$16,$G149-SUM($O149:AV149),$G149/$B$91)),IF(Oper!AW$10=Inputs!$L$16,$G149-SUM($O149:AV149),0))</f>
        <v>0</v>
      </c>
      <c r="AX149" s="221">
        <f>IF(Oper!AX$10&gt;=$C149,IF(ROUND(SUM($O149:AW149),4)=ROUND($G149,4),0,IF(Oper!AX$10=Inputs!$L$16,$G149-SUM($O149:AW149),$G149/$B$91)),IF(Oper!AX$10=Inputs!$L$16,$G149-SUM($O149:AW149),0))</f>
        <v>0</v>
      </c>
      <c r="AY149" s="221">
        <f>IF(Oper!AY$10&gt;=$C149,IF(ROUND(SUM($O149:AX149),4)=ROUND($G149,4),0,IF(Oper!AY$10=Inputs!$L$16,$G149-SUM($O149:AX149),$G149/$B$91)),IF(Oper!AY$10=Inputs!$L$16,$G149-SUM($O149:AX149),0))</f>
        <v>0</v>
      </c>
      <c r="AZ149" s="221">
        <f>IF(Oper!AZ$10&gt;=$C149,IF(ROUND(SUM($O149:AY149),4)=ROUND($G149,4),0,IF(Oper!AZ$10=Inputs!$L$16,$G149-SUM($O149:AY149),$G149/$B$91)),IF(Oper!AZ$10=Inputs!$L$16,$G149-SUM($O149:AY149),0))</f>
        <v>0</v>
      </c>
      <c r="BA149" s="221">
        <f>IF(Oper!BA$10&gt;=$C149,IF(ROUND(SUM($O149:AZ149),4)=ROUND($G149,4),0,IF(Oper!BA$10=Inputs!$L$16,$G149-SUM($O149:AZ149),$G149/$B$91)),IF(Oper!BA$10=Inputs!$L$16,$G149-SUM($O149:AZ149),0))</f>
        <v>0</v>
      </c>
      <c r="BB149" s="221">
        <f>IF(Oper!BB$10&gt;=$C149,IF(ROUND(SUM($O149:BA149),4)=ROUND($G149,4),0,IF(Oper!BB$10=Inputs!$L$16,$G149-SUM($O149:BA149),$G149/$B$91)),IF(Oper!BB$10=Inputs!$L$16,$G149-SUM($O149:BA149),0))</f>
        <v>0</v>
      </c>
      <c r="BC149" s="221">
        <f>IF(Oper!BC$10&gt;=$C149,IF(ROUND(SUM($O149:BB149),4)=ROUND($G149,4),0,IF(Oper!BC$10=Inputs!$L$16,$G149-SUM($O149:BB149),$G149/$B$91)),IF(Oper!BC$10=Inputs!$L$16,$G149-SUM($O149:BB149),0))</f>
        <v>0</v>
      </c>
      <c r="BD149" s="221">
        <f>IF(Oper!BD$10&gt;=$C149,IF(ROUND(SUM($O149:BC149),4)=ROUND($G149,4),0,IF(Oper!BD$10=Inputs!$L$16,$G149-SUM($O149:BC149),$G149/$B$91)),IF(Oper!BD$10=Inputs!$L$16,$G149-SUM($O149:BC149),0))</f>
        <v>0</v>
      </c>
      <c r="BE149" s="221">
        <f>IF(Oper!BE$10&gt;=$C149,IF(ROUND(SUM($O149:BD149),4)=ROUND($G149,4),0,IF(Oper!BE$10=Inputs!$L$16,$G149-SUM($O149:BD149),$G149/$B$91)),IF(Oper!BE$10=Inputs!$L$16,$G149-SUM($O149:BD149),0))</f>
        <v>0</v>
      </c>
      <c r="BF149" s="221">
        <f>IF(Oper!BF$10&gt;=$C149,IF(ROUND(SUM($O149:BE149),4)=ROUND($G149,4),0,IF(Oper!BF$10=Inputs!$L$16,$G149-SUM($O149:BE149),$G149/$B$91)),IF(Oper!BF$10=Inputs!$L$16,$G149-SUM($O149:BE149),0))</f>
        <v>0</v>
      </c>
      <c r="BG149" s="221">
        <f>IF(Oper!BG$10&gt;=$C149,IF(ROUND(SUM($O149:BF149),4)=ROUND($G149,4),0,IF(Oper!BG$10=Inputs!$L$16,$G149-SUM($O149:BF149),$G149/$B$91)),IF(Oper!BG$10=Inputs!$L$16,$G149-SUM($O149:BF149),0))</f>
        <v>0</v>
      </c>
      <c r="BH149" s="221">
        <f>IF(Oper!BH$10&gt;=$C149,IF(ROUND(SUM($O149:BG149),4)=ROUND($G149,4),0,IF(Oper!BH$10=Inputs!$L$16,$G149-SUM($O149:BG149),$G149/$B$91)),IF(Oper!BH$10=Inputs!$L$16,$G149-SUM($O149:BG149),0))</f>
        <v>0</v>
      </c>
      <c r="BI149" s="221">
        <f>IF(Oper!BI$10&gt;=$C149,IF(ROUND(SUM($O149:BH149),4)=ROUND($G149,4),0,IF(Oper!BI$10=Inputs!$L$16,$G149-SUM($O149:BH149),$G149/$B$91)),IF(Oper!BI$10=Inputs!$L$16,$G149-SUM($O149:BH149),0))</f>
        <v>0</v>
      </c>
      <c r="BJ149" s="221">
        <f>IF(Oper!BJ$10&gt;=$C149,IF(ROUND(SUM($O149:BI149),4)=ROUND($G149,4),0,IF(Oper!BJ$10=Inputs!$L$16,$G149-SUM($O149:BI149),$G149/$B$91)),IF(Oper!BJ$10=Inputs!$L$16,$G149-SUM($O149:BI149),0))</f>
        <v>0</v>
      </c>
      <c r="BK149" s="221">
        <f>IF(Oper!BK$10&gt;=$C149,IF(ROUND(SUM($O149:BJ149),4)=ROUND($G149,4),0,IF(Oper!BK$10=Inputs!$L$16,$G149-SUM($O149:BJ149),$G149/$B$91)),IF(Oper!BK$10=Inputs!$L$16,$G149-SUM($O149:BJ149),0))</f>
        <v>0</v>
      </c>
      <c r="BL149" s="221">
        <f>IF(Oper!BL$10&gt;=$C149,IF(ROUND(SUM($O149:BK149),4)=ROUND($G149,4),0,IF(Oper!BL$10=Inputs!$L$16,$G149-SUM($O149:BK149),$G149/$B$91)),IF(Oper!BL$10=Inputs!$L$16,$G149-SUM($O149:BK149),0))</f>
        <v>0</v>
      </c>
      <c r="BM149" s="221">
        <f>IF(Oper!BM$10&gt;=$C149,IF(ROUND(SUM($O149:BL149),4)=ROUND($G149,4),0,IF(Oper!BM$10=Inputs!$L$16,$G149-SUM($O149:BL149),$G149/$B$91)),IF(Oper!BM$10=Inputs!$L$16,$G149-SUM($O149:BL149),0))</f>
        <v>0</v>
      </c>
      <c r="BN149" s="221">
        <f>IF(Oper!BN$10&gt;=$C149,IF(ROUND(SUM($O149:BM149),4)=ROUND($G149,4),0,IF(Oper!BN$10=Inputs!$L$16,$G149-SUM($O149:BM149),$G149/$B$91)),IF(Oper!BN$10=Inputs!$L$16,$G149-SUM($O149:BM149),0))</f>
        <v>0</v>
      </c>
      <c r="BO149" s="221">
        <f>IF(Oper!BO$10&gt;=$C149,IF(ROUND(SUM($O149:BN149),4)=ROUND($G149,4),0,IF(Oper!BO$10=Inputs!$L$16,$G149-SUM($O149:BN149),$G149/$B$91)),IF(Oper!BO$10=Inputs!$L$16,$G149-SUM($O149:BN149),0))</f>
        <v>0</v>
      </c>
      <c r="BP149" s="221">
        <f>IF(Oper!BP$10&gt;=$C149,IF(ROUND(SUM($O149:BO149),4)=ROUND($G149,4),0,IF(Oper!BP$10=Inputs!$L$16,$G149-SUM($O149:BO149),$G149/$B$91)),IF(Oper!BP$10=Inputs!$L$16,$G149-SUM($O149:BO149),0))</f>
        <v>0</v>
      </c>
      <c r="BQ149" s="221">
        <f>IF(Oper!BQ$10&gt;=$C149,IF(ROUND(SUM($O149:BP149),4)=ROUND($G149,4),0,IF(Oper!BQ$10=Inputs!$L$16,$G149-SUM($O149:BP149),$G149/$B$91)),IF(Oper!BQ$10=Inputs!$L$16,$G149-SUM($O149:BP149),0))</f>
        <v>0</v>
      </c>
      <c r="BR149" s="221">
        <f>IF(Oper!BR$10&gt;=$C149,IF(ROUND(SUM($O149:BQ149),4)=ROUND($G149,4),0,IF(Oper!BR$10=Inputs!$L$16,$G149-SUM($O149:BQ149),$G149/$B$91)),IF(Oper!BR$10=Inputs!$L$16,$G149-SUM($O149:BQ149),0))</f>
        <v>0</v>
      </c>
      <c r="BS149" s="221">
        <f>IF(Oper!BS$10&gt;=$C149,IF(ROUND(SUM($O149:BR149),4)=ROUND($G149,4),0,IF(Oper!BS$10=Inputs!$L$16,$G149-SUM($O149:BR149),$G149/$B$91)),IF(Oper!BS$10=Inputs!$L$16,$G149-SUM($O149:BR149),0))</f>
        <v>0</v>
      </c>
      <c r="BT149" s="221">
        <f>IF(Oper!BT$10&gt;=$C149,IF(ROUND(SUM($O149:BS149),4)=ROUND($G149,4),0,IF(Oper!BT$10=Inputs!$L$16,$G149-SUM($O149:BS149),$G149/$B$91)),IF(Oper!BT$10=Inputs!$L$16,$G149-SUM($O149:BS149),0))</f>
        <v>-9.4548446746463295</v>
      </c>
      <c r="BU149" s="221">
        <f>IF(Oper!BU$10&gt;=$C149,IF(ROUND(SUM($O149:BT149),4)=ROUND($G149,4),0,IF(Oper!BU$10=Inputs!$L$16,$G149-SUM($O149:BT149),$G149/$B$91)),IF(Oper!BU$10=Inputs!$L$16,$G149-SUM($O149:BT149),0))</f>
        <v>-9.4548446746463295</v>
      </c>
      <c r="BV149" s="221">
        <f>IF(Oper!BV$10&gt;=$C149,IF(ROUND(SUM($O149:BU149),4)=ROUND($G149,4),0,IF(Oper!BV$10=Inputs!$L$16,$G149-SUM($O149:BU149),$G149/$B$91)),IF(Oper!BV$10=Inputs!$L$16,$G149-SUM($O149:BU149),0))</f>
        <v>-9.4548446746463295</v>
      </c>
      <c r="BW149" s="221">
        <f>IF(Oper!BW$10&gt;=$C149,IF(ROUND(SUM($O149:BV149),4)=ROUND($G149,4),0,IF(Oper!BW$10=Inputs!$L$16,$G149-SUM($O149:BV149),$G149/$B$91)),IF(Oper!BW$10=Inputs!$L$16,$G149-SUM($O149:BV149),0))</f>
        <v>-9.4548446746463295</v>
      </c>
      <c r="BX149" s="221">
        <f>IF(Oper!BX$10&gt;=$C149,IF(ROUND(SUM($O149:BW149),4)=ROUND($G149,4),0,IF(Oper!BX$10=Inputs!$L$16,$G149-SUM($O149:BW149),$G149/$B$91)),IF(Oper!BX$10=Inputs!$L$16,$G149-SUM($O149:BW149),0))</f>
        <v>-9.4548446746463295</v>
      </c>
      <c r="BY149" s="221">
        <f>IF(Oper!BY$10&gt;=$C149,IF(ROUND(SUM($O149:BX149),4)=ROUND($G149,4),0,IF(Oper!BY$10=Inputs!$L$16,$G149-SUM($O149:BX149),$G149/$B$91)),IF(Oper!BY$10=Inputs!$L$16,$G149-SUM($O149:BX149),0))</f>
        <v>-9.4548446746463295</v>
      </c>
      <c r="BZ149" s="221">
        <f>IF(Oper!BZ$10&gt;=$C149,IF(ROUND(SUM($O149:BY149),4)=ROUND($G149,4),0,IF(Oper!BZ$10=Inputs!$L$16,$G149-SUM($O149:BY149),$G149/$B$91)),IF(Oper!BZ$10=Inputs!$L$16,$G149-SUM($O149:BY149),0))</f>
        <v>-9.4548446746463295</v>
      </c>
      <c r="CA149" s="221">
        <f>IF(Oper!CA$10&gt;=$C149,IF(ROUND(SUM($O149:BZ149),4)=ROUND($G149,4),0,IF(Oper!CA$10=Inputs!$L$16,$G149-SUM($O149:BZ149),$G149/$B$91)),IF(Oper!CA$10=Inputs!$L$16,$G149-SUM($O149:BZ149),0))</f>
        <v>-9.4548446746463295</v>
      </c>
      <c r="CB149" s="221">
        <f>IF(Oper!CB$10&gt;=$C149,IF(ROUND(SUM($O149:CA149),4)=ROUND($G149,4),0,IF(Oper!CB$10=Inputs!$L$16,$G149-SUM($O149:CA149),$G149/$B$91)),IF(Oper!CB$10=Inputs!$L$16,$G149-SUM($O149:CA149),0))</f>
        <v>-9.4548446746463295</v>
      </c>
      <c r="CC149" s="221">
        <f>IF(Oper!CC$10&gt;=$C149,IF(ROUND(SUM($O149:CB149),4)=ROUND($G149,4),0,IF(Oper!CC$10=Inputs!$L$16,$G149-SUM($O149:CB149),$G149/$B$91)),IF(Oper!CC$10=Inputs!$L$16,$G149-SUM($O149:CB149),0))</f>
        <v>-9.4548446746463295</v>
      </c>
      <c r="CD149" s="221">
        <f>IF(Oper!CD$10&gt;=$C149,IF(ROUND(SUM($O149:CC149),4)=ROUND($G149,4),0,IF(Oper!CD$10=Inputs!$L$16,$G149-SUM($O149:CC149),$G149/$B$91)),IF(Oper!CD$10=Inputs!$L$16,$G149-SUM($O149:CC149),0))</f>
        <v>-9.4548446746463295</v>
      </c>
      <c r="CE149" s="221">
        <f>IF(Oper!CE$10&gt;=$C149,IF(ROUND(SUM($O149:CD149),4)=ROUND($G149,4),0,IF(Oper!CE$10=Inputs!$L$16,$G149-SUM($O149:CD149),$G149/$B$91)),IF(Oper!CE$10=Inputs!$L$16,$G149-SUM($O149:CD149),0))</f>
        <v>-9.4548446746463295</v>
      </c>
      <c r="CF149" s="221">
        <f>IF(Oper!CF$10&gt;=$C149,IF(ROUND(SUM($O149:CE149),4)=ROUND($G149,4),0,IF(Oper!CF$10=Inputs!$L$16,$G149-SUM($O149:CE149),$G149/$B$91)),IF(Oper!CF$10=Inputs!$L$16,$G149-SUM($O149:CE149),0))</f>
        <v>-9.4548446746463295</v>
      </c>
      <c r="CG149" s="221">
        <f>IF(Oper!CG$10&gt;=$C149,IF(ROUND(SUM($O149:CF149),4)=ROUND($G149,4),0,IF(Oper!CG$10=Inputs!$L$16,$G149-SUM($O149:CF149),$G149/$B$91)),IF(Oper!CG$10=Inputs!$L$16,$G149-SUM($O149:CF149),0))</f>
        <v>-9.4548446746463295</v>
      </c>
      <c r="CH149" s="221">
        <f>IF(Oper!CH$10&gt;=$C149,IF(ROUND(SUM($O149:CG149),4)=ROUND($G149,4),0,IF(Oper!CH$10=Inputs!$L$16,$G149-SUM($O149:CG149),$G149/$B$91)),IF(Oper!CH$10=Inputs!$L$16,$G149-SUM($O149:CG149),0))</f>
        <v>-9.4548446746463295</v>
      </c>
      <c r="CI149" s="221">
        <f>IF(Oper!CI$10&gt;=$C149,IF(ROUND(SUM($O149:CH149),4)=ROUND($G149,4),0,IF(Oper!CI$10=Inputs!$L$16,$G149-SUM($O149:CH149),$G149/$B$91)),IF(Oper!CI$10=Inputs!$L$16,$G149-SUM($O149:CH149),0))</f>
        <v>-9.4548446746463295</v>
      </c>
      <c r="CJ149" s="221">
        <f>IF(Oper!CJ$10&gt;=$C149,IF(ROUND(SUM($O149:CI149),4)=ROUND($G149,4),0,IF(Oper!CJ$10=Inputs!$L$16,$G149-SUM($O149:CI149),$G149/$B$91)),IF(Oper!CJ$10=Inputs!$L$16,$G149-SUM($O149:CI149),0))</f>
        <v>-9.4548446746463295</v>
      </c>
      <c r="CK149" s="221">
        <f>IF(Oper!CK$10&gt;=$C149,IF(ROUND(SUM($O149:CJ149),4)=ROUND($G149,4),0,IF(Oper!CK$10=Inputs!$L$16,$G149-SUM($O149:CJ149),$G149/$B$91)),IF(Oper!CK$10=Inputs!$L$16,$G149-SUM($O149:CJ149),0))</f>
        <v>-9.4548446746463295</v>
      </c>
      <c r="CL149" s="221">
        <f>IF(Oper!CL$10&gt;=$C149,IF(ROUND(SUM($O149:CK149),4)=ROUND($G149,4),0,IF(Oper!CL$10=Inputs!$L$16,$G149-SUM($O149:CK149),$G149/$B$91)),IF(Oper!CL$10=Inputs!$L$16,$G149-SUM($O149:CK149),0))</f>
        <v>-9.4548446746463295</v>
      </c>
      <c r="CM149" s="221">
        <f>IF(Oper!CM$10&gt;=$C149,IF(ROUND(SUM($O149:CL149),4)=ROUND($G149,4),0,IF(Oper!CM$10=Inputs!$L$16,$G149-SUM($O149:CL149),$G149/$B$91)),IF(Oper!CM$10=Inputs!$L$16,$G149-SUM($O149:CL149),0))</f>
        <v>-9.4548446746463295</v>
      </c>
      <c r="CN149" s="221">
        <f>IF(Oper!CN$10&gt;=$C149,IF(ROUND(SUM($O149:CM149),4)=ROUND($G149,4),0,IF(Oper!CN$10=Inputs!$L$16,$G149-SUM($O149:CM149),$G149/$B$91)),IF(Oper!CN$10=Inputs!$L$16,$G149-SUM($O149:CM149),0))</f>
        <v>0</v>
      </c>
      <c r="CO149" s="221">
        <f>IF(Oper!CO$10&gt;=$C149,IF(ROUND(SUM($O149:CN149),4)=ROUND($G149,4),0,IF(Oper!CO$10=Inputs!$L$16,$G149-SUM($O149:CN149),$G149/$B$91)),IF(Oper!CO$10=Inputs!$L$16,$G149-SUM($O149:CN149),0))</f>
        <v>0</v>
      </c>
      <c r="CP149" s="221">
        <f>IF(Oper!CP$10&gt;=$C149,IF(ROUND(SUM($O149:CO149),4)=ROUND($G149,4),0,IF(Oper!CP$10=Inputs!$L$16,$G149-SUM($O149:CO149),$G149/$B$91)),IF(Oper!CP$10=Inputs!$L$16,$G149-SUM($O149:CO149),0))</f>
        <v>0</v>
      </c>
      <c r="CQ149" s="221">
        <f>IF(Oper!CQ$10&gt;=$C149,IF(ROUND(SUM($O149:CP149),4)=ROUND($G149,4),0,IF(Oper!CQ$10=Inputs!$L$16,$G149-SUM($O149:CP149),$G149/$B$91)),IF(Oper!CQ$10=Inputs!$L$16,$G149-SUM($O149:CP149),0))</f>
        <v>0</v>
      </c>
      <c r="CR149" s="221">
        <f>IF(Oper!CR$10&gt;=$C149,IF(ROUND(SUM($O149:CQ149),4)=ROUND($G149,4),0,IF(Oper!CR$10=Inputs!$L$16,$G149-SUM($O149:CQ149),$G149/$B$91)),IF(Oper!CR$10=Inputs!$L$16,$G149-SUM($O149:CQ149),0))</f>
        <v>0</v>
      </c>
      <c r="CS149" s="221"/>
    </row>
    <row r="150" spans="1:97" outlineLevel="1">
      <c r="A150" s="47"/>
      <c r="B150" s="47"/>
      <c r="C150" s="116">
        <v>64284</v>
      </c>
      <c r="D150" s="47"/>
      <c r="E150" s="47"/>
      <c r="F150" s="47"/>
      <c r="G150" s="666">
        <f t="shared" si="217"/>
        <v>-192.87883136278512</v>
      </c>
      <c r="H150" s="47"/>
      <c r="I150" s="47"/>
      <c r="J150" s="47"/>
      <c r="K150" s="310" t="s">
        <v>200</v>
      </c>
      <c r="L150" s="133"/>
      <c r="M150" s="125">
        <f t="shared" si="218"/>
        <v>-192.87883136278521</v>
      </c>
      <c r="N150" s="125"/>
      <c r="O150" s="47"/>
      <c r="P150" s="221">
        <f>IF(Oper!P$10&gt;=$C150,IF(ROUND(SUM($O150:O150),4)=ROUND($G150,4),0,IF(Oper!P$10=Inputs!$L$16,$G150-SUM($O150:O150),$G150/$B$91)),IF(Oper!P$10=Inputs!$L$16,$G150-SUM($O150:O150),0))</f>
        <v>0</v>
      </c>
      <c r="Q150" s="221">
        <f>IF(Oper!Q$10&gt;=$C150,IF(ROUND(SUM($O150:P150),4)=ROUND($G150,4),0,IF(Oper!Q$10=Inputs!$L$16,$G150-SUM($O150:P150),$G150/$B$91)),IF(Oper!Q$10=Inputs!$L$16,$G150-SUM($O150:P150),0))</f>
        <v>0</v>
      </c>
      <c r="R150" s="221">
        <f>IF(Oper!R$10&gt;=$C150,IF(ROUND(SUM($O150:Q150),4)=ROUND($G150,4),0,IF(Oper!R$10=Inputs!$L$16,$G150-SUM($O150:Q150),$G150/$B$91)),IF(Oper!R$10=Inputs!$L$16,$G150-SUM($O150:Q150),0))</f>
        <v>0</v>
      </c>
      <c r="S150" s="221">
        <f>IF(Oper!S$10&gt;=$C150,IF(ROUND(SUM($O150:R150),4)=ROUND($G150,4),0,IF(Oper!S$10=Inputs!$L$16,$G150-SUM($O150:R150),$G150/$B$91)),IF(Oper!S$10=Inputs!$L$16,$G150-SUM($O150:R150),0))</f>
        <v>0</v>
      </c>
      <c r="T150" s="221">
        <f>IF(Oper!T$10&gt;=$C150,IF(ROUND(SUM($O150:S150),4)=ROUND($G150,4),0,IF(Oper!T$10=Inputs!$L$16,$G150-SUM($O150:S150),$G150/$B$91)),IF(Oper!T$10=Inputs!$L$16,$G150-SUM($O150:S150),0))</f>
        <v>0</v>
      </c>
      <c r="U150" s="221">
        <f>IF(Oper!U$10&gt;=$C150,IF(ROUND(SUM($O150:T150),4)=ROUND($G150,4),0,IF(Oper!U$10=Inputs!$L$16,$G150-SUM($O150:T150),$G150/$B$91)),IF(Oper!U$10=Inputs!$L$16,$G150-SUM($O150:T150),0))</f>
        <v>0</v>
      </c>
      <c r="V150" s="221">
        <f>IF(Oper!V$10&gt;=$C150,IF(ROUND(SUM($O150:U150),4)=ROUND($G150,4),0,IF(Oper!V$10=Inputs!$L$16,$G150-SUM($O150:U150),$G150/$B$91)),IF(Oper!V$10=Inputs!$L$16,$G150-SUM($O150:U150),0))</f>
        <v>0</v>
      </c>
      <c r="W150" s="221">
        <f>IF(Oper!W$10&gt;=$C150,IF(ROUND(SUM($O150:V150),4)=ROUND($G150,4),0,IF(Oper!W$10=Inputs!$L$16,$G150-SUM($O150:V150),$G150/$B$91)),IF(Oper!W$10=Inputs!$L$16,$G150-SUM($O150:V150),0))</f>
        <v>0</v>
      </c>
      <c r="X150" s="221">
        <f>IF(Oper!X$10&gt;=$C150,IF(ROUND(SUM($O150:W150),4)=ROUND($G150,4),0,IF(Oper!X$10=Inputs!$L$16,$G150-SUM($O150:W150),$G150/$B$91)),IF(Oper!X$10=Inputs!$L$16,$G150-SUM($O150:W150),0))</f>
        <v>0</v>
      </c>
      <c r="Y150" s="221">
        <f>IF(Oper!Y$10&gt;=$C150,IF(ROUND(SUM($O150:X150),4)=ROUND($G150,4),0,IF(Oper!Y$10=Inputs!$L$16,$G150-SUM($O150:X150),$G150/$B$91)),IF(Oper!Y$10=Inputs!$L$16,$G150-SUM($O150:X150),0))</f>
        <v>0</v>
      </c>
      <c r="Z150" s="221">
        <f>IF(Oper!Z$10&gt;=$C150,IF(ROUND(SUM($O150:Y150),4)=ROUND($G150,4),0,IF(Oper!Z$10=Inputs!$L$16,$G150-SUM($O150:Y150),$G150/$B$91)),IF(Oper!Z$10=Inputs!$L$16,$G150-SUM($O150:Y150),0))</f>
        <v>0</v>
      </c>
      <c r="AA150" s="221">
        <f>IF(Oper!AA$10&gt;=$C150,IF(ROUND(SUM($O150:Z150),4)=ROUND($G150,4),0,IF(Oper!AA$10=Inputs!$L$16,$G150-SUM($O150:Z150),$G150/$B$91)),IF(Oper!AA$10=Inputs!$L$16,$G150-SUM($O150:Z150),0))</f>
        <v>0</v>
      </c>
      <c r="AB150" s="221">
        <f>IF(Oper!AB$10&gt;=$C150,IF(ROUND(SUM($O150:AA150),4)=ROUND($G150,4),0,IF(Oper!AB$10=Inputs!$L$16,$G150-SUM($O150:AA150),$G150/$B$91)),IF(Oper!AB$10=Inputs!$L$16,$G150-SUM($O150:AA150),0))</f>
        <v>0</v>
      </c>
      <c r="AC150" s="221">
        <f>IF(Oper!AC$10&gt;=$C150,IF(ROUND(SUM($O150:AB150),4)=ROUND($G150,4),0,IF(Oper!AC$10=Inputs!$L$16,$G150-SUM($O150:AB150),$G150/$B$91)),IF(Oper!AC$10=Inputs!$L$16,$G150-SUM($O150:AB150),0))</f>
        <v>0</v>
      </c>
      <c r="AD150" s="221">
        <f>IF(Oper!AD$10&gt;=$C150,IF(ROUND(SUM($O150:AC150),4)=ROUND($G150,4),0,IF(Oper!AD$10=Inputs!$L$16,$G150-SUM($O150:AC150),$G150/$B$91)),IF(Oper!AD$10=Inputs!$L$16,$G150-SUM($O150:AC150),0))</f>
        <v>0</v>
      </c>
      <c r="AE150" s="221">
        <f>IF(Oper!AE$10&gt;=$C150,IF(ROUND(SUM($O150:AD150),4)=ROUND($G150,4),0,IF(Oper!AE$10=Inputs!$L$16,$G150-SUM($O150:AD150),$G150/$B$91)),IF(Oper!AE$10=Inputs!$L$16,$G150-SUM($O150:AD150),0))</f>
        <v>0</v>
      </c>
      <c r="AF150" s="221">
        <f>IF(Oper!AF$10&gt;=$C150,IF(ROUND(SUM($O150:AE150),4)=ROUND($G150,4),0,IF(Oper!AF$10=Inputs!$L$16,$G150-SUM($O150:AE150),$G150/$B$91)),IF(Oper!AF$10=Inputs!$L$16,$G150-SUM($O150:AE150),0))</f>
        <v>0</v>
      </c>
      <c r="AG150" s="221">
        <f>IF(Oper!AG$10&gt;=$C150,IF(ROUND(SUM($O150:AF150),4)=ROUND($G150,4),0,IF(Oper!AG$10=Inputs!$L$16,$G150-SUM($O150:AF150),$G150/$B$91)),IF(Oper!AG$10=Inputs!$L$16,$G150-SUM($O150:AF150),0))</f>
        <v>0</v>
      </c>
      <c r="AH150" s="221">
        <f>IF(Oper!AH$10&gt;=$C150,IF(ROUND(SUM($O150:AG150),4)=ROUND($G150,4),0,IF(Oper!AH$10=Inputs!$L$16,$G150-SUM($O150:AG150),$G150/$B$91)),IF(Oper!AH$10=Inputs!$L$16,$G150-SUM($O150:AG150),0))</f>
        <v>0</v>
      </c>
      <c r="AI150" s="221">
        <f>IF(Oper!AI$10&gt;=$C150,IF(ROUND(SUM($O150:AH150),4)=ROUND($G150,4),0,IF(Oper!AI$10=Inputs!$L$16,$G150-SUM($O150:AH150),$G150/$B$91)),IF(Oper!AI$10=Inputs!$L$16,$G150-SUM($O150:AH150),0))</f>
        <v>0</v>
      </c>
      <c r="AJ150" s="221">
        <f>IF(Oper!AJ$10&gt;=$C150,IF(ROUND(SUM($O150:AI150),4)=ROUND($G150,4),0,IF(Oper!AJ$10=Inputs!$L$16,$G150-SUM($O150:AI150),$G150/$B$91)),IF(Oper!AJ$10=Inputs!$L$16,$G150-SUM($O150:AI150),0))</f>
        <v>0</v>
      </c>
      <c r="AK150" s="221">
        <f>IF(Oper!AK$10&gt;=$C150,IF(ROUND(SUM($O150:AJ150),4)=ROUND($G150,4),0,IF(Oper!AK$10=Inputs!$L$16,$G150-SUM($O150:AJ150),$G150/$B$91)),IF(Oper!AK$10=Inputs!$L$16,$G150-SUM($O150:AJ150),0))</f>
        <v>0</v>
      </c>
      <c r="AL150" s="221">
        <f>IF(Oper!AL$10&gt;=$C150,IF(ROUND(SUM($O150:AK150),4)=ROUND($G150,4),0,IF(Oper!AL$10=Inputs!$L$16,$G150-SUM($O150:AK150),$G150/$B$91)),IF(Oper!AL$10=Inputs!$L$16,$G150-SUM($O150:AK150),0))</f>
        <v>0</v>
      </c>
      <c r="AM150" s="221">
        <f>IF(Oper!AM$10&gt;=$C150,IF(ROUND(SUM($O150:AL150),4)=ROUND($G150,4),0,IF(Oper!AM$10=Inputs!$L$16,$G150-SUM($O150:AL150),$G150/$B$91)),IF(Oper!AM$10=Inputs!$L$16,$G150-SUM($O150:AL150),0))</f>
        <v>0</v>
      </c>
      <c r="AN150" s="221">
        <f>IF(Oper!AN$10&gt;=$C150,IF(ROUND(SUM($O150:AM150),4)=ROUND($G150,4),0,IF(Oper!AN$10=Inputs!$L$16,$G150-SUM($O150:AM150),$G150/$B$91)),IF(Oper!AN$10=Inputs!$L$16,$G150-SUM($O150:AM150),0))</f>
        <v>0</v>
      </c>
      <c r="AO150" s="221">
        <f>IF(Oper!AO$10&gt;=$C150,IF(ROUND(SUM($O150:AN150),4)=ROUND($G150,4),0,IF(Oper!AO$10=Inputs!$L$16,$G150-SUM($O150:AN150),$G150/$B$91)),IF(Oper!AO$10=Inputs!$L$16,$G150-SUM($O150:AN150),0))</f>
        <v>0</v>
      </c>
      <c r="AP150" s="221">
        <f>IF(Oper!AP$10&gt;=$C150,IF(ROUND(SUM($O150:AO150),4)=ROUND($G150,4),0,IF(Oper!AP$10=Inputs!$L$16,$G150-SUM($O150:AO150),$G150/$B$91)),IF(Oper!AP$10=Inputs!$L$16,$G150-SUM($O150:AO150),0))</f>
        <v>0</v>
      </c>
      <c r="AQ150" s="221">
        <f>IF(Oper!AQ$10&gt;=$C150,IF(ROUND(SUM($O150:AP150),4)=ROUND($G150,4),0,IF(Oper!AQ$10=Inputs!$L$16,$G150-SUM($O150:AP150),$G150/$B$91)),IF(Oper!AQ$10=Inputs!$L$16,$G150-SUM($O150:AP150),0))</f>
        <v>0</v>
      </c>
      <c r="AR150" s="221">
        <f>IF(Oper!AR$10&gt;=$C150,IF(ROUND(SUM($O150:AQ150),4)=ROUND($G150,4),0,IF(Oper!AR$10=Inputs!$L$16,$G150-SUM($O150:AQ150),$G150/$B$91)),IF(Oper!AR$10=Inputs!$L$16,$G150-SUM($O150:AQ150),0))</f>
        <v>0</v>
      </c>
      <c r="AS150" s="221">
        <f>IF(Oper!AS$10&gt;=$C150,IF(ROUND(SUM($O150:AR150),4)=ROUND($G150,4),0,IF(Oper!AS$10=Inputs!$L$16,$G150-SUM($O150:AR150),$G150/$B$91)),IF(Oper!AS$10=Inputs!$L$16,$G150-SUM($O150:AR150),0))</f>
        <v>0</v>
      </c>
      <c r="AT150" s="221">
        <f>IF(Oper!AT$10&gt;=$C150,IF(ROUND(SUM($O150:AS150),4)=ROUND($G150,4),0,IF(Oper!AT$10=Inputs!$L$16,$G150-SUM($O150:AS150),$G150/$B$91)),IF(Oper!AT$10=Inputs!$L$16,$G150-SUM($O150:AS150),0))</f>
        <v>0</v>
      </c>
      <c r="AU150" s="221">
        <f>IF(Oper!AU$10&gt;=$C150,IF(ROUND(SUM($O150:AT150),4)=ROUND($G150,4),0,IF(Oper!AU$10=Inputs!$L$16,$G150-SUM($O150:AT150),$G150/$B$91)),IF(Oper!AU$10=Inputs!$L$16,$G150-SUM($O150:AT150),0))</f>
        <v>0</v>
      </c>
      <c r="AV150" s="221">
        <f>IF(Oper!AV$10&gt;=$C150,IF(ROUND(SUM($O150:AU150),4)=ROUND($G150,4),0,IF(Oper!AV$10=Inputs!$L$16,$G150-SUM($O150:AU150),$G150/$B$91)),IF(Oper!AV$10=Inputs!$L$16,$G150-SUM($O150:AU150),0))</f>
        <v>0</v>
      </c>
      <c r="AW150" s="221">
        <f>IF(Oper!AW$10&gt;=$C150,IF(ROUND(SUM($O150:AV150),4)=ROUND($G150,4),0,IF(Oper!AW$10=Inputs!$L$16,$G150-SUM($O150:AV150),$G150/$B$91)),IF(Oper!AW$10=Inputs!$L$16,$G150-SUM($O150:AV150),0))</f>
        <v>0</v>
      </c>
      <c r="AX150" s="221">
        <f>IF(Oper!AX$10&gt;=$C150,IF(ROUND(SUM($O150:AW150),4)=ROUND($G150,4),0,IF(Oper!AX$10=Inputs!$L$16,$G150-SUM($O150:AW150),$G150/$B$91)),IF(Oper!AX$10=Inputs!$L$16,$G150-SUM($O150:AW150),0))</f>
        <v>0</v>
      </c>
      <c r="AY150" s="221">
        <f>IF(Oper!AY$10&gt;=$C150,IF(ROUND(SUM($O150:AX150),4)=ROUND($G150,4),0,IF(Oper!AY$10=Inputs!$L$16,$G150-SUM($O150:AX150),$G150/$B$91)),IF(Oper!AY$10=Inputs!$L$16,$G150-SUM($O150:AX150),0))</f>
        <v>0</v>
      </c>
      <c r="AZ150" s="221">
        <f>IF(Oper!AZ$10&gt;=$C150,IF(ROUND(SUM($O150:AY150),4)=ROUND($G150,4),0,IF(Oper!AZ$10=Inputs!$L$16,$G150-SUM($O150:AY150),$G150/$B$91)),IF(Oper!AZ$10=Inputs!$L$16,$G150-SUM($O150:AY150),0))</f>
        <v>0</v>
      </c>
      <c r="BA150" s="221">
        <f>IF(Oper!BA$10&gt;=$C150,IF(ROUND(SUM($O150:AZ150),4)=ROUND($G150,4),0,IF(Oper!BA$10=Inputs!$L$16,$G150-SUM($O150:AZ150),$G150/$B$91)),IF(Oper!BA$10=Inputs!$L$16,$G150-SUM($O150:AZ150),0))</f>
        <v>0</v>
      </c>
      <c r="BB150" s="221">
        <f>IF(Oper!BB$10&gt;=$C150,IF(ROUND(SUM($O150:BA150),4)=ROUND($G150,4),0,IF(Oper!BB$10=Inputs!$L$16,$G150-SUM($O150:BA150),$G150/$B$91)),IF(Oper!BB$10=Inputs!$L$16,$G150-SUM($O150:BA150),0))</f>
        <v>0</v>
      </c>
      <c r="BC150" s="221">
        <f>IF(Oper!BC$10&gt;=$C150,IF(ROUND(SUM($O150:BB150),4)=ROUND($G150,4),0,IF(Oper!BC$10=Inputs!$L$16,$G150-SUM($O150:BB150),$G150/$B$91)),IF(Oper!BC$10=Inputs!$L$16,$G150-SUM($O150:BB150),0))</f>
        <v>0</v>
      </c>
      <c r="BD150" s="221">
        <f>IF(Oper!BD$10&gt;=$C150,IF(ROUND(SUM($O150:BC150),4)=ROUND($G150,4),0,IF(Oper!BD$10=Inputs!$L$16,$G150-SUM($O150:BC150),$G150/$B$91)),IF(Oper!BD$10=Inputs!$L$16,$G150-SUM($O150:BC150),0))</f>
        <v>0</v>
      </c>
      <c r="BE150" s="221">
        <f>IF(Oper!BE$10&gt;=$C150,IF(ROUND(SUM($O150:BD150),4)=ROUND($G150,4),0,IF(Oper!BE$10=Inputs!$L$16,$G150-SUM($O150:BD150),$G150/$B$91)),IF(Oper!BE$10=Inputs!$L$16,$G150-SUM($O150:BD150),0))</f>
        <v>0</v>
      </c>
      <c r="BF150" s="221">
        <f>IF(Oper!BF$10&gt;=$C150,IF(ROUND(SUM($O150:BE150),4)=ROUND($G150,4),0,IF(Oper!BF$10=Inputs!$L$16,$G150-SUM($O150:BE150),$G150/$B$91)),IF(Oper!BF$10=Inputs!$L$16,$G150-SUM($O150:BE150),0))</f>
        <v>0</v>
      </c>
      <c r="BG150" s="221">
        <f>IF(Oper!BG$10&gt;=$C150,IF(ROUND(SUM($O150:BF150),4)=ROUND($G150,4),0,IF(Oper!BG$10=Inputs!$L$16,$G150-SUM($O150:BF150),$G150/$B$91)),IF(Oper!BG$10=Inputs!$L$16,$G150-SUM($O150:BF150),0))</f>
        <v>0</v>
      </c>
      <c r="BH150" s="221">
        <f>IF(Oper!BH$10&gt;=$C150,IF(ROUND(SUM($O150:BG150),4)=ROUND($G150,4),0,IF(Oper!BH$10=Inputs!$L$16,$G150-SUM($O150:BG150),$G150/$B$91)),IF(Oper!BH$10=Inputs!$L$16,$G150-SUM($O150:BG150),0))</f>
        <v>0</v>
      </c>
      <c r="BI150" s="221">
        <f>IF(Oper!BI$10&gt;=$C150,IF(ROUND(SUM($O150:BH150),4)=ROUND($G150,4),0,IF(Oper!BI$10=Inputs!$L$16,$G150-SUM($O150:BH150),$G150/$B$91)),IF(Oper!BI$10=Inputs!$L$16,$G150-SUM($O150:BH150),0))</f>
        <v>0</v>
      </c>
      <c r="BJ150" s="221">
        <f>IF(Oper!BJ$10&gt;=$C150,IF(ROUND(SUM($O150:BI150),4)=ROUND($G150,4),0,IF(Oper!BJ$10=Inputs!$L$16,$G150-SUM($O150:BI150),$G150/$B$91)),IF(Oper!BJ$10=Inputs!$L$16,$G150-SUM($O150:BI150),0))</f>
        <v>0</v>
      </c>
      <c r="BK150" s="221">
        <f>IF(Oper!BK$10&gt;=$C150,IF(ROUND(SUM($O150:BJ150),4)=ROUND($G150,4),0,IF(Oper!BK$10=Inputs!$L$16,$G150-SUM($O150:BJ150),$G150/$B$91)),IF(Oper!BK$10=Inputs!$L$16,$G150-SUM($O150:BJ150),0))</f>
        <v>0</v>
      </c>
      <c r="BL150" s="221">
        <f>IF(Oper!BL$10&gt;=$C150,IF(ROUND(SUM($O150:BK150),4)=ROUND($G150,4),0,IF(Oper!BL$10=Inputs!$L$16,$G150-SUM($O150:BK150),$G150/$B$91)),IF(Oper!BL$10=Inputs!$L$16,$G150-SUM($O150:BK150),0))</f>
        <v>0</v>
      </c>
      <c r="BM150" s="221">
        <f>IF(Oper!BM$10&gt;=$C150,IF(ROUND(SUM($O150:BL150),4)=ROUND($G150,4),0,IF(Oper!BM$10=Inputs!$L$16,$G150-SUM($O150:BL150),$G150/$B$91)),IF(Oper!BM$10=Inputs!$L$16,$G150-SUM($O150:BL150),0))</f>
        <v>0</v>
      </c>
      <c r="BN150" s="221">
        <f>IF(Oper!BN$10&gt;=$C150,IF(ROUND(SUM($O150:BM150),4)=ROUND($G150,4),0,IF(Oper!BN$10=Inputs!$L$16,$G150-SUM($O150:BM150),$G150/$B$91)),IF(Oper!BN$10=Inputs!$L$16,$G150-SUM($O150:BM150),0))</f>
        <v>0</v>
      </c>
      <c r="BO150" s="221">
        <f>IF(Oper!BO$10&gt;=$C150,IF(ROUND(SUM($O150:BN150),4)=ROUND($G150,4),0,IF(Oper!BO$10=Inputs!$L$16,$G150-SUM($O150:BN150),$G150/$B$91)),IF(Oper!BO$10=Inputs!$L$16,$G150-SUM($O150:BN150),0))</f>
        <v>0</v>
      </c>
      <c r="BP150" s="221">
        <f>IF(Oper!BP$10&gt;=$C150,IF(ROUND(SUM($O150:BO150),4)=ROUND($G150,4),0,IF(Oper!BP$10=Inputs!$L$16,$G150-SUM($O150:BO150),$G150/$B$91)),IF(Oper!BP$10=Inputs!$L$16,$G150-SUM($O150:BO150),0))</f>
        <v>0</v>
      </c>
      <c r="BQ150" s="221">
        <f>IF(Oper!BQ$10&gt;=$C150,IF(ROUND(SUM($O150:BP150),4)=ROUND($G150,4),0,IF(Oper!BQ$10=Inputs!$L$16,$G150-SUM($O150:BP150),$G150/$B$91)),IF(Oper!BQ$10=Inputs!$L$16,$G150-SUM($O150:BP150),0))</f>
        <v>0</v>
      </c>
      <c r="BR150" s="221">
        <f>IF(Oper!BR$10&gt;=$C150,IF(ROUND(SUM($O150:BQ150),4)=ROUND($G150,4),0,IF(Oper!BR$10=Inputs!$L$16,$G150-SUM($O150:BQ150),$G150/$B$91)),IF(Oper!BR$10=Inputs!$L$16,$G150-SUM($O150:BQ150),0))</f>
        <v>0</v>
      </c>
      <c r="BS150" s="221">
        <f>IF(Oper!BS$10&gt;=$C150,IF(ROUND(SUM($O150:BR150),4)=ROUND($G150,4),0,IF(Oper!BS$10=Inputs!$L$16,$G150-SUM($O150:BR150),$G150/$B$91)),IF(Oper!BS$10=Inputs!$L$16,$G150-SUM($O150:BR150),0))</f>
        <v>0</v>
      </c>
      <c r="BT150" s="221">
        <f>IF(Oper!BT$10&gt;=$C150,IF(ROUND(SUM($O150:BS150),4)=ROUND($G150,4),0,IF(Oper!BT$10=Inputs!$L$16,$G150-SUM($O150:BS150),$G150/$B$91)),IF(Oper!BT$10=Inputs!$L$16,$G150-SUM($O150:BS150),0))</f>
        <v>0</v>
      </c>
      <c r="BU150" s="221">
        <f>IF(Oper!BU$10&gt;=$C150,IF(ROUND(SUM($O150:BT150),4)=ROUND($G150,4),0,IF(Oper!BU$10=Inputs!$L$16,$G150-SUM($O150:BT150),$G150/$B$91)),IF(Oper!BU$10=Inputs!$L$16,$G150-SUM($O150:BT150),0))</f>
        <v>-9.6439415681392564</v>
      </c>
      <c r="BV150" s="221">
        <f>IF(Oper!BV$10&gt;=$C150,IF(ROUND(SUM($O150:BU150),4)=ROUND($G150,4),0,IF(Oper!BV$10=Inputs!$L$16,$G150-SUM($O150:BU150),$G150/$B$91)),IF(Oper!BV$10=Inputs!$L$16,$G150-SUM($O150:BU150),0))</f>
        <v>-9.6439415681392564</v>
      </c>
      <c r="BW150" s="221">
        <f>IF(Oper!BW$10&gt;=$C150,IF(ROUND(SUM($O150:BV150),4)=ROUND($G150,4),0,IF(Oper!BW$10=Inputs!$L$16,$G150-SUM($O150:BV150),$G150/$B$91)),IF(Oper!BW$10=Inputs!$L$16,$G150-SUM($O150:BV150),0))</f>
        <v>-9.6439415681392564</v>
      </c>
      <c r="BX150" s="221">
        <f>IF(Oper!BX$10&gt;=$C150,IF(ROUND(SUM($O150:BW150),4)=ROUND($G150,4),0,IF(Oper!BX$10=Inputs!$L$16,$G150-SUM($O150:BW150),$G150/$B$91)),IF(Oper!BX$10=Inputs!$L$16,$G150-SUM($O150:BW150),0))</f>
        <v>-9.6439415681392564</v>
      </c>
      <c r="BY150" s="221">
        <f>IF(Oper!BY$10&gt;=$C150,IF(ROUND(SUM($O150:BX150),4)=ROUND($G150,4),0,IF(Oper!BY$10=Inputs!$L$16,$G150-SUM($O150:BX150),$G150/$B$91)),IF(Oper!BY$10=Inputs!$L$16,$G150-SUM($O150:BX150),0))</f>
        <v>-9.6439415681392564</v>
      </c>
      <c r="BZ150" s="221">
        <f>IF(Oper!BZ$10&gt;=$C150,IF(ROUND(SUM($O150:BY150),4)=ROUND($G150,4),0,IF(Oper!BZ$10=Inputs!$L$16,$G150-SUM($O150:BY150),$G150/$B$91)),IF(Oper!BZ$10=Inputs!$L$16,$G150-SUM($O150:BY150),0))</f>
        <v>-9.6439415681392564</v>
      </c>
      <c r="CA150" s="221">
        <f>IF(Oper!CA$10&gt;=$C150,IF(ROUND(SUM($O150:BZ150),4)=ROUND($G150,4),0,IF(Oper!CA$10=Inputs!$L$16,$G150-SUM($O150:BZ150),$G150/$B$91)),IF(Oper!CA$10=Inputs!$L$16,$G150-SUM($O150:BZ150),0))</f>
        <v>-9.6439415681392564</v>
      </c>
      <c r="CB150" s="221">
        <f>IF(Oper!CB$10&gt;=$C150,IF(ROUND(SUM($O150:CA150),4)=ROUND($G150,4),0,IF(Oper!CB$10=Inputs!$L$16,$G150-SUM($O150:CA150),$G150/$B$91)),IF(Oper!CB$10=Inputs!$L$16,$G150-SUM($O150:CA150),0))</f>
        <v>-9.6439415681392564</v>
      </c>
      <c r="CC150" s="221">
        <f>IF(Oper!CC$10&gt;=$C150,IF(ROUND(SUM($O150:CB150),4)=ROUND($G150,4),0,IF(Oper!CC$10=Inputs!$L$16,$G150-SUM($O150:CB150),$G150/$B$91)),IF(Oper!CC$10=Inputs!$L$16,$G150-SUM($O150:CB150),0))</f>
        <v>-9.6439415681392564</v>
      </c>
      <c r="CD150" s="221">
        <f>IF(Oper!CD$10&gt;=$C150,IF(ROUND(SUM($O150:CC150),4)=ROUND($G150,4),0,IF(Oper!CD$10=Inputs!$L$16,$G150-SUM($O150:CC150),$G150/$B$91)),IF(Oper!CD$10=Inputs!$L$16,$G150-SUM($O150:CC150),0))</f>
        <v>-9.6439415681392564</v>
      </c>
      <c r="CE150" s="221">
        <f>IF(Oper!CE$10&gt;=$C150,IF(ROUND(SUM($O150:CD150),4)=ROUND($G150,4),0,IF(Oper!CE$10=Inputs!$L$16,$G150-SUM($O150:CD150),$G150/$B$91)),IF(Oper!CE$10=Inputs!$L$16,$G150-SUM($O150:CD150),0))</f>
        <v>-9.6439415681392564</v>
      </c>
      <c r="CF150" s="221">
        <f>IF(Oper!CF$10&gt;=$C150,IF(ROUND(SUM($O150:CE150),4)=ROUND($G150,4),0,IF(Oper!CF$10=Inputs!$L$16,$G150-SUM($O150:CE150),$G150/$B$91)),IF(Oper!CF$10=Inputs!$L$16,$G150-SUM($O150:CE150),0))</f>
        <v>-9.6439415681392564</v>
      </c>
      <c r="CG150" s="221">
        <f>IF(Oper!CG$10&gt;=$C150,IF(ROUND(SUM($O150:CF150),4)=ROUND($G150,4),0,IF(Oper!CG$10=Inputs!$L$16,$G150-SUM($O150:CF150),$G150/$B$91)),IF(Oper!CG$10=Inputs!$L$16,$G150-SUM($O150:CF150),0))</f>
        <v>-9.6439415681392564</v>
      </c>
      <c r="CH150" s="221">
        <f>IF(Oper!CH$10&gt;=$C150,IF(ROUND(SUM($O150:CG150),4)=ROUND($G150,4),0,IF(Oper!CH$10=Inputs!$L$16,$G150-SUM($O150:CG150),$G150/$B$91)),IF(Oper!CH$10=Inputs!$L$16,$G150-SUM($O150:CG150),0))</f>
        <v>-9.6439415681392564</v>
      </c>
      <c r="CI150" s="221">
        <f>IF(Oper!CI$10&gt;=$C150,IF(ROUND(SUM($O150:CH150),4)=ROUND($G150,4),0,IF(Oper!CI$10=Inputs!$L$16,$G150-SUM($O150:CH150),$G150/$B$91)),IF(Oper!CI$10=Inputs!$L$16,$G150-SUM($O150:CH150),0))</f>
        <v>-9.6439415681392564</v>
      </c>
      <c r="CJ150" s="221">
        <f>IF(Oper!CJ$10&gt;=$C150,IF(ROUND(SUM($O150:CI150),4)=ROUND($G150,4),0,IF(Oper!CJ$10=Inputs!$L$16,$G150-SUM($O150:CI150),$G150/$B$91)),IF(Oper!CJ$10=Inputs!$L$16,$G150-SUM($O150:CI150),0))</f>
        <v>-9.6439415681392564</v>
      </c>
      <c r="CK150" s="221">
        <f>IF(Oper!CK$10&gt;=$C150,IF(ROUND(SUM($O150:CJ150),4)=ROUND($G150,4),0,IF(Oper!CK$10=Inputs!$L$16,$G150-SUM($O150:CJ150),$G150/$B$91)),IF(Oper!CK$10=Inputs!$L$16,$G150-SUM($O150:CJ150),0))</f>
        <v>-9.6439415681392564</v>
      </c>
      <c r="CL150" s="221">
        <f>IF(Oper!CL$10&gt;=$C150,IF(ROUND(SUM($O150:CK150),4)=ROUND($G150,4),0,IF(Oper!CL$10=Inputs!$L$16,$G150-SUM($O150:CK150),$G150/$B$91)),IF(Oper!CL$10=Inputs!$L$16,$G150-SUM($O150:CK150),0))</f>
        <v>-9.6439415681392564</v>
      </c>
      <c r="CM150" s="221">
        <f>IF(Oper!CM$10&gt;=$C150,IF(ROUND(SUM($O150:CL150),4)=ROUND($G150,4),0,IF(Oper!CM$10=Inputs!$L$16,$G150-SUM($O150:CL150),$G150/$B$91)),IF(Oper!CM$10=Inputs!$L$16,$G150-SUM($O150:CL150),0))</f>
        <v>-9.6439415681392564</v>
      </c>
      <c r="CN150" s="221">
        <f>IF(Oper!CN$10&gt;=$C150,IF(ROUND(SUM($O150:CM150),4)=ROUND($G150,4),0,IF(Oper!CN$10=Inputs!$L$16,$G150-SUM($O150:CM150),$G150/$B$91)),IF(Oper!CN$10=Inputs!$L$16,$G150-SUM($O150:CM150),0))</f>
        <v>-9.6439415681392564</v>
      </c>
      <c r="CO150" s="221">
        <f>IF(Oper!CO$10&gt;=$C150,IF(ROUND(SUM($O150:CN150),4)=ROUND($G150,4),0,IF(Oper!CO$10=Inputs!$L$16,$G150-SUM($O150:CN150),$G150/$B$91)),IF(Oper!CO$10=Inputs!$L$16,$G150-SUM($O150:CN150),0))</f>
        <v>0</v>
      </c>
      <c r="CP150" s="221">
        <f>IF(Oper!CP$10&gt;=$C150,IF(ROUND(SUM($O150:CO150),4)=ROUND($G150,4),0,IF(Oper!CP$10=Inputs!$L$16,$G150-SUM($O150:CO150),$G150/$B$91)),IF(Oper!CP$10=Inputs!$L$16,$G150-SUM($O150:CO150),0))</f>
        <v>0</v>
      </c>
      <c r="CQ150" s="221">
        <f>IF(Oper!CQ$10&gt;=$C150,IF(ROUND(SUM($O150:CP150),4)=ROUND($G150,4),0,IF(Oper!CQ$10=Inputs!$L$16,$G150-SUM($O150:CP150),$G150/$B$91)),IF(Oper!CQ$10=Inputs!$L$16,$G150-SUM($O150:CP150),0))</f>
        <v>0</v>
      </c>
      <c r="CR150" s="221">
        <f>IF(Oper!CR$10&gt;=$C150,IF(ROUND(SUM($O150:CQ150),4)=ROUND($G150,4),0,IF(Oper!CR$10=Inputs!$L$16,$G150-SUM($O150:CQ150),$G150/$B$91)),IF(Oper!CR$10=Inputs!$L$16,$G150-SUM($O150:CQ150),0))</f>
        <v>0</v>
      </c>
      <c r="CS150" s="221"/>
    </row>
    <row r="151" spans="1:97" outlineLevel="1">
      <c r="A151" s="47"/>
      <c r="B151" s="47"/>
      <c r="C151" s="116">
        <v>64650</v>
      </c>
      <c r="D151" s="47"/>
      <c r="E151" s="47"/>
      <c r="F151" s="47"/>
      <c r="G151" s="666">
        <f t="shared" si="217"/>
        <v>-196.73640799004085</v>
      </c>
      <c r="H151" s="47"/>
      <c r="I151" s="47"/>
      <c r="J151" s="47"/>
      <c r="K151" s="310" t="s">
        <v>200</v>
      </c>
      <c r="L151" s="133"/>
      <c r="M151" s="125">
        <f t="shared" si="218"/>
        <v>-196.73640799004087</v>
      </c>
      <c r="N151" s="125"/>
      <c r="O151" s="47"/>
      <c r="P151" s="221">
        <f>IF(Oper!P$10&gt;=$C151,IF(ROUND(SUM($O151:O151),4)=ROUND($G151,4),0,IF(Oper!P$10=Inputs!$L$16,$G151-SUM($O151:O151),$G151/$B$91)),IF(Oper!P$10=Inputs!$L$16,$G151-SUM($O151:O151),0))</f>
        <v>0</v>
      </c>
      <c r="Q151" s="221">
        <f>IF(Oper!Q$10&gt;=$C151,IF(ROUND(SUM($O151:P151),4)=ROUND($G151,4),0,IF(Oper!Q$10=Inputs!$L$16,$G151-SUM($O151:P151),$G151/$B$91)),IF(Oper!Q$10=Inputs!$L$16,$G151-SUM($O151:P151),0))</f>
        <v>0</v>
      </c>
      <c r="R151" s="221">
        <f>IF(Oper!R$10&gt;=$C151,IF(ROUND(SUM($O151:Q151),4)=ROUND($G151,4),0,IF(Oper!R$10=Inputs!$L$16,$G151-SUM($O151:Q151),$G151/$B$91)),IF(Oper!R$10=Inputs!$L$16,$G151-SUM($O151:Q151),0))</f>
        <v>0</v>
      </c>
      <c r="S151" s="221">
        <f>IF(Oper!S$10&gt;=$C151,IF(ROUND(SUM($O151:R151),4)=ROUND($G151,4),0,IF(Oper!S$10=Inputs!$L$16,$G151-SUM($O151:R151),$G151/$B$91)),IF(Oper!S$10=Inputs!$L$16,$G151-SUM($O151:R151),0))</f>
        <v>0</v>
      </c>
      <c r="T151" s="221">
        <f>IF(Oper!T$10&gt;=$C151,IF(ROUND(SUM($O151:S151),4)=ROUND($G151,4),0,IF(Oper!T$10=Inputs!$L$16,$G151-SUM($O151:S151),$G151/$B$91)),IF(Oper!T$10=Inputs!$L$16,$G151-SUM($O151:S151),0))</f>
        <v>0</v>
      </c>
      <c r="U151" s="221">
        <f>IF(Oper!U$10&gt;=$C151,IF(ROUND(SUM($O151:T151),4)=ROUND($G151,4),0,IF(Oper!U$10=Inputs!$L$16,$G151-SUM($O151:T151),$G151/$B$91)),IF(Oper!U$10=Inputs!$L$16,$G151-SUM($O151:T151),0))</f>
        <v>0</v>
      </c>
      <c r="V151" s="221">
        <f>IF(Oper!V$10&gt;=$C151,IF(ROUND(SUM($O151:U151),4)=ROUND($G151,4),0,IF(Oper!V$10=Inputs!$L$16,$G151-SUM($O151:U151),$G151/$B$91)),IF(Oper!V$10=Inputs!$L$16,$G151-SUM($O151:U151),0))</f>
        <v>0</v>
      </c>
      <c r="W151" s="221">
        <f>IF(Oper!W$10&gt;=$C151,IF(ROUND(SUM($O151:V151),4)=ROUND($G151,4),0,IF(Oper!W$10=Inputs!$L$16,$G151-SUM($O151:V151),$G151/$B$91)),IF(Oper!W$10=Inputs!$L$16,$G151-SUM($O151:V151),0))</f>
        <v>0</v>
      </c>
      <c r="X151" s="221">
        <f>IF(Oper!X$10&gt;=$C151,IF(ROUND(SUM($O151:W151),4)=ROUND($G151,4),0,IF(Oper!X$10=Inputs!$L$16,$G151-SUM($O151:W151),$G151/$B$91)),IF(Oper!X$10=Inputs!$L$16,$G151-SUM($O151:W151),0))</f>
        <v>0</v>
      </c>
      <c r="Y151" s="221">
        <f>IF(Oper!Y$10&gt;=$C151,IF(ROUND(SUM($O151:X151),4)=ROUND($G151,4),0,IF(Oper!Y$10=Inputs!$L$16,$G151-SUM($O151:X151),$G151/$B$91)),IF(Oper!Y$10=Inputs!$L$16,$G151-SUM($O151:X151),0))</f>
        <v>0</v>
      </c>
      <c r="Z151" s="221">
        <f>IF(Oper!Z$10&gt;=$C151,IF(ROUND(SUM($O151:Y151),4)=ROUND($G151,4),0,IF(Oper!Z$10=Inputs!$L$16,$G151-SUM($O151:Y151),$G151/$B$91)),IF(Oper!Z$10=Inputs!$L$16,$G151-SUM($O151:Y151),0))</f>
        <v>0</v>
      </c>
      <c r="AA151" s="221">
        <f>IF(Oper!AA$10&gt;=$C151,IF(ROUND(SUM($O151:Z151),4)=ROUND($G151,4),0,IF(Oper!AA$10=Inputs!$L$16,$G151-SUM($O151:Z151),$G151/$B$91)),IF(Oper!AA$10=Inputs!$L$16,$G151-SUM($O151:Z151),0))</f>
        <v>0</v>
      </c>
      <c r="AB151" s="221">
        <f>IF(Oper!AB$10&gt;=$C151,IF(ROUND(SUM($O151:AA151),4)=ROUND($G151,4),0,IF(Oper!AB$10=Inputs!$L$16,$G151-SUM($O151:AA151),$G151/$B$91)),IF(Oper!AB$10=Inputs!$L$16,$G151-SUM($O151:AA151),0))</f>
        <v>0</v>
      </c>
      <c r="AC151" s="221">
        <f>IF(Oper!AC$10&gt;=$C151,IF(ROUND(SUM($O151:AB151),4)=ROUND($G151,4),0,IF(Oper!AC$10=Inputs!$L$16,$G151-SUM($O151:AB151),$G151/$B$91)),IF(Oper!AC$10=Inputs!$L$16,$G151-SUM($O151:AB151),0))</f>
        <v>0</v>
      </c>
      <c r="AD151" s="221">
        <f>IF(Oper!AD$10&gt;=$C151,IF(ROUND(SUM($O151:AC151),4)=ROUND($G151,4),0,IF(Oper!AD$10=Inputs!$L$16,$G151-SUM($O151:AC151),$G151/$B$91)),IF(Oper!AD$10=Inputs!$L$16,$G151-SUM($O151:AC151),0))</f>
        <v>0</v>
      </c>
      <c r="AE151" s="221">
        <f>IF(Oper!AE$10&gt;=$C151,IF(ROUND(SUM($O151:AD151),4)=ROUND($G151,4),0,IF(Oper!AE$10=Inputs!$L$16,$G151-SUM($O151:AD151),$G151/$B$91)),IF(Oper!AE$10=Inputs!$L$16,$G151-SUM($O151:AD151),0))</f>
        <v>0</v>
      </c>
      <c r="AF151" s="221">
        <f>IF(Oper!AF$10&gt;=$C151,IF(ROUND(SUM($O151:AE151),4)=ROUND($G151,4),0,IF(Oper!AF$10=Inputs!$L$16,$G151-SUM($O151:AE151),$G151/$B$91)),IF(Oper!AF$10=Inputs!$L$16,$G151-SUM($O151:AE151),0))</f>
        <v>0</v>
      </c>
      <c r="AG151" s="221">
        <f>IF(Oper!AG$10&gt;=$C151,IF(ROUND(SUM($O151:AF151),4)=ROUND($G151,4),0,IF(Oper!AG$10=Inputs!$L$16,$G151-SUM($O151:AF151),$G151/$B$91)),IF(Oper!AG$10=Inputs!$L$16,$G151-SUM($O151:AF151),0))</f>
        <v>0</v>
      </c>
      <c r="AH151" s="221">
        <f>IF(Oper!AH$10&gt;=$C151,IF(ROUND(SUM($O151:AG151),4)=ROUND($G151,4),0,IF(Oper!AH$10=Inputs!$L$16,$G151-SUM($O151:AG151),$G151/$B$91)),IF(Oper!AH$10=Inputs!$L$16,$G151-SUM($O151:AG151),0))</f>
        <v>0</v>
      </c>
      <c r="AI151" s="221">
        <f>IF(Oper!AI$10&gt;=$C151,IF(ROUND(SUM($O151:AH151),4)=ROUND($G151,4),0,IF(Oper!AI$10=Inputs!$L$16,$G151-SUM($O151:AH151),$G151/$B$91)),IF(Oper!AI$10=Inputs!$L$16,$G151-SUM($O151:AH151),0))</f>
        <v>0</v>
      </c>
      <c r="AJ151" s="221">
        <f>IF(Oper!AJ$10&gt;=$C151,IF(ROUND(SUM($O151:AI151),4)=ROUND($G151,4),0,IF(Oper!AJ$10=Inputs!$L$16,$G151-SUM($O151:AI151),$G151/$B$91)),IF(Oper!AJ$10=Inputs!$L$16,$G151-SUM($O151:AI151),0))</f>
        <v>0</v>
      </c>
      <c r="AK151" s="221">
        <f>IF(Oper!AK$10&gt;=$C151,IF(ROUND(SUM($O151:AJ151),4)=ROUND($G151,4),0,IF(Oper!AK$10=Inputs!$L$16,$G151-SUM($O151:AJ151),$G151/$B$91)),IF(Oper!AK$10=Inputs!$L$16,$G151-SUM($O151:AJ151),0))</f>
        <v>0</v>
      </c>
      <c r="AL151" s="221">
        <f>IF(Oper!AL$10&gt;=$C151,IF(ROUND(SUM($O151:AK151),4)=ROUND($G151,4),0,IF(Oper!AL$10=Inputs!$L$16,$G151-SUM($O151:AK151),$G151/$B$91)),IF(Oper!AL$10=Inputs!$L$16,$G151-SUM($O151:AK151),0))</f>
        <v>0</v>
      </c>
      <c r="AM151" s="221">
        <f>IF(Oper!AM$10&gt;=$C151,IF(ROUND(SUM($O151:AL151),4)=ROUND($G151,4),0,IF(Oper!AM$10=Inputs!$L$16,$G151-SUM($O151:AL151),$G151/$B$91)),IF(Oper!AM$10=Inputs!$L$16,$G151-SUM($O151:AL151),0))</f>
        <v>0</v>
      </c>
      <c r="AN151" s="221">
        <f>IF(Oper!AN$10&gt;=$C151,IF(ROUND(SUM($O151:AM151),4)=ROUND($G151,4),0,IF(Oper!AN$10=Inputs!$L$16,$G151-SUM($O151:AM151),$G151/$B$91)),IF(Oper!AN$10=Inputs!$L$16,$G151-SUM($O151:AM151),0))</f>
        <v>0</v>
      </c>
      <c r="AO151" s="221">
        <f>IF(Oper!AO$10&gt;=$C151,IF(ROUND(SUM($O151:AN151),4)=ROUND($G151,4),0,IF(Oper!AO$10=Inputs!$L$16,$G151-SUM($O151:AN151),$G151/$B$91)),IF(Oper!AO$10=Inputs!$L$16,$G151-SUM($O151:AN151),0))</f>
        <v>0</v>
      </c>
      <c r="AP151" s="221">
        <f>IF(Oper!AP$10&gt;=$C151,IF(ROUND(SUM($O151:AO151),4)=ROUND($G151,4),0,IF(Oper!AP$10=Inputs!$L$16,$G151-SUM($O151:AO151),$G151/$B$91)),IF(Oper!AP$10=Inputs!$L$16,$G151-SUM($O151:AO151),0))</f>
        <v>0</v>
      </c>
      <c r="AQ151" s="221">
        <f>IF(Oper!AQ$10&gt;=$C151,IF(ROUND(SUM($O151:AP151),4)=ROUND($G151,4),0,IF(Oper!AQ$10=Inputs!$L$16,$G151-SUM($O151:AP151),$G151/$B$91)),IF(Oper!AQ$10=Inputs!$L$16,$G151-SUM($O151:AP151),0))</f>
        <v>0</v>
      </c>
      <c r="AR151" s="221">
        <f>IF(Oper!AR$10&gt;=$C151,IF(ROUND(SUM($O151:AQ151),4)=ROUND($G151,4),0,IF(Oper!AR$10=Inputs!$L$16,$G151-SUM($O151:AQ151),$G151/$B$91)),IF(Oper!AR$10=Inputs!$L$16,$G151-SUM($O151:AQ151),0))</f>
        <v>0</v>
      </c>
      <c r="AS151" s="221">
        <f>IF(Oper!AS$10&gt;=$C151,IF(ROUND(SUM($O151:AR151),4)=ROUND($G151,4),0,IF(Oper!AS$10=Inputs!$L$16,$G151-SUM($O151:AR151),$G151/$B$91)),IF(Oper!AS$10=Inputs!$L$16,$G151-SUM($O151:AR151),0))</f>
        <v>0</v>
      </c>
      <c r="AT151" s="221">
        <f>IF(Oper!AT$10&gt;=$C151,IF(ROUND(SUM($O151:AS151),4)=ROUND($G151,4),0,IF(Oper!AT$10=Inputs!$L$16,$G151-SUM($O151:AS151),$G151/$B$91)),IF(Oper!AT$10=Inputs!$L$16,$G151-SUM($O151:AS151),0))</f>
        <v>0</v>
      </c>
      <c r="AU151" s="221">
        <f>IF(Oper!AU$10&gt;=$C151,IF(ROUND(SUM($O151:AT151),4)=ROUND($G151,4),0,IF(Oper!AU$10=Inputs!$L$16,$G151-SUM($O151:AT151),$G151/$B$91)),IF(Oper!AU$10=Inputs!$L$16,$G151-SUM($O151:AT151),0))</f>
        <v>0</v>
      </c>
      <c r="AV151" s="221">
        <f>IF(Oper!AV$10&gt;=$C151,IF(ROUND(SUM($O151:AU151),4)=ROUND($G151,4),0,IF(Oper!AV$10=Inputs!$L$16,$G151-SUM($O151:AU151),$G151/$B$91)),IF(Oper!AV$10=Inputs!$L$16,$G151-SUM($O151:AU151),0))</f>
        <v>0</v>
      </c>
      <c r="AW151" s="221">
        <f>IF(Oper!AW$10&gt;=$C151,IF(ROUND(SUM($O151:AV151),4)=ROUND($G151,4),0,IF(Oper!AW$10=Inputs!$L$16,$G151-SUM($O151:AV151),$G151/$B$91)),IF(Oper!AW$10=Inputs!$L$16,$G151-SUM($O151:AV151),0))</f>
        <v>0</v>
      </c>
      <c r="AX151" s="221">
        <f>IF(Oper!AX$10&gt;=$C151,IF(ROUND(SUM($O151:AW151),4)=ROUND($G151,4),0,IF(Oper!AX$10=Inputs!$L$16,$G151-SUM($O151:AW151),$G151/$B$91)),IF(Oper!AX$10=Inputs!$L$16,$G151-SUM($O151:AW151),0))</f>
        <v>0</v>
      </c>
      <c r="AY151" s="221">
        <f>IF(Oper!AY$10&gt;=$C151,IF(ROUND(SUM($O151:AX151),4)=ROUND($G151,4),0,IF(Oper!AY$10=Inputs!$L$16,$G151-SUM($O151:AX151),$G151/$B$91)),IF(Oper!AY$10=Inputs!$L$16,$G151-SUM($O151:AX151),0))</f>
        <v>0</v>
      </c>
      <c r="AZ151" s="221">
        <f>IF(Oper!AZ$10&gt;=$C151,IF(ROUND(SUM($O151:AY151),4)=ROUND($G151,4),0,IF(Oper!AZ$10=Inputs!$L$16,$G151-SUM($O151:AY151),$G151/$B$91)),IF(Oper!AZ$10=Inputs!$L$16,$G151-SUM($O151:AY151),0))</f>
        <v>0</v>
      </c>
      <c r="BA151" s="221">
        <f>IF(Oper!BA$10&gt;=$C151,IF(ROUND(SUM($O151:AZ151),4)=ROUND($G151,4),0,IF(Oper!BA$10=Inputs!$L$16,$G151-SUM($O151:AZ151),$G151/$B$91)),IF(Oper!BA$10=Inputs!$L$16,$G151-SUM($O151:AZ151),0))</f>
        <v>0</v>
      </c>
      <c r="BB151" s="221">
        <f>IF(Oper!BB$10&gt;=$C151,IF(ROUND(SUM($O151:BA151),4)=ROUND($G151,4),0,IF(Oper!BB$10=Inputs!$L$16,$G151-SUM($O151:BA151),$G151/$B$91)),IF(Oper!BB$10=Inputs!$L$16,$G151-SUM($O151:BA151),0))</f>
        <v>0</v>
      </c>
      <c r="BC151" s="221">
        <f>IF(Oper!BC$10&gt;=$C151,IF(ROUND(SUM($O151:BB151),4)=ROUND($G151,4),0,IF(Oper!BC$10=Inputs!$L$16,$G151-SUM($O151:BB151),$G151/$B$91)),IF(Oper!BC$10=Inputs!$L$16,$G151-SUM($O151:BB151),0))</f>
        <v>0</v>
      </c>
      <c r="BD151" s="221">
        <f>IF(Oper!BD$10&gt;=$C151,IF(ROUND(SUM($O151:BC151),4)=ROUND($G151,4),0,IF(Oper!BD$10=Inputs!$L$16,$G151-SUM($O151:BC151),$G151/$B$91)),IF(Oper!BD$10=Inputs!$L$16,$G151-SUM($O151:BC151),0))</f>
        <v>0</v>
      </c>
      <c r="BE151" s="221">
        <f>IF(Oper!BE$10&gt;=$C151,IF(ROUND(SUM($O151:BD151),4)=ROUND($G151,4),0,IF(Oper!BE$10=Inputs!$L$16,$G151-SUM($O151:BD151),$G151/$B$91)),IF(Oper!BE$10=Inputs!$L$16,$G151-SUM($O151:BD151),0))</f>
        <v>0</v>
      </c>
      <c r="BF151" s="221">
        <f>IF(Oper!BF$10&gt;=$C151,IF(ROUND(SUM($O151:BE151),4)=ROUND($G151,4),0,IF(Oper!BF$10=Inputs!$L$16,$G151-SUM($O151:BE151),$G151/$B$91)),IF(Oper!BF$10=Inputs!$L$16,$G151-SUM($O151:BE151),0))</f>
        <v>0</v>
      </c>
      <c r="BG151" s="221">
        <f>IF(Oper!BG$10&gt;=$C151,IF(ROUND(SUM($O151:BF151),4)=ROUND($G151,4),0,IF(Oper!BG$10=Inputs!$L$16,$G151-SUM($O151:BF151),$G151/$B$91)),IF(Oper!BG$10=Inputs!$L$16,$G151-SUM($O151:BF151),0))</f>
        <v>0</v>
      </c>
      <c r="BH151" s="221">
        <f>IF(Oper!BH$10&gt;=$C151,IF(ROUND(SUM($O151:BG151),4)=ROUND($G151,4),0,IF(Oper!BH$10=Inputs!$L$16,$G151-SUM($O151:BG151),$G151/$B$91)),IF(Oper!BH$10=Inputs!$L$16,$G151-SUM($O151:BG151),0))</f>
        <v>0</v>
      </c>
      <c r="BI151" s="221">
        <f>IF(Oper!BI$10&gt;=$C151,IF(ROUND(SUM($O151:BH151),4)=ROUND($G151,4),0,IF(Oper!BI$10=Inputs!$L$16,$G151-SUM($O151:BH151),$G151/$B$91)),IF(Oper!BI$10=Inputs!$L$16,$G151-SUM($O151:BH151),0))</f>
        <v>0</v>
      </c>
      <c r="BJ151" s="221">
        <f>IF(Oper!BJ$10&gt;=$C151,IF(ROUND(SUM($O151:BI151),4)=ROUND($G151,4),0,IF(Oper!BJ$10=Inputs!$L$16,$G151-SUM($O151:BI151),$G151/$B$91)),IF(Oper!BJ$10=Inputs!$L$16,$G151-SUM($O151:BI151),0))</f>
        <v>0</v>
      </c>
      <c r="BK151" s="221">
        <f>IF(Oper!BK$10&gt;=$C151,IF(ROUND(SUM($O151:BJ151),4)=ROUND($G151,4),0,IF(Oper!BK$10=Inputs!$L$16,$G151-SUM($O151:BJ151),$G151/$B$91)),IF(Oper!BK$10=Inputs!$L$16,$G151-SUM($O151:BJ151),0))</f>
        <v>0</v>
      </c>
      <c r="BL151" s="221">
        <f>IF(Oper!BL$10&gt;=$C151,IF(ROUND(SUM($O151:BK151),4)=ROUND($G151,4),0,IF(Oper!BL$10=Inputs!$L$16,$G151-SUM($O151:BK151),$G151/$B$91)),IF(Oper!BL$10=Inputs!$L$16,$G151-SUM($O151:BK151),0))</f>
        <v>0</v>
      </c>
      <c r="BM151" s="221">
        <f>IF(Oper!BM$10&gt;=$C151,IF(ROUND(SUM($O151:BL151),4)=ROUND($G151,4),0,IF(Oper!BM$10=Inputs!$L$16,$G151-SUM($O151:BL151),$G151/$B$91)),IF(Oper!BM$10=Inputs!$L$16,$G151-SUM($O151:BL151),0))</f>
        <v>0</v>
      </c>
      <c r="BN151" s="221">
        <f>IF(Oper!BN$10&gt;=$C151,IF(ROUND(SUM($O151:BM151),4)=ROUND($G151,4),0,IF(Oper!BN$10=Inputs!$L$16,$G151-SUM($O151:BM151),$G151/$B$91)),IF(Oper!BN$10=Inputs!$L$16,$G151-SUM($O151:BM151),0))</f>
        <v>0</v>
      </c>
      <c r="BO151" s="221">
        <f>IF(Oper!BO$10&gt;=$C151,IF(ROUND(SUM($O151:BN151),4)=ROUND($G151,4),0,IF(Oper!BO$10=Inputs!$L$16,$G151-SUM($O151:BN151),$G151/$B$91)),IF(Oper!BO$10=Inputs!$L$16,$G151-SUM($O151:BN151),0))</f>
        <v>0</v>
      </c>
      <c r="BP151" s="221">
        <f>IF(Oper!BP$10&gt;=$C151,IF(ROUND(SUM($O151:BO151),4)=ROUND($G151,4),0,IF(Oper!BP$10=Inputs!$L$16,$G151-SUM($O151:BO151),$G151/$B$91)),IF(Oper!BP$10=Inputs!$L$16,$G151-SUM($O151:BO151),0))</f>
        <v>0</v>
      </c>
      <c r="BQ151" s="221">
        <f>IF(Oper!BQ$10&gt;=$C151,IF(ROUND(SUM($O151:BP151),4)=ROUND($G151,4),0,IF(Oper!BQ$10=Inputs!$L$16,$G151-SUM($O151:BP151),$G151/$B$91)),IF(Oper!BQ$10=Inputs!$L$16,$G151-SUM($O151:BP151),0))</f>
        <v>0</v>
      </c>
      <c r="BR151" s="221">
        <f>IF(Oper!BR$10&gt;=$C151,IF(ROUND(SUM($O151:BQ151),4)=ROUND($G151,4),0,IF(Oper!BR$10=Inputs!$L$16,$G151-SUM($O151:BQ151),$G151/$B$91)),IF(Oper!BR$10=Inputs!$L$16,$G151-SUM($O151:BQ151),0))</f>
        <v>0</v>
      </c>
      <c r="BS151" s="221">
        <f>IF(Oper!BS$10&gt;=$C151,IF(ROUND(SUM($O151:BR151),4)=ROUND($G151,4),0,IF(Oper!BS$10=Inputs!$L$16,$G151-SUM($O151:BR151),$G151/$B$91)),IF(Oper!BS$10=Inputs!$L$16,$G151-SUM($O151:BR151),0))</f>
        <v>0</v>
      </c>
      <c r="BT151" s="221">
        <f>IF(Oper!BT$10&gt;=$C151,IF(ROUND(SUM($O151:BS151),4)=ROUND($G151,4),0,IF(Oper!BT$10=Inputs!$L$16,$G151-SUM($O151:BS151),$G151/$B$91)),IF(Oper!BT$10=Inputs!$L$16,$G151-SUM($O151:BS151),0))</f>
        <v>0</v>
      </c>
      <c r="BU151" s="221">
        <f>IF(Oper!BU$10&gt;=$C151,IF(ROUND(SUM($O151:BT151),4)=ROUND($G151,4),0,IF(Oper!BU$10=Inputs!$L$16,$G151-SUM($O151:BT151),$G151/$B$91)),IF(Oper!BU$10=Inputs!$L$16,$G151-SUM($O151:BT151),0))</f>
        <v>0</v>
      </c>
      <c r="BV151" s="221">
        <f>IF(Oper!BV$10&gt;=$C151,IF(ROUND(SUM($O151:BU151),4)=ROUND($G151,4),0,IF(Oper!BV$10=Inputs!$L$16,$G151-SUM($O151:BU151),$G151/$B$91)),IF(Oper!BV$10=Inputs!$L$16,$G151-SUM($O151:BU151),0))</f>
        <v>-9.8368203995020416</v>
      </c>
      <c r="BW151" s="221">
        <f>IF(Oper!BW$10&gt;=$C151,IF(ROUND(SUM($O151:BV151),4)=ROUND($G151,4),0,IF(Oper!BW$10=Inputs!$L$16,$G151-SUM($O151:BV151),$G151/$B$91)),IF(Oper!BW$10=Inputs!$L$16,$G151-SUM($O151:BV151),0))</f>
        <v>-9.8368203995020416</v>
      </c>
      <c r="BX151" s="221">
        <f>IF(Oper!BX$10&gt;=$C151,IF(ROUND(SUM($O151:BW151),4)=ROUND($G151,4),0,IF(Oper!BX$10=Inputs!$L$16,$G151-SUM($O151:BW151),$G151/$B$91)),IF(Oper!BX$10=Inputs!$L$16,$G151-SUM($O151:BW151),0))</f>
        <v>-9.8368203995020416</v>
      </c>
      <c r="BY151" s="221">
        <f>IF(Oper!BY$10&gt;=$C151,IF(ROUND(SUM($O151:BX151),4)=ROUND($G151,4),0,IF(Oper!BY$10=Inputs!$L$16,$G151-SUM($O151:BX151),$G151/$B$91)),IF(Oper!BY$10=Inputs!$L$16,$G151-SUM($O151:BX151),0))</f>
        <v>-9.8368203995020416</v>
      </c>
      <c r="BZ151" s="221">
        <f>IF(Oper!BZ$10&gt;=$C151,IF(ROUND(SUM($O151:BY151),4)=ROUND($G151,4),0,IF(Oper!BZ$10=Inputs!$L$16,$G151-SUM($O151:BY151),$G151/$B$91)),IF(Oper!BZ$10=Inputs!$L$16,$G151-SUM($O151:BY151),0))</f>
        <v>-9.8368203995020416</v>
      </c>
      <c r="CA151" s="221">
        <f>IF(Oper!CA$10&gt;=$C151,IF(ROUND(SUM($O151:BZ151),4)=ROUND($G151,4),0,IF(Oper!CA$10=Inputs!$L$16,$G151-SUM($O151:BZ151),$G151/$B$91)),IF(Oper!CA$10=Inputs!$L$16,$G151-SUM($O151:BZ151),0))</f>
        <v>-9.8368203995020416</v>
      </c>
      <c r="CB151" s="221">
        <f>IF(Oper!CB$10&gt;=$C151,IF(ROUND(SUM($O151:CA151),4)=ROUND($G151,4),0,IF(Oper!CB$10=Inputs!$L$16,$G151-SUM($O151:CA151),$G151/$B$91)),IF(Oper!CB$10=Inputs!$L$16,$G151-SUM($O151:CA151),0))</f>
        <v>-9.8368203995020416</v>
      </c>
      <c r="CC151" s="221">
        <f>IF(Oper!CC$10&gt;=$C151,IF(ROUND(SUM($O151:CB151),4)=ROUND($G151,4),0,IF(Oper!CC$10=Inputs!$L$16,$G151-SUM($O151:CB151),$G151/$B$91)),IF(Oper!CC$10=Inputs!$L$16,$G151-SUM($O151:CB151),0))</f>
        <v>-9.8368203995020416</v>
      </c>
      <c r="CD151" s="221">
        <f>IF(Oper!CD$10&gt;=$C151,IF(ROUND(SUM($O151:CC151),4)=ROUND($G151,4),0,IF(Oper!CD$10=Inputs!$L$16,$G151-SUM($O151:CC151),$G151/$B$91)),IF(Oper!CD$10=Inputs!$L$16,$G151-SUM($O151:CC151),0))</f>
        <v>-9.8368203995020416</v>
      </c>
      <c r="CE151" s="221">
        <f>IF(Oper!CE$10&gt;=$C151,IF(ROUND(SUM($O151:CD151),4)=ROUND($G151,4),0,IF(Oper!CE$10=Inputs!$L$16,$G151-SUM($O151:CD151),$G151/$B$91)),IF(Oper!CE$10=Inputs!$L$16,$G151-SUM($O151:CD151),0))</f>
        <v>-9.8368203995020416</v>
      </c>
      <c r="CF151" s="221">
        <f>IF(Oper!CF$10&gt;=$C151,IF(ROUND(SUM($O151:CE151),4)=ROUND($G151,4),0,IF(Oper!CF$10=Inputs!$L$16,$G151-SUM($O151:CE151),$G151/$B$91)),IF(Oper!CF$10=Inputs!$L$16,$G151-SUM($O151:CE151),0))</f>
        <v>-9.8368203995020416</v>
      </c>
      <c r="CG151" s="221">
        <f>IF(Oper!CG$10&gt;=$C151,IF(ROUND(SUM($O151:CF151),4)=ROUND($G151,4),0,IF(Oper!CG$10=Inputs!$L$16,$G151-SUM($O151:CF151),$G151/$B$91)),IF(Oper!CG$10=Inputs!$L$16,$G151-SUM($O151:CF151),0))</f>
        <v>-9.8368203995020416</v>
      </c>
      <c r="CH151" s="221">
        <f>IF(Oper!CH$10&gt;=$C151,IF(ROUND(SUM($O151:CG151),4)=ROUND($G151,4),0,IF(Oper!CH$10=Inputs!$L$16,$G151-SUM($O151:CG151),$G151/$B$91)),IF(Oper!CH$10=Inputs!$L$16,$G151-SUM($O151:CG151),0))</f>
        <v>-9.8368203995020416</v>
      </c>
      <c r="CI151" s="221">
        <f>IF(Oper!CI$10&gt;=$C151,IF(ROUND(SUM($O151:CH151),4)=ROUND($G151,4),0,IF(Oper!CI$10=Inputs!$L$16,$G151-SUM($O151:CH151),$G151/$B$91)),IF(Oper!CI$10=Inputs!$L$16,$G151-SUM($O151:CH151),0))</f>
        <v>-9.8368203995020416</v>
      </c>
      <c r="CJ151" s="221">
        <f>IF(Oper!CJ$10&gt;=$C151,IF(ROUND(SUM($O151:CI151),4)=ROUND($G151,4),0,IF(Oper!CJ$10=Inputs!$L$16,$G151-SUM($O151:CI151),$G151/$B$91)),IF(Oper!CJ$10=Inputs!$L$16,$G151-SUM($O151:CI151),0))</f>
        <v>-9.8368203995020416</v>
      </c>
      <c r="CK151" s="221">
        <f>IF(Oper!CK$10&gt;=$C151,IF(ROUND(SUM($O151:CJ151),4)=ROUND($G151,4),0,IF(Oper!CK$10=Inputs!$L$16,$G151-SUM($O151:CJ151),$G151/$B$91)),IF(Oper!CK$10=Inputs!$L$16,$G151-SUM($O151:CJ151),0))</f>
        <v>-9.8368203995020416</v>
      </c>
      <c r="CL151" s="221">
        <f>IF(Oper!CL$10&gt;=$C151,IF(ROUND(SUM($O151:CK151),4)=ROUND($G151,4),0,IF(Oper!CL$10=Inputs!$L$16,$G151-SUM($O151:CK151),$G151/$B$91)),IF(Oper!CL$10=Inputs!$L$16,$G151-SUM($O151:CK151),0))</f>
        <v>-9.8368203995020416</v>
      </c>
      <c r="CM151" s="221">
        <f>IF(Oper!CM$10&gt;=$C151,IF(ROUND(SUM($O151:CL151),4)=ROUND($G151,4),0,IF(Oper!CM$10=Inputs!$L$16,$G151-SUM($O151:CL151),$G151/$B$91)),IF(Oper!CM$10=Inputs!$L$16,$G151-SUM($O151:CL151),0))</f>
        <v>-9.8368203995020416</v>
      </c>
      <c r="CN151" s="221">
        <f>IF(Oper!CN$10&gt;=$C151,IF(ROUND(SUM($O151:CM151),4)=ROUND($G151,4),0,IF(Oper!CN$10=Inputs!$L$16,$G151-SUM($O151:CM151),$G151/$B$91)),IF(Oper!CN$10=Inputs!$L$16,$G151-SUM($O151:CM151),0))</f>
        <v>-9.8368203995020416</v>
      </c>
      <c r="CO151" s="221">
        <f>IF(Oper!CO$10&gt;=$C151,IF(ROUND(SUM($O151:CN151),4)=ROUND($G151,4),0,IF(Oper!CO$10=Inputs!$L$16,$G151-SUM($O151:CN151),$G151/$B$91)),IF(Oper!CO$10=Inputs!$L$16,$G151-SUM($O151:CN151),0))</f>
        <v>-9.8368203995020416</v>
      </c>
      <c r="CP151" s="221">
        <f>IF(Oper!CP$10&gt;=$C151,IF(ROUND(SUM($O151:CO151),4)=ROUND($G151,4),0,IF(Oper!CP$10=Inputs!$L$16,$G151-SUM($O151:CO151),$G151/$B$91)),IF(Oper!CP$10=Inputs!$L$16,$G151-SUM($O151:CO151),0))</f>
        <v>0</v>
      </c>
      <c r="CQ151" s="221">
        <f>IF(Oper!CQ$10&gt;=$C151,IF(ROUND(SUM($O151:CP151),4)=ROUND($G151,4),0,IF(Oper!CQ$10=Inputs!$L$16,$G151-SUM($O151:CP151),$G151/$B$91)),IF(Oper!CQ$10=Inputs!$L$16,$G151-SUM($O151:CP151),0))</f>
        <v>0</v>
      </c>
      <c r="CR151" s="221">
        <f>IF(Oper!CR$10&gt;=$C151,IF(ROUND(SUM($O151:CQ151),4)=ROUND($G151,4),0,IF(Oper!CR$10=Inputs!$L$16,$G151-SUM($O151:CQ151),$G151/$B$91)),IF(Oper!CR$10=Inputs!$L$16,$G151-SUM($O151:CQ151),0))</f>
        <v>0</v>
      </c>
      <c r="CS151" s="221"/>
    </row>
    <row r="152" spans="1:97" outlineLevel="1">
      <c r="A152" s="47"/>
      <c r="B152" s="47"/>
      <c r="C152" s="116">
        <v>65015</v>
      </c>
      <c r="D152" s="47"/>
      <c r="E152" s="47"/>
      <c r="F152" s="47"/>
      <c r="G152" s="666">
        <f t="shared" si="217"/>
        <v>-200.67113614984166</v>
      </c>
      <c r="H152" s="47"/>
      <c r="I152" s="47"/>
      <c r="J152" s="47"/>
      <c r="K152" s="310" t="s">
        <v>200</v>
      </c>
      <c r="L152" s="133"/>
      <c r="M152" s="125">
        <f t="shared" si="218"/>
        <v>-200.67113614984174</v>
      </c>
      <c r="N152" s="125"/>
      <c r="O152" s="47"/>
      <c r="P152" s="221">
        <f>IF(Oper!P$10&gt;=$C152,IF(ROUND(SUM($O152:O152),4)=ROUND($G152,4),0,IF(Oper!P$10=Inputs!$L$16,$G152-SUM($O152:O152),$G152/$B$91)),IF(Oper!P$10=Inputs!$L$16,$G152-SUM($O152:O152),0))</f>
        <v>0</v>
      </c>
      <c r="Q152" s="221">
        <f>IF(Oper!Q$10&gt;=$C152,IF(ROUND(SUM($O152:P152),4)=ROUND($G152,4),0,IF(Oper!Q$10=Inputs!$L$16,$G152-SUM($O152:P152),$G152/$B$91)),IF(Oper!Q$10=Inputs!$L$16,$G152-SUM($O152:P152),0))</f>
        <v>0</v>
      </c>
      <c r="R152" s="221">
        <f>IF(Oper!R$10&gt;=$C152,IF(ROUND(SUM($O152:Q152),4)=ROUND($G152,4),0,IF(Oper!R$10=Inputs!$L$16,$G152-SUM($O152:Q152),$G152/$B$91)),IF(Oper!R$10=Inputs!$L$16,$G152-SUM($O152:Q152),0))</f>
        <v>0</v>
      </c>
      <c r="S152" s="221">
        <f>IF(Oper!S$10&gt;=$C152,IF(ROUND(SUM($O152:R152),4)=ROUND($G152,4),0,IF(Oper!S$10=Inputs!$L$16,$G152-SUM($O152:R152),$G152/$B$91)),IF(Oper!S$10=Inputs!$L$16,$G152-SUM($O152:R152),0))</f>
        <v>0</v>
      </c>
      <c r="T152" s="221">
        <f>IF(Oper!T$10&gt;=$C152,IF(ROUND(SUM($O152:S152),4)=ROUND($G152,4),0,IF(Oper!T$10=Inputs!$L$16,$G152-SUM($O152:S152),$G152/$B$91)),IF(Oper!T$10=Inputs!$L$16,$G152-SUM($O152:S152),0))</f>
        <v>0</v>
      </c>
      <c r="U152" s="221">
        <f>IF(Oper!U$10&gt;=$C152,IF(ROUND(SUM($O152:T152),4)=ROUND($G152,4),0,IF(Oper!U$10=Inputs!$L$16,$G152-SUM($O152:T152),$G152/$B$91)),IF(Oper!U$10=Inputs!$L$16,$G152-SUM($O152:T152),0))</f>
        <v>0</v>
      </c>
      <c r="V152" s="221">
        <f>IF(Oper!V$10&gt;=$C152,IF(ROUND(SUM($O152:U152),4)=ROUND($G152,4),0,IF(Oper!V$10=Inputs!$L$16,$G152-SUM($O152:U152),$G152/$B$91)),IF(Oper!V$10=Inputs!$L$16,$G152-SUM($O152:U152),0))</f>
        <v>0</v>
      </c>
      <c r="W152" s="221">
        <f>IF(Oper!W$10&gt;=$C152,IF(ROUND(SUM($O152:V152),4)=ROUND($G152,4),0,IF(Oper!W$10=Inputs!$L$16,$G152-SUM($O152:V152),$G152/$B$91)),IF(Oper!W$10=Inputs!$L$16,$G152-SUM($O152:V152),0))</f>
        <v>0</v>
      </c>
      <c r="X152" s="221">
        <f>IF(Oper!X$10&gt;=$C152,IF(ROUND(SUM($O152:W152),4)=ROUND($G152,4),0,IF(Oper!X$10=Inputs!$L$16,$G152-SUM($O152:W152),$G152/$B$91)),IF(Oper!X$10=Inputs!$L$16,$G152-SUM($O152:W152),0))</f>
        <v>0</v>
      </c>
      <c r="Y152" s="221">
        <f>IF(Oper!Y$10&gt;=$C152,IF(ROUND(SUM($O152:X152),4)=ROUND($G152,4),0,IF(Oper!Y$10=Inputs!$L$16,$G152-SUM($O152:X152),$G152/$B$91)),IF(Oper!Y$10=Inputs!$L$16,$G152-SUM($O152:X152),0))</f>
        <v>0</v>
      </c>
      <c r="Z152" s="221">
        <f>IF(Oper!Z$10&gt;=$C152,IF(ROUND(SUM($O152:Y152),4)=ROUND($G152,4),0,IF(Oper!Z$10=Inputs!$L$16,$G152-SUM($O152:Y152),$G152/$B$91)),IF(Oper!Z$10=Inputs!$L$16,$G152-SUM($O152:Y152),0))</f>
        <v>0</v>
      </c>
      <c r="AA152" s="221">
        <f>IF(Oper!AA$10&gt;=$C152,IF(ROUND(SUM($O152:Z152),4)=ROUND($G152,4),0,IF(Oper!AA$10=Inputs!$L$16,$G152-SUM($O152:Z152),$G152/$B$91)),IF(Oper!AA$10=Inputs!$L$16,$G152-SUM($O152:Z152),0))</f>
        <v>0</v>
      </c>
      <c r="AB152" s="221">
        <f>IF(Oper!AB$10&gt;=$C152,IF(ROUND(SUM($O152:AA152),4)=ROUND($G152,4),0,IF(Oper!AB$10=Inputs!$L$16,$G152-SUM($O152:AA152),$G152/$B$91)),IF(Oper!AB$10=Inputs!$L$16,$G152-SUM($O152:AA152),0))</f>
        <v>0</v>
      </c>
      <c r="AC152" s="221">
        <f>IF(Oper!AC$10&gt;=$C152,IF(ROUND(SUM($O152:AB152),4)=ROUND($G152,4),0,IF(Oper!AC$10=Inputs!$L$16,$G152-SUM($O152:AB152),$G152/$B$91)),IF(Oper!AC$10=Inputs!$L$16,$G152-SUM($O152:AB152),0))</f>
        <v>0</v>
      </c>
      <c r="AD152" s="221">
        <f>IF(Oper!AD$10&gt;=$C152,IF(ROUND(SUM($O152:AC152),4)=ROUND($G152,4),0,IF(Oper!AD$10=Inputs!$L$16,$G152-SUM($O152:AC152),$G152/$B$91)),IF(Oper!AD$10=Inputs!$L$16,$G152-SUM($O152:AC152),0))</f>
        <v>0</v>
      </c>
      <c r="AE152" s="221">
        <f>IF(Oper!AE$10&gt;=$C152,IF(ROUND(SUM($O152:AD152),4)=ROUND($G152,4),0,IF(Oper!AE$10=Inputs!$L$16,$G152-SUM($O152:AD152),$G152/$B$91)),IF(Oper!AE$10=Inputs!$L$16,$G152-SUM($O152:AD152),0))</f>
        <v>0</v>
      </c>
      <c r="AF152" s="221">
        <f>IF(Oper!AF$10&gt;=$C152,IF(ROUND(SUM($O152:AE152),4)=ROUND($G152,4),0,IF(Oper!AF$10=Inputs!$L$16,$G152-SUM($O152:AE152),$G152/$B$91)),IF(Oper!AF$10=Inputs!$L$16,$G152-SUM($O152:AE152),0))</f>
        <v>0</v>
      </c>
      <c r="AG152" s="221">
        <f>IF(Oper!AG$10&gt;=$C152,IF(ROUND(SUM($O152:AF152),4)=ROUND($G152,4),0,IF(Oper!AG$10=Inputs!$L$16,$G152-SUM($O152:AF152),$G152/$B$91)),IF(Oper!AG$10=Inputs!$L$16,$G152-SUM($O152:AF152),0))</f>
        <v>0</v>
      </c>
      <c r="AH152" s="221">
        <f>IF(Oper!AH$10&gt;=$C152,IF(ROUND(SUM($O152:AG152),4)=ROUND($G152,4),0,IF(Oper!AH$10=Inputs!$L$16,$G152-SUM($O152:AG152),$G152/$B$91)),IF(Oper!AH$10=Inputs!$L$16,$G152-SUM($O152:AG152),0))</f>
        <v>0</v>
      </c>
      <c r="AI152" s="221">
        <f>IF(Oper!AI$10&gt;=$C152,IF(ROUND(SUM($O152:AH152),4)=ROUND($G152,4),0,IF(Oper!AI$10=Inputs!$L$16,$G152-SUM($O152:AH152),$G152/$B$91)),IF(Oper!AI$10=Inputs!$L$16,$G152-SUM($O152:AH152),0))</f>
        <v>0</v>
      </c>
      <c r="AJ152" s="221">
        <f>IF(Oper!AJ$10&gt;=$C152,IF(ROUND(SUM($O152:AI152),4)=ROUND($G152,4),0,IF(Oper!AJ$10=Inputs!$L$16,$G152-SUM($O152:AI152),$G152/$B$91)),IF(Oper!AJ$10=Inputs!$L$16,$G152-SUM($O152:AI152),0))</f>
        <v>0</v>
      </c>
      <c r="AK152" s="221">
        <f>IF(Oper!AK$10&gt;=$C152,IF(ROUND(SUM($O152:AJ152),4)=ROUND($G152,4),0,IF(Oper!AK$10=Inputs!$L$16,$G152-SUM($O152:AJ152),$G152/$B$91)),IF(Oper!AK$10=Inputs!$L$16,$G152-SUM($O152:AJ152),0))</f>
        <v>0</v>
      </c>
      <c r="AL152" s="221">
        <f>IF(Oper!AL$10&gt;=$C152,IF(ROUND(SUM($O152:AK152),4)=ROUND($G152,4),0,IF(Oper!AL$10=Inputs!$L$16,$G152-SUM($O152:AK152),$G152/$B$91)),IF(Oper!AL$10=Inputs!$L$16,$G152-SUM($O152:AK152),0))</f>
        <v>0</v>
      </c>
      <c r="AM152" s="221">
        <f>IF(Oper!AM$10&gt;=$C152,IF(ROUND(SUM($O152:AL152),4)=ROUND($G152,4),0,IF(Oper!AM$10=Inputs!$L$16,$G152-SUM($O152:AL152),$G152/$B$91)),IF(Oper!AM$10=Inputs!$L$16,$G152-SUM($O152:AL152),0))</f>
        <v>0</v>
      </c>
      <c r="AN152" s="221">
        <f>IF(Oper!AN$10&gt;=$C152,IF(ROUND(SUM($O152:AM152),4)=ROUND($G152,4),0,IF(Oper!AN$10=Inputs!$L$16,$G152-SUM($O152:AM152),$G152/$B$91)),IF(Oper!AN$10=Inputs!$L$16,$G152-SUM($O152:AM152),0))</f>
        <v>0</v>
      </c>
      <c r="AO152" s="221">
        <f>IF(Oper!AO$10&gt;=$C152,IF(ROUND(SUM($O152:AN152),4)=ROUND($G152,4),0,IF(Oper!AO$10=Inputs!$L$16,$G152-SUM($O152:AN152),$G152/$B$91)),IF(Oper!AO$10=Inputs!$L$16,$G152-SUM($O152:AN152),0))</f>
        <v>0</v>
      </c>
      <c r="AP152" s="221">
        <f>IF(Oper!AP$10&gt;=$C152,IF(ROUND(SUM($O152:AO152),4)=ROUND($G152,4),0,IF(Oper!AP$10=Inputs!$L$16,$G152-SUM($O152:AO152),$G152/$B$91)),IF(Oper!AP$10=Inputs!$L$16,$G152-SUM($O152:AO152),0))</f>
        <v>0</v>
      </c>
      <c r="AQ152" s="221">
        <f>IF(Oper!AQ$10&gt;=$C152,IF(ROUND(SUM($O152:AP152),4)=ROUND($G152,4),0,IF(Oper!AQ$10=Inputs!$L$16,$G152-SUM($O152:AP152),$G152/$B$91)),IF(Oper!AQ$10=Inputs!$L$16,$G152-SUM($O152:AP152),0))</f>
        <v>0</v>
      </c>
      <c r="AR152" s="221">
        <f>IF(Oper!AR$10&gt;=$C152,IF(ROUND(SUM($O152:AQ152),4)=ROUND($G152,4),0,IF(Oper!AR$10=Inputs!$L$16,$G152-SUM($O152:AQ152),$G152/$B$91)),IF(Oper!AR$10=Inputs!$L$16,$G152-SUM($O152:AQ152),0))</f>
        <v>0</v>
      </c>
      <c r="AS152" s="221">
        <f>IF(Oper!AS$10&gt;=$C152,IF(ROUND(SUM($O152:AR152),4)=ROUND($G152,4),0,IF(Oper!AS$10=Inputs!$L$16,$G152-SUM($O152:AR152),$G152/$B$91)),IF(Oper!AS$10=Inputs!$L$16,$G152-SUM($O152:AR152),0))</f>
        <v>0</v>
      </c>
      <c r="AT152" s="221">
        <f>IF(Oper!AT$10&gt;=$C152,IF(ROUND(SUM($O152:AS152),4)=ROUND($G152,4),0,IF(Oper!AT$10=Inputs!$L$16,$G152-SUM($O152:AS152),$G152/$B$91)),IF(Oper!AT$10=Inputs!$L$16,$G152-SUM($O152:AS152),0))</f>
        <v>0</v>
      </c>
      <c r="AU152" s="221">
        <f>IF(Oper!AU$10&gt;=$C152,IF(ROUND(SUM($O152:AT152),4)=ROUND($G152,4),0,IF(Oper!AU$10=Inputs!$L$16,$G152-SUM($O152:AT152),$G152/$B$91)),IF(Oper!AU$10=Inputs!$L$16,$G152-SUM($O152:AT152),0))</f>
        <v>0</v>
      </c>
      <c r="AV152" s="221">
        <f>IF(Oper!AV$10&gt;=$C152,IF(ROUND(SUM($O152:AU152),4)=ROUND($G152,4),0,IF(Oper!AV$10=Inputs!$L$16,$G152-SUM($O152:AU152),$G152/$B$91)),IF(Oper!AV$10=Inputs!$L$16,$G152-SUM($O152:AU152),0))</f>
        <v>0</v>
      </c>
      <c r="AW152" s="221">
        <f>IF(Oper!AW$10&gt;=$C152,IF(ROUND(SUM($O152:AV152),4)=ROUND($G152,4),0,IF(Oper!AW$10=Inputs!$L$16,$G152-SUM($O152:AV152),$G152/$B$91)),IF(Oper!AW$10=Inputs!$L$16,$G152-SUM($O152:AV152),0))</f>
        <v>0</v>
      </c>
      <c r="AX152" s="221">
        <f>IF(Oper!AX$10&gt;=$C152,IF(ROUND(SUM($O152:AW152),4)=ROUND($G152,4),0,IF(Oper!AX$10=Inputs!$L$16,$G152-SUM($O152:AW152),$G152/$B$91)),IF(Oper!AX$10=Inputs!$L$16,$G152-SUM($O152:AW152),0))</f>
        <v>0</v>
      </c>
      <c r="AY152" s="221">
        <f>IF(Oper!AY$10&gt;=$C152,IF(ROUND(SUM($O152:AX152),4)=ROUND($G152,4),0,IF(Oper!AY$10=Inputs!$L$16,$G152-SUM($O152:AX152),$G152/$B$91)),IF(Oper!AY$10=Inputs!$L$16,$G152-SUM($O152:AX152),0))</f>
        <v>0</v>
      </c>
      <c r="AZ152" s="221">
        <f>IF(Oper!AZ$10&gt;=$C152,IF(ROUND(SUM($O152:AY152),4)=ROUND($G152,4),0,IF(Oper!AZ$10=Inputs!$L$16,$G152-SUM($O152:AY152),$G152/$B$91)),IF(Oper!AZ$10=Inputs!$L$16,$G152-SUM($O152:AY152),0))</f>
        <v>0</v>
      </c>
      <c r="BA152" s="221">
        <f>IF(Oper!BA$10&gt;=$C152,IF(ROUND(SUM($O152:AZ152),4)=ROUND($G152,4),0,IF(Oper!BA$10=Inputs!$L$16,$G152-SUM($O152:AZ152),$G152/$B$91)),IF(Oper!BA$10=Inputs!$L$16,$G152-SUM($O152:AZ152),0))</f>
        <v>0</v>
      </c>
      <c r="BB152" s="221">
        <f>IF(Oper!BB$10&gt;=$C152,IF(ROUND(SUM($O152:BA152),4)=ROUND($G152,4),0,IF(Oper!BB$10=Inputs!$L$16,$G152-SUM($O152:BA152),$G152/$B$91)),IF(Oper!BB$10=Inputs!$L$16,$G152-SUM($O152:BA152),0))</f>
        <v>0</v>
      </c>
      <c r="BC152" s="221">
        <f>IF(Oper!BC$10&gt;=$C152,IF(ROUND(SUM($O152:BB152),4)=ROUND($G152,4),0,IF(Oper!BC$10=Inputs!$L$16,$G152-SUM($O152:BB152),$G152/$B$91)),IF(Oper!BC$10=Inputs!$L$16,$G152-SUM($O152:BB152),0))</f>
        <v>0</v>
      </c>
      <c r="BD152" s="221">
        <f>IF(Oper!BD$10&gt;=$C152,IF(ROUND(SUM($O152:BC152),4)=ROUND($G152,4),0,IF(Oper!BD$10=Inputs!$L$16,$G152-SUM($O152:BC152),$G152/$B$91)),IF(Oper!BD$10=Inputs!$L$16,$G152-SUM($O152:BC152),0))</f>
        <v>0</v>
      </c>
      <c r="BE152" s="221">
        <f>IF(Oper!BE$10&gt;=$C152,IF(ROUND(SUM($O152:BD152),4)=ROUND($G152,4),0,IF(Oper!BE$10=Inputs!$L$16,$G152-SUM($O152:BD152),$G152/$B$91)),IF(Oper!BE$10=Inputs!$L$16,$G152-SUM($O152:BD152),0))</f>
        <v>0</v>
      </c>
      <c r="BF152" s="221">
        <f>IF(Oper!BF$10&gt;=$C152,IF(ROUND(SUM($O152:BE152),4)=ROUND($G152,4),0,IF(Oper!BF$10=Inputs!$L$16,$G152-SUM($O152:BE152),$G152/$B$91)),IF(Oper!BF$10=Inputs!$L$16,$G152-SUM($O152:BE152),0))</f>
        <v>0</v>
      </c>
      <c r="BG152" s="221">
        <f>IF(Oper!BG$10&gt;=$C152,IF(ROUND(SUM($O152:BF152),4)=ROUND($G152,4),0,IF(Oper!BG$10=Inputs!$L$16,$G152-SUM($O152:BF152),$G152/$B$91)),IF(Oper!BG$10=Inputs!$L$16,$G152-SUM($O152:BF152),0))</f>
        <v>0</v>
      </c>
      <c r="BH152" s="221">
        <f>IF(Oper!BH$10&gt;=$C152,IF(ROUND(SUM($O152:BG152),4)=ROUND($G152,4),0,IF(Oper!BH$10=Inputs!$L$16,$G152-SUM($O152:BG152),$G152/$B$91)),IF(Oper!BH$10=Inputs!$L$16,$G152-SUM($O152:BG152),0))</f>
        <v>0</v>
      </c>
      <c r="BI152" s="221">
        <f>IF(Oper!BI$10&gt;=$C152,IF(ROUND(SUM($O152:BH152),4)=ROUND($G152,4),0,IF(Oper!BI$10=Inputs!$L$16,$G152-SUM($O152:BH152),$G152/$B$91)),IF(Oper!BI$10=Inputs!$L$16,$G152-SUM($O152:BH152),0))</f>
        <v>0</v>
      </c>
      <c r="BJ152" s="221">
        <f>IF(Oper!BJ$10&gt;=$C152,IF(ROUND(SUM($O152:BI152),4)=ROUND($G152,4),0,IF(Oper!BJ$10=Inputs!$L$16,$G152-SUM($O152:BI152),$G152/$B$91)),IF(Oper!BJ$10=Inputs!$L$16,$G152-SUM($O152:BI152),0))</f>
        <v>0</v>
      </c>
      <c r="BK152" s="221">
        <f>IF(Oper!BK$10&gt;=$C152,IF(ROUND(SUM($O152:BJ152),4)=ROUND($G152,4),0,IF(Oper!BK$10=Inputs!$L$16,$G152-SUM($O152:BJ152),$G152/$B$91)),IF(Oper!BK$10=Inputs!$L$16,$G152-SUM($O152:BJ152),0))</f>
        <v>0</v>
      </c>
      <c r="BL152" s="221">
        <f>IF(Oper!BL$10&gt;=$C152,IF(ROUND(SUM($O152:BK152),4)=ROUND($G152,4),0,IF(Oper!BL$10=Inputs!$L$16,$G152-SUM($O152:BK152),$G152/$B$91)),IF(Oper!BL$10=Inputs!$L$16,$G152-SUM($O152:BK152),0))</f>
        <v>0</v>
      </c>
      <c r="BM152" s="221">
        <f>IF(Oper!BM$10&gt;=$C152,IF(ROUND(SUM($O152:BL152),4)=ROUND($G152,4),0,IF(Oper!BM$10=Inputs!$L$16,$G152-SUM($O152:BL152),$G152/$B$91)),IF(Oper!BM$10=Inputs!$L$16,$G152-SUM($O152:BL152),0))</f>
        <v>0</v>
      </c>
      <c r="BN152" s="221">
        <f>IF(Oper!BN$10&gt;=$C152,IF(ROUND(SUM($O152:BM152),4)=ROUND($G152,4),0,IF(Oper!BN$10=Inputs!$L$16,$G152-SUM($O152:BM152),$G152/$B$91)),IF(Oper!BN$10=Inputs!$L$16,$G152-SUM($O152:BM152),0))</f>
        <v>0</v>
      </c>
      <c r="BO152" s="221">
        <f>IF(Oper!BO$10&gt;=$C152,IF(ROUND(SUM($O152:BN152),4)=ROUND($G152,4),0,IF(Oper!BO$10=Inputs!$L$16,$G152-SUM($O152:BN152),$G152/$B$91)),IF(Oper!BO$10=Inputs!$L$16,$G152-SUM($O152:BN152),0))</f>
        <v>0</v>
      </c>
      <c r="BP152" s="221">
        <f>IF(Oper!BP$10&gt;=$C152,IF(ROUND(SUM($O152:BO152),4)=ROUND($G152,4),0,IF(Oper!BP$10=Inputs!$L$16,$G152-SUM($O152:BO152),$G152/$B$91)),IF(Oper!BP$10=Inputs!$L$16,$G152-SUM($O152:BO152),0))</f>
        <v>0</v>
      </c>
      <c r="BQ152" s="221">
        <f>IF(Oper!BQ$10&gt;=$C152,IF(ROUND(SUM($O152:BP152),4)=ROUND($G152,4),0,IF(Oper!BQ$10=Inputs!$L$16,$G152-SUM($O152:BP152),$G152/$B$91)),IF(Oper!BQ$10=Inputs!$L$16,$G152-SUM($O152:BP152),0))</f>
        <v>0</v>
      </c>
      <c r="BR152" s="221">
        <f>IF(Oper!BR$10&gt;=$C152,IF(ROUND(SUM($O152:BQ152),4)=ROUND($G152,4),0,IF(Oper!BR$10=Inputs!$L$16,$G152-SUM($O152:BQ152),$G152/$B$91)),IF(Oper!BR$10=Inputs!$L$16,$G152-SUM($O152:BQ152),0))</f>
        <v>0</v>
      </c>
      <c r="BS152" s="221">
        <f>IF(Oper!BS$10&gt;=$C152,IF(ROUND(SUM($O152:BR152),4)=ROUND($G152,4),0,IF(Oper!BS$10=Inputs!$L$16,$G152-SUM($O152:BR152),$G152/$B$91)),IF(Oper!BS$10=Inputs!$L$16,$G152-SUM($O152:BR152),0))</f>
        <v>0</v>
      </c>
      <c r="BT152" s="221">
        <f>IF(Oper!BT$10&gt;=$C152,IF(ROUND(SUM($O152:BS152),4)=ROUND($G152,4),0,IF(Oper!BT$10=Inputs!$L$16,$G152-SUM($O152:BS152),$G152/$B$91)),IF(Oper!BT$10=Inputs!$L$16,$G152-SUM($O152:BS152),0))</f>
        <v>0</v>
      </c>
      <c r="BU152" s="221">
        <f>IF(Oper!BU$10&gt;=$C152,IF(ROUND(SUM($O152:BT152),4)=ROUND($G152,4),0,IF(Oper!BU$10=Inputs!$L$16,$G152-SUM($O152:BT152),$G152/$B$91)),IF(Oper!BU$10=Inputs!$L$16,$G152-SUM($O152:BT152),0))</f>
        <v>0</v>
      </c>
      <c r="BV152" s="221">
        <f>IF(Oper!BV$10&gt;=$C152,IF(ROUND(SUM($O152:BU152),4)=ROUND($G152,4),0,IF(Oper!BV$10=Inputs!$L$16,$G152-SUM($O152:BU152),$G152/$B$91)),IF(Oper!BV$10=Inputs!$L$16,$G152-SUM($O152:BU152),0))</f>
        <v>0</v>
      </c>
      <c r="BW152" s="221">
        <f>IF(Oper!BW$10&gt;=$C152,IF(ROUND(SUM($O152:BV152),4)=ROUND($G152,4),0,IF(Oper!BW$10=Inputs!$L$16,$G152-SUM($O152:BV152),$G152/$B$91)),IF(Oper!BW$10=Inputs!$L$16,$G152-SUM($O152:BV152),0))</f>
        <v>-10.033556807492083</v>
      </c>
      <c r="BX152" s="221">
        <f>IF(Oper!BX$10&gt;=$C152,IF(ROUND(SUM($O152:BW152),4)=ROUND($G152,4),0,IF(Oper!BX$10=Inputs!$L$16,$G152-SUM($O152:BW152),$G152/$B$91)),IF(Oper!BX$10=Inputs!$L$16,$G152-SUM($O152:BW152),0))</f>
        <v>-10.033556807492083</v>
      </c>
      <c r="BY152" s="221">
        <f>IF(Oper!BY$10&gt;=$C152,IF(ROUND(SUM($O152:BX152),4)=ROUND($G152,4),0,IF(Oper!BY$10=Inputs!$L$16,$G152-SUM($O152:BX152),$G152/$B$91)),IF(Oper!BY$10=Inputs!$L$16,$G152-SUM($O152:BX152),0))</f>
        <v>-10.033556807492083</v>
      </c>
      <c r="BZ152" s="221">
        <f>IF(Oper!BZ$10&gt;=$C152,IF(ROUND(SUM($O152:BY152),4)=ROUND($G152,4),0,IF(Oper!BZ$10=Inputs!$L$16,$G152-SUM($O152:BY152),$G152/$B$91)),IF(Oper!BZ$10=Inputs!$L$16,$G152-SUM($O152:BY152),0))</f>
        <v>-10.033556807492083</v>
      </c>
      <c r="CA152" s="221">
        <f>IF(Oper!CA$10&gt;=$C152,IF(ROUND(SUM($O152:BZ152),4)=ROUND($G152,4),0,IF(Oper!CA$10=Inputs!$L$16,$G152-SUM($O152:BZ152),$G152/$B$91)),IF(Oper!CA$10=Inputs!$L$16,$G152-SUM($O152:BZ152),0))</f>
        <v>-10.033556807492083</v>
      </c>
      <c r="CB152" s="221">
        <f>IF(Oper!CB$10&gt;=$C152,IF(ROUND(SUM($O152:CA152),4)=ROUND($G152,4),0,IF(Oper!CB$10=Inputs!$L$16,$G152-SUM($O152:CA152),$G152/$B$91)),IF(Oper!CB$10=Inputs!$L$16,$G152-SUM($O152:CA152),0))</f>
        <v>-10.033556807492083</v>
      </c>
      <c r="CC152" s="221">
        <f>IF(Oper!CC$10&gt;=$C152,IF(ROUND(SUM($O152:CB152),4)=ROUND($G152,4),0,IF(Oper!CC$10=Inputs!$L$16,$G152-SUM($O152:CB152),$G152/$B$91)),IF(Oper!CC$10=Inputs!$L$16,$G152-SUM($O152:CB152),0))</f>
        <v>-10.033556807492083</v>
      </c>
      <c r="CD152" s="221">
        <f>IF(Oper!CD$10&gt;=$C152,IF(ROUND(SUM($O152:CC152),4)=ROUND($G152,4),0,IF(Oper!CD$10=Inputs!$L$16,$G152-SUM($O152:CC152),$G152/$B$91)),IF(Oper!CD$10=Inputs!$L$16,$G152-SUM($O152:CC152),0))</f>
        <v>-10.033556807492083</v>
      </c>
      <c r="CE152" s="221">
        <f>IF(Oper!CE$10&gt;=$C152,IF(ROUND(SUM($O152:CD152),4)=ROUND($G152,4),0,IF(Oper!CE$10=Inputs!$L$16,$G152-SUM($O152:CD152),$G152/$B$91)),IF(Oper!CE$10=Inputs!$L$16,$G152-SUM($O152:CD152),0))</f>
        <v>-10.033556807492083</v>
      </c>
      <c r="CF152" s="221">
        <f>IF(Oper!CF$10&gt;=$C152,IF(ROUND(SUM($O152:CE152),4)=ROUND($G152,4),0,IF(Oper!CF$10=Inputs!$L$16,$G152-SUM($O152:CE152),$G152/$B$91)),IF(Oper!CF$10=Inputs!$L$16,$G152-SUM($O152:CE152),0))</f>
        <v>-10.033556807492083</v>
      </c>
      <c r="CG152" s="221">
        <f>IF(Oper!CG$10&gt;=$C152,IF(ROUND(SUM($O152:CF152),4)=ROUND($G152,4),0,IF(Oper!CG$10=Inputs!$L$16,$G152-SUM($O152:CF152),$G152/$B$91)),IF(Oper!CG$10=Inputs!$L$16,$G152-SUM($O152:CF152),0))</f>
        <v>-10.033556807492083</v>
      </c>
      <c r="CH152" s="221">
        <f>IF(Oper!CH$10&gt;=$C152,IF(ROUND(SUM($O152:CG152),4)=ROUND($G152,4),0,IF(Oper!CH$10=Inputs!$L$16,$G152-SUM($O152:CG152),$G152/$B$91)),IF(Oper!CH$10=Inputs!$L$16,$G152-SUM($O152:CG152),0))</f>
        <v>-10.033556807492083</v>
      </c>
      <c r="CI152" s="221">
        <f>IF(Oper!CI$10&gt;=$C152,IF(ROUND(SUM($O152:CH152),4)=ROUND($G152,4),0,IF(Oper!CI$10=Inputs!$L$16,$G152-SUM($O152:CH152),$G152/$B$91)),IF(Oper!CI$10=Inputs!$L$16,$G152-SUM($O152:CH152),0))</f>
        <v>-10.033556807492083</v>
      </c>
      <c r="CJ152" s="221">
        <f>IF(Oper!CJ$10&gt;=$C152,IF(ROUND(SUM($O152:CI152),4)=ROUND($G152,4),0,IF(Oper!CJ$10=Inputs!$L$16,$G152-SUM($O152:CI152),$G152/$B$91)),IF(Oper!CJ$10=Inputs!$L$16,$G152-SUM($O152:CI152),0))</f>
        <v>-10.033556807492083</v>
      </c>
      <c r="CK152" s="221">
        <f>IF(Oper!CK$10&gt;=$C152,IF(ROUND(SUM($O152:CJ152),4)=ROUND($G152,4),0,IF(Oper!CK$10=Inputs!$L$16,$G152-SUM($O152:CJ152),$G152/$B$91)),IF(Oper!CK$10=Inputs!$L$16,$G152-SUM($O152:CJ152),0))</f>
        <v>-10.033556807492083</v>
      </c>
      <c r="CL152" s="221">
        <f>IF(Oper!CL$10&gt;=$C152,IF(ROUND(SUM($O152:CK152),4)=ROUND($G152,4),0,IF(Oper!CL$10=Inputs!$L$16,$G152-SUM($O152:CK152),$G152/$B$91)),IF(Oper!CL$10=Inputs!$L$16,$G152-SUM($O152:CK152),0))</f>
        <v>-10.033556807492083</v>
      </c>
      <c r="CM152" s="221">
        <f>IF(Oper!CM$10&gt;=$C152,IF(ROUND(SUM($O152:CL152),4)=ROUND($G152,4),0,IF(Oper!CM$10=Inputs!$L$16,$G152-SUM($O152:CL152),$G152/$B$91)),IF(Oper!CM$10=Inputs!$L$16,$G152-SUM($O152:CL152),0))</f>
        <v>-10.033556807492083</v>
      </c>
      <c r="CN152" s="221">
        <f>IF(Oper!CN$10&gt;=$C152,IF(ROUND(SUM($O152:CM152),4)=ROUND($G152,4),0,IF(Oper!CN$10=Inputs!$L$16,$G152-SUM($O152:CM152),$G152/$B$91)),IF(Oper!CN$10=Inputs!$L$16,$G152-SUM($O152:CM152),0))</f>
        <v>-10.033556807492083</v>
      </c>
      <c r="CO152" s="221">
        <f>IF(Oper!CO$10&gt;=$C152,IF(ROUND(SUM($O152:CN152),4)=ROUND($G152,4),0,IF(Oper!CO$10=Inputs!$L$16,$G152-SUM($O152:CN152),$G152/$B$91)),IF(Oper!CO$10=Inputs!$L$16,$G152-SUM($O152:CN152),0))</f>
        <v>-10.033556807492083</v>
      </c>
      <c r="CP152" s="221">
        <f>IF(Oper!CP$10&gt;=$C152,IF(ROUND(SUM($O152:CO152),4)=ROUND($G152,4),0,IF(Oper!CP$10=Inputs!$L$16,$G152-SUM($O152:CO152),$G152/$B$91)),IF(Oper!CP$10=Inputs!$L$16,$G152-SUM($O152:CO152),0))</f>
        <v>-10.033556807492083</v>
      </c>
      <c r="CQ152" s="221">
        <f>IF(Oper!CQ$10&gt;=$C152,IF(ROUND(SUM($O152:CP152),4)=ROUND($G152,4),0,IF(Oper!CQ$10=Inputs!$L$16,$G152-SUM($O152:CP152),$G152/$B$91)),IF(Oper!CQ$10=Inputs!$L$16,$G152-SUM($O152:CP152),0))</f>
        <v>0</v>
      </c>
      <c r="CR152" s="221">
        <f>IF(Oper!CR$10&gt;=$C152,IF(ROUND(SUM($O152:CQ152),4)=ROUND($G152,4),0,IF(Oper!CR$10=Inputs!$L$16,$G152-SUM($O152:CQ152),$G152/$B$91)),IF(Oper!CR$10=Inputs!$L$16,$G152-SUM($O152:CQ152),0))</f>
        <v>0</v>
      </c>
      <c r="CS152" s="221"/>
    </row>
    <row r="153" spans="1:97" outlineLevel="1">
      <c r="A153" s="47"/>
      <c r="B153" s="47"/>
      <c r="C153" s="116">
        <v>65380</v>
      </c>
      <c r="D153" s="47"/>
      <c r="E153" s="47"/>
      <c r="F153" s="47"/>
      <c r="G153" s="666">
        <f t="shared" si="217"/>
        <v>-204.68455887283847</v>
      </c>
      <c r="H153" s="47"/>
      <c r="I153" s="47"/>
      <c r="J153" s="47"/>
      <c r="K153" s="310" t="s">
        <v>200</v>
      </c>
      <c r="L153" s="133"/>
      <c r="M153" s="125">
        <f t="shared" si="218"/>
        <v>-204.68455887283841</v>
      </c>
      <c r="N153" s="125"/>
      <c r="O153" s="47"/>
      <c r="P153" s="221">
        <f>IF(Oper!P$10&gt;=$C153,IF(ROUND(SUM($O153:O153),4)=ROUND($G153,4),0,IF(Oper!P$10=Inputs!$L$16,$G153-SUM($O153:O153),$G153/$B$91)),IF(Oper!P$10=Inputs!$L$16,$G153-SUM($O153:O153),0))</f>
        <v>0</v>
      </c>
      <c r="Q153" s="221">
        <f>IF(Oper!Q$10&gt;=$C153,IF(ROUND(SUM($O153:P153),4)=ROUND($G153,4),0,IF(Oper!Q$10=Inputs!$L$16,$G153-SUM($O153:P153),$G153/$B$91)),IF(Oper!Q$10=Inputs!$L$16,$G153-SUM($O153:P153),0))</f>
        <v>0</v>
      </c>
      <c r="R153" s="221">
        <f>IF(Oper!R$10&gt;=$C153,IF(ROUND(SUM($O153:Q153),4)=ROUND($G153,4),0,IF(Oper!R$10=Inputs!$L$16,$G153-SUM($O153:Q153),$G153/$B$91)),IF(Oper!R$10=Inputs!$L$16,$G153-SUM($O153:Q153),0))</f>
        <v>0</v>
      </c>
      <c r="S153" s="221">
        <f>IF(Oper!S$10&gt;=$C153,IF(ROUND(SUM($O153:R153),4)=ROUND($G153,4),0,IF(Oper!S$10=Inputs!$L$16,$G153-SUM($O153:R153),$G153/$B$91)),IF(Oper!S$10=Inputs!$L$16,$G153-SUM($O153:R153),0))</f>
        <v>0</v>
      </c>
      <c r="T153" s="221">
        <f>IF(Oper!T$10&gt;=$C153,IF(ROUND(SUM($O153:S153),4)=ROUND($G153,4),0,IF(Oper!T$10=Inputs!$L$16,$G153-SUM($O153:S153),$G153/$B$91)),IF(Oper!T$10=Inputs!$L$16,$G153-SUM($O153:S153),0))</f>
        <v>0</v>
      </c>
      <c r="U153" s="221">
        <f>IF(Oper!U$10&gt;=$C153,IF(ROUND(SUM($O153:T153),4)=ROUND($G153,4),0,IF(Oper!U$10=Inputs!$L$16,$G153-SUM($O153:T153),$G153/$B$91)),IF(Oper!U$10=Inputs!$L$16,$G153-SUM($O153:T153),0))</f>
        <v>0</v>
      </c>
      <c r="V153" s="221">
        <f>IF(Oper!V$10&gt;=$C153,IF(ROUND(SUM($O153:U153),4)=ROUND($G153,4),0,IF(Oper!V$10=Inputs!$L$16,$G153-SUM($O153:U153),$G153/$B$91)),IF(Oper!V$10=Inputs!$L$16,$G153-SUM($O153:U153),0))</f>
        <v>0</v>
      </c>
      <c r="W153" s="221">
        <f>IF(Oper!W$10&gt;=$C153,IF(ROUND(SUM($O153:V153),4)=ROUND($G153,4),0,IF(Oper!W$10=Inputs!$L$16,$G153-SUM($O153:V153),$G153/$B$91)),IF(Oper!W$10=Inputs!$L$16,$G153-SUM($O153:V153),0))</f>
        <v>0</v>
      </c>
      <c r="X153" s="221">
        <f>IF(Oper!X$10&gt;=$C153,IF(ROUND(SUM($O153:W153),4)=ROUND($G153,4),0,IF(Oper!X$10=Inputs!$L$16,$G153-SUM($O153:W153),$G153/$B$91)),IF(Oper!X$10=Inputs!$L$16,$G153-SUM($O153:W153),0))</f>
        <v>0</v>
      </c>
      <c r="Y153" s="221">
        <f>IF(Oper!Y$10&gt;=$C153,IF(ROUND(SUM($O153:X153),4)=ROUND($G153,4),0,IF(Oper!Y$10=Inputs!$L$16,$G153-SUM($O153:X153),$G153/$B$91)),IF(Oper!Y$10=Inputs!$L$16,$G153-SUM($O153:X153),0))</f>
        <v>0</v>
      </c>
      <c r="Z153" s="221">
        <f>IF(Oper!Z$10&gt;=$C153,IF(ROUND(SUM($O153:Y153),4)=ROUND($G153,4),0,IF(Oper!Z$10=Inputs!$L$16,$G153-SUM($O153:Y153),$G153/$B$91)),IF(Oper!Z$10=Inputs!$L$16,$G153-SUM($O153:Y153),0))</f>
        <v>0</v>
      </c>
      <c r="AA153" s="221">
        <f>IF(Oper!AA$10&gt;=$C153,IF(ROUND(SUM($O153:Z153),4)=ROUND($G153,4),0,IF(Oper!AA$10=Inputs!$L$16,$G153-SUM($O153:Z153),$G153/$B$91)),IF(Oper!AA$10=Inputs!$L$16,$G153-SUM($O153:Z153),0))</f>
        <v>0</v>
      </c>
      <c r="AB153" s="221">
        <f>IF(Oper!AB$10&gt;=$C153,IF(ROUND(SUM($O153:AA153),4)=ROUND($G153,4),0,IF(Oper!AB$10=Inputs!$L$16,$G153-SUM($O153:AA153),$G153/$B$91)),IF(Oper!AB$10=Inputs!$L$16,$G153-SUM($O153:AA153),0))</f>
        <v>0</v>
      </c>
      <c r="AC153" s="221">
        <f>IF(Oper!AC$10&gt;=$C153,IF(ROUND(SUM($O153:AB153),4)=ROUND($G153,4),0,IF(Oper!AC$10=Inputs!$L$16,$G153-SUM($O153:AB153),$G153/$B$91)),IF(Oper!AC$10=Inputs!$L$16,$G153-SUM($O153:AB153),0))</f>
        <v>0</v>
      </c>
      <c r="AD153" s="221">
        <f>IF(Oper!AD$10&gt;=$C153,IF(ROUND(SUM($O153:AC153),4)=ROUND($G153,4),0,IF(Oper!AD$10=Inputs!$L$16,$G153-SUM($O153:AC153),$G153/$B$91)),IF(Oper!AD$10=Inputs!$L$16,$G153-SUM($O153:AC153),0))</f>
        <v>0</v>
      </c>
      <c r="AE153" s="221">
        <f>IF(Oper!AE$10&gt;=$C153,IF(ROUND(SUM($O153:AD153),4)=ROUND($G153,4),0,IF(Oper!AE$10=Inputs!$L$16,$G153-SUM($O153:AD153),$G153/$B$91)),IF(Oper!AE$10=Inputs!$L$16,$G153-SUM($O153:AD153),0))</f>
        <v>0</v>
      </c>
      <c r="AF153" s="221">
        <f>IF(Oper!AF$10&gt;=$C153,IF(ROUND(SUM($O153:AE153),4)=ROUND($G153,4),0,IF(Oper!AF$10=Inputs!$L$16,$G153-SUM($O153:AE153),$G153/$B$91)),IF(Oper!AF$10=Inputs!$L$16,$G153-SUM($O153:AE153),0))</f>
        <v>0</v>
      </c>
      <c r="AG153" s="221">
        <f>IF(Oper!AG$10&gt;=$C153,IF(ROUND(SUM($O153:AF153),4)=ROUND($G153,4),0,IF(Oper!AG$10=Inputs!$L$16,$G153-SUM($O153:AF153),$G153/$B$91)),IF(Oper!AG$10=Inputs!$L$16,$G153-SUM($O153:AF153),0))</f>
        <v>0</v>
      </c>
      <c r="AH153" s="221">
        <f>IF(Oper!AH$10&gt;=$C153,IF(ROUND(SUM($O153:AG153),4)=ROUND($G153,4),0,IF(Oper!AH$10=Inputs!$L$16,$G153-SUM($O153:AG153),$G153/$B$91)),IF(Oper!AH$10=Inputs!$L$16,$G153-SUM($O153:AG153),0))</f>
        <v>0</v>
      </c>
      <c r="AI153" s="221">
        <f>IF(Oper!AI$10&gt;=$C153,IF(ROUND(SUM($O153:AH153),4)=ROUND($G153,4),0,IF(Oper!AI$10=Inputs!$L$16,$G153-SUM($O153:AH153),$G153/$B$91)),IF(Oper!AI$10=Inputs!$L$16,$G153-SUM($O153:AH153),0))</f>
        <v>0</v>
      </c>
      <c r="AJ153" s="221">
        <f>IF(Oper!AJ$10&gt;=$C153,IF(ROUND(SUM($O153:AI153),4)=ROUND($G153,4),0,IF(Oper!AJ$10=Inputs!$L$16,$G153-SUM($O153:AI153),$G153/$B$91)),IF(Oper!AJ$10=Inputs!$L$16,$G153-SUM($O153:AI153),0))</f>
        <v>0</v>
      </c>
      <c r="AK153" s="221">
        <f>IF(Oper!AK$10&gt;=$C153,IF(ROUND(SUM($O153:AJ153),4)=ROUND($G153,4),0,IF(Oper!AK$10=Inputs!$L$16,$G153-SUM($O153:AJ153),$G153/$B$91)),IF(Oper!AK$10=Inputs!$L$16,$G153-SUM($O153:AJ153),0))</f>
        <v>0</v>
      </c>
      <c r="AL153" s="221">
        <f>IF(Oper!AL$10&gt;=$C153,IF(ROUND(SUM($O153:AK153),4)=ROUND($G153,4),0,IF(Oper!AL$10=Inputs!$L$16,$G153-SUM($O153:AK153),$G153/$B$91)),IF(Oper!AL$10=Inputs!$L$16,$G153-SUM($O153:AK153),0))</f>
        <v>0</v>
      </c>
      <c r="AM153" s="221">
        <f>IF(Oper!AM$10&gt;=$C153,IF(ROUND(SUM($O153:AL153),4)=ROUND($G153,4),0,IF(Oper!AM$10=Inputs!$L$16,$G153-SUM($O153:AL153),$G153/$B$91)),IF(Oper!AM$10=Inputs!$L$16,$G153-SUM($O153:AL153),0))</f>
        <v>0</v>
      </c>
      <c r="AN153" s="221">
        <f>IF(Oper!AN$10&gt;=$C153,IF(ROUND(SUM($O153:AM153),4)=ROUND($G153,4),0,IF(Oper!AN$10=Inputs!$L$16,$G153-SUM($O153:AM153),$G153/$B$91)),IF(Oper!AN$10=Inputs!$L$16,$G153-SUM($O153:AM153),0))</f>
        <v>0</v>
      </c>
      <c r="AO153" s="221">
        <f>IF(Oper!AO$10&gt;=$C153,IF(ROUND(SUM($O153:AN153),4)=ROUND($G153,4),0,IF(Oper!AO$10=Inputs!$L$16,$G153-SUM($O153:AN153),$G153/$B$91)),IF(Oper!AO$10=Inputs!$L$16,$G153-SUM($O153:AN153),0))</f>
        <v>0</v>
      </c>
      <c r="AP153" s="221">
        <f>IF(Oper!AP$10&gt;=$C153,IF(ROUND(SUM($O153:AO153),4)=ROUND($G153,4),0,IF(Oper!AP$10=Inputs!$L$16,$G153-SUM($O153:AO153),$G153/$B$91)),IF(Oper!AP$10=Inputs!$L$16,$G153-SUM($O153:AO153),0))</f>
        <v>0</v>
      </c>
      <c r="AQ153" s="221">
        <f>IF(Oper!AQ$10&gt;=$C153,IF(ROUND(SUM($O153:AP153),4)=ROUND($G153,4),0,IF(Oper!AQ$10=Inputs!$L$16,$G153-SUM($O153:AP153),$G153/$B$91)),IF(Oper!AQ$10=Inputs!$L$16,$G153-SUM($O153:AP153),0))</f>
        <v>0</v>
      </c>
      <c r="AR153" s="221">
        <f>IF(Oper!AR$10&gt;=$C153,IF(ROUND(SUM($O153:AQ153),4)=ROUND($G153,4),0,IF(Oper!AR$10=Inputs!$L$16,$G153-SUM($O153:AQ153),$G153/$B$91)),IF(Oper!AR$10=Inputs!$L$16,$G153-SUM($O153:AQ153),0))</f>
        <v>0</v>
      </c>
      <c r="AS153" s="221">
        <f>IF(Oper!AS$10&gt;=$C153,IF(ROUND(SUM($O153:AR153),4)=ROUND($G153,4),0,IF(Oper!AS$10=Inputs!$L$16,$G153-SUM($O153:AR153),$G153/$B$91)),IF(Oper!AS$10=Inputs!$L$16,$G153-SUM($O153:AR153),0))</f>
        <v>0</v>
      </c>
      <c r="AT153" s="221">
        <f>IF(Oper!AT$10&gt;=$C153,IF(ROUND(SUM($O153:AS153),4)=ROUND($G153,4),0,IF(Oper!AT$10=Inputs!$L$16,$G153-SUM($O153:AS153),$G153/$B$91)),IF(Oper!AT$10=Inputs!$L$16,$G153-SUM($O153:AS153),0))</f>
        <v>0</v>
      </c>
      <c r="AU153" s="221">
        <f>IF(Oper!AU$10&gt;=$C153,IF(ROUND(SUM($O153:AT153),4)=ROUND($G153,4),0,IF(Oper!AU$10=Inputs!$L$16,$G153-SUM($O153:AT153),$G153/$B$91)),IF(Oper!AU$10=Inputs!$L$16,$G153-SUM($O153:AT153),0))</f>
        <v>0</v>
      </c>
      <c r="AV153" s="221">
        <f>IF(Oper!AV$10&gt;=$C153,IF(ROUND(SUM($O153:AU153),4)=ROUND($G153,4),0,IF(Oper!AV$10=Inputs!$L$16,$G153-SUM($O153:AU153),$G153/$B$91)),IF(Oper!AV$10=Inputs!$L$16,$G153-SUM($O153:AU153),0))</f>
        <v>0</v>
      </c>
      <c r="AW153" s="221">
        <f>IF(Oper!AW$10&gt;=$C153,IF(ROUND(SUM($O153:AV153),4)=ROUND($G153,4),0,IF(Oper!AW$10=Inputs!$L$16,$G153-SUM($O153:AV153),$G153/$B$91)),IF(Oper!AW$10=Inputs!$L$16,$G153-SUM($O153:AV153),0))</f>
        <v>0</v>
      </c>
      <c r="AX153" s="221">
        <f>IF(Oper!AX$10&gt;=$C153,IF(ROUND(SUM($O153:AW153),4)=ROUND($G153,4),0,IF(Oper!AX$10=Inputs!$L$16,$G153-SUM($O153:AW153),$G153/$B$91)),IF(Oper!AX$10=Inputs!$L$16,$G153-SUM($O153:AW153),0))</f>
        <v>0</v>
      </c>
      <c r="AY153" s="221">
        <f>IF(Oper!AY$10&gt;=$C153,IF(ROUND(SUM($O153:AX153),4)=ROUND($G153,4),0,IF(Oper!AY$10=Inputs!$L$16,$G153-SUM($O153:AX153),$G153/$B$91)),IF(Oper!AY$10=Inputs!$L$16,$G153-SUM($O153:AX153),0))</f>
        <v>0</v>
      </c>
      <c r="AZ153" s="221">
        <f>IF(Oper!AZ$10&gt;=$C153,IF(ROUND(SUM($O153:AY153),4)=ROUND($G153,4),0,IF(Oper!AZ$10=Inputs!$L$16,$G153-SUM($O153:AY153),$G153/$B$91)),IF(Oper!AZ$10=Inputs!$L$16,$G153-SUM($O153:AY153),0))</f>
        <v>0</v>
      </c>
      <c r="BA153" s="221">
        <f>IF(Oper!BA$10&gt;=$C153,IF(ROUND(SUM($O153:AZ153),4)=ROUND($G153,4),0,IF(Oper!BA$10=Inputs!$L$16,$G153-SUM($O153:AZ153),$G153/$B$91)),IF(Oper!BA$10=Inputs!$L$16,$G153-SUM($O153:AZ153),0))</f>
        <v>0</v>
      </c>
      <c r="BB153" s="221">
        <f>IF(Oper!BB$10&gt;=$C153,IF(ROUND(SUM($O153:BA153),4)=ROUND($G153,4),0,IF(Oper!BB$10=Inputs!$L$16,$G153-SUM($O153:BA153),$G153/$B$91)),IF(Oper!BB$10=Inputs!$L$16,$G153-SUM($O153:BA153),0))</f>
        <v>0</v>
      </c>
      <c r="BC153" s="221">
        <f>IF(Oper!BC$10&gt;=$C153,IF(ROUND(SUM($O153:BB153),4)=ROUND($G153,4),0,IF(Oper!BC$10=Inputs!$L$16,$G153-SUM($O153:BB153),$G153/$B$91)),IF(Oper!BC$10=Inputs!$L$16,$G153-SUM($O153:BB153),0))</f>
        <v>0</v>
      </c>
      <c r="BD153" s="221">
        <f>IF(Oper!BD$10&gt;=$C153,IF(ROUND(SUM($O153:BC153),4)=ROUND($G153,4),0,IF(Oper!BD$10=Inputs!$L$16,$G153-SUM($O153:BC153),$G153/$B$91)),IF(Oper!BD$10=Inputs!$L$16,$G153-SUM($O153:BC153),0))</f>
        <v>0</v>
      </c>
      <c r="BE153" s="221">
        <f>IF(Oper!BE$10&gt;=$C153,IF(ROUND(SUM($O153:BD153),4)=ROUND($G153,4),0,IF(Oper!BE$10=Inputs!$L$16,$G153-SUM($O153:BD153),$G153/$B$91)),IF(Oper!BE$10=Inputs!$L$16,$G153-SUM($O153:BD153),0))</f>
        <v>0</v>
      </c>
      <c r="BF153" s="221">
        <f>IF(Oper!BF$10&gt;=$C153,IF(ROUND(SUM($O153:BE153),4)=ROUND($G153,4),0,IF(Oper!BF$10=Inputs!$L$16,$G153-SUM($O153:BE153),$G153/$B$91)),IF(Oper!BF$10=Inputs!$L$16,$G153-SUM($O153:BE153),0))</f>
        <v>0</v>
      </c>
      <c r="BG153" s="221">
        <f>IF(Oper!BG$10&gt;=$C153,IF(ROUND(SUM($O153:BF153),4)=ROUND($G153,4),0,IF(Oper!BG$10=Inputs!$L$16,$G153-SUM($O153:BF153),$G153/$B$91)),IF(Oper!BG$10=Inputs!$L$16,$G153-SUM($O153:BF153),0))</f>
        <v>0</v>
      </c>
      <c r="BH153" s="221">
        <f>IF(Oper!BH$10&gt;=$C153,IF(ROUND(SUM($O153:BG153),4)=ROUND($G153,4),0,IF(Oper!BH$10=Inputs!$L$16,$G153-SUM($O153:BG153),$G153/$B$91)),IF(Oper!BH$10=Inputs!$L$16,$G153-SUM($O153:BG153),0))</f>
        <v>0</v>
      </c>
      <c r="BI153" s="221">
        <f>IF(Oper!BI$10&gt;=$C153,IF(ROUND(SUM($O153:BH153),4)=ROUND($G153,4),0,IF(Oper!BI$10=Inputs!$L$16,$G153-SUM($O153:BH153),$G153/$B$91)),IF(Oper!BI$10=Inputs!$L$16,$G153-SUM($O153:BH153),0))</f>
        <v>0</v>
      </c>
      <c r="BJ153" s="221">
        <f>IF(Oper!BJ$10&gt;=$C153,IF(ROUND(SUM($O153:BI153),4)=ROUND($G153,4),0,IF(Oper!BJ$10=Inputs!$L$16,$G153-SUM($O153:BI153),$G153/$B$91)),IF(Oper!BJ$10=Inputs!$L$16,$G153-SUM($O153:BI153),0))</f>
        <v>0</v>
      </c>
      <c r="BK153" s="221">
        <f>IF(Oper!BK$10&gt;=$C153,IF(ROUND(SUM($O153:BJ153),4)=ROUND($G153,4),0,IF(Oper!BK$10=Inputs!$L$16,$G153-SUM($O153:BJ153),$G153/$B$91)),IF(Oper!BK$10=Inputs!$L$16,$G153-SUM($O153:BJ153),0))</f>
        <v>0</v>
      </c>
      <c r="BL153" s="221">
        <f>IF(Oper!BL$10&gt;=$C153,IF(ROUND(SUM($O153:BK153),4)=ROUND($G153,4),0,IF(Oper!BL$10=Inputs!$L$16,$G153-SUM($O153:BK153),$G153/$B$91)),IF(Oper!BL$10=Inputs!$L$16,$G153-SUM($O153:BK153),0))</f>
        <v>0</v>
      </c>
      <c r="BM153" s="221">
        <f>IF(Oper!BM$10&gt;=$C153,IF(ROUND(SUM($O153:BL153),4)=ROUND($G153,4),0,IF(Oper!BM$10=Inputs!$L$16,$G153-SUM($O153:BL153),$G153/$B$91)),IF(Oper!BM$10=Inputs!$L$16,$G153-SUM($O153:BL153),0))</f>
        <v>0</v>
      </c>
      <c r="BN153" s="221">
        <f>IF(Oper!BN$10&gt;=$C153,IF(ROUND(SUM($O153:BM153),4)=ROUND($G153,4),0,IF(Oper!BN$10=Inputs!$L$16,$G153-SUM($O153:BM153),$G153/$B$91)),IF(Oper!BN$10=Inputs!$L$16,$G153-SUM($O153:BM153),0))</f>
        <v>0</v>
      </c>
      <c r="BO153" s="221">
        <f>IF(Oper!BO$10&gt;=$C153,IF(ROUND(SUM($O153:BN153),4)=ROUND($G153,4),0,IF(Oper!BO$10=Inputs!$L$16,$G153-SUM($O153:BN153),$G153/$B$91)),IF(Oper!BO$10=Inputs!$L$16,$G153-SUM($O153:BN153),0))</f>
        <v>0</v>
      </c>
      <c r="BP153" s="221">
        <f>IF(Oper!BP$10&gt;=$C153,IF(ROUND(SUM($O153:BO153),4)=ROUND($G153,4),0,IF(Oper!BP$10=Inputs!$L$16,$G153-SUM($O153:BO153),$G153/$B$91)),IF(Oper!BP$10=Inputs!$L$16,$G153-SUM($O153:BO153),0))</f>
        <v>0</v>
      </c>
      <c r="BQ153" s="221">
        <f>IF(Oper!BQ$10&gt;=$C153,IF(ROUND(SUM($O153:BP153),4)=ROUND($G153,4),0,IF(Oper!BQ$10=Inputs!$L$16,$G153-SUM($O153:BP153),$G153/$B$91)),IF(Oper!BQ$10=Inputs!$L$16,$G153-SUM($O153:BP153),0))</f>
        <v>0</v>
      </c>
      <c r="BR153" s="221">
        <f>IF(Oper!BR$10&gt;=$C153,IF(ROUND(SUM($O153:BQ153),4)=ROUND($G153,4),0,IF(Oper!BR$10=Inputs!$L$16,$G153-SUM($O153:BQ153),$G153/$B$91)),IF(Oper!BR$10=Inputs!$L$16,$G153-SUM($O153:BQ153),0))</f>
        <v>0</v>
      </c>
      <c r="BS153" s="221">
        <f>IF(Oper!BS$10&gt;=$C153,IF(ROUND(SUM($O153:BR153),4)=ROUND($G153,4),0,IF(Oper!BS$10=Inputs!$L$16,$G153-SUM($O153:BR153),$G153/$B$91)),IF(Oper!BS$10=Inputs!$L$16,$G153-SUM($O153:BR153),0))</f>
        <v>0</v>
      </c>
      <c r="BT153" s="221">
        <f>IF(Oper!BT$10&gt;=$C153,IF(ROUND(SUM($O153:BS153),4)=ROUND($G153,4),0,IF(Oper!BT$10=Inputs!$L$16,$G153-SUM($O153:BS153),$G153/$B$91)),IF(Oper!BT$10=Inputs!$L$16,$G153-SUM($O153:BS153),0))</f>
        <v>0</v>
      </c>
      <c r="BU153" s="221">
        <f>IF(Oper!BU$10&gt;=$C153,IF(ROUND(SUM($O153:BT153),4)=ROUND($G153,4),0,IF(Oper!BU$10=Inputs!$L$16,$G153-SUM($O153:BT153),$G153/$B$91)),IF(Oper!BU$10=Inputs!$L$16,$G153-SUM($O153:BT153),0))</f>
        <v>0</v>
      </c>
      <c r="BV153" s="221">
        <f>IF(Oper!BV$10&gt;=$C153,IF(ROUND(SUM($O153:BU153),4)=ROUND($G153,4),0,IF(Oper!BV$10=Inputs!$L$16,$G153-SUM($O153:BU153),$G153/$B$91)),IF(Oper!BV$10=Inputs!$L$16,$G153-SUM($O153:BU153),0))</f>
        <v>0</v>
      </c>
      <c r="BW153" s="221">
        <f>IF(Oper!BW$10&gt;=$C153,IF(ROUND(SUM($O153:BV153),4)=ROUND($G153,4),0,IF(Oper!BW$10=Inputs!$L$16,$G153-SUM($O153:BV153),$G153/$B$91)),IF(Oper!BW$10=Inputs!$L$16,$G153-SUM($O153:BV153),0))</f>
        <v>0</v>
      </c>
      <c r="BX153" s="221">
        <f>IF(Oper!BX$10&gt;=$C153,IF(ROUND(SUM($O153:BW153),4)=ROUND($G153,4),0,IF(Oper!BX$10=Inputs!$L$16,$G153-SUM($O153:BW153),$G153/$B$91)),IF(Oper!BX$10=Inputs!$L$16,$G153-SUM($O153:BW153),0))</f>
        <v>-10.234227943641923</v>
      </c>
      <c r="BY153" s="221">
        <f>IF(Oper!BY$10&gt;=$C153,IF(ROUND(SUM($O153:BX153),4)=ROUND($G153,4),0,IF(Oper!BY$10=Inputs!$L$16,$G153-SUM($O153:BX153),$G153/$B$91)),IF(Oper!BY$10=Inputs!$L$16,$G153-SUM($O153:BX153),0))</f>
        <v>-10.234227943641923</v>
      </c>
      <c r="BZ153" s="221">
        <f>IF(Oper!BZ$10&gt;=$C153,IF(ROUND(SUM($O153:BY153),4)=ROUND($G153,4),0,IF(Oper!BZ$10=Inputs!$L$16,$G153-SUM($O153:BY153),$G153/$B$91)),IF(Oper!BZ$10=Inputs!$L$16,$G153-SUM($O153:BY153),0))</f>
        <v>-10.234227943641923</v>
      </c>
      <c r="CA153" s="221">
        <f>IF(Oper!CA$10&gt;=$C153,IF(ROUND(SUM($O153:BZ153),4)=ROUND($G153,4),0,IF(Oper!CA$10=Inputs!$L$16,$G153-SUM($O153:BZ153),$G153/$B$91)),IF(Oper!CA$10=Inputs!$L$16,$G153-SUM($O153:BZ153),0))</f>
        <v>-10.234227943641923</v>
      </c>
      <c r="CB153" s="221">
        <f>IF(Oper!CB$10&gt;=$C153,IF(ROUND(SUM($O153:CA153),4)=ROUND($G153,4),0,IF(Oper!CB$10=Inputs!$L$16,$G153-SUM($O153:CA153),$G153/$B$91)),IF(Oper!CB$10=Inputs!$L$16,$G153-SUM($O153:CA153),0))</f>
        <v>-10.234227943641923</v>
      </c>
      <c r="CC153" s="221">
        <f>IF(Oper!CC$10&gt;=$C153,IF(ROUND(SUM($O153:CB153),4)=ROUND($G153,4),0,IF(Oper!CC$10=Inputs!$L$16,$G153-SUM($O153:CB153),$G153/$B$91)),IF(Oper!CC$10=Inputs!$L$16,$G153-SUM($O153:CB153),0))</f>
        <v>-10.234227943641923</v>
      </c>
      <c r="CD153" s="221">
        <f>IF(Oper!CD$10&gt;=$C153,IF(ROUND(SUM($O153:CC153),4)=ROUND($G153,4),0,IF(Oper!CD$10=Inputs!$L$16,$G153-SUM($O153:CC153),$G153/$B$91)),IF(Oper!CD$10=Inputs!$L$16,$G153-SUM($O153:CC153),0))</f>
        <v>-10.234227943641923</v>
      </c>
      <c r="CE153" s="221">
        <f>IF(Oper!CE$10&gt;=$C153,IF(ROUND(SUM($O153:CD153),4)=ROUND($G153,4),0,IF(Oper!CE$10=Inputs!$L$16,$G153-SUM($O153:CD153),$G153/$B$91)),IF(Oper!CE$10=Inputs!$L$16,$G153-SUM($O153:CD153),0))</f>
        <v>-10.234227943641923</v>
      </c>
      <c r="CF153" s="221">
        <f>IF(Oper!CF$10&gt;=$C153,IF(ROUND(SUM($O153:CE153),4)=ROUND($G153,4),0,IF(Oper!CF$10=Inputs!$L$16,$G153-SUM($O153:CE153),$G153/$B$91)),IF(Oper!CF$10=Inputs!$L$16,$G153-SUM($O153:CE153),0))</f>
        <v>-10.234227943641923</v>
      </c>
      <c r="CG153" s="221">
        <f>IF(Oper!CG$10&gt;=$C153,IF(ROUND(SUM($O153:CF153),4)=ROUND($G153,4),0,IF(Oper!CG$10=Inputs!$L$16,$G153-SUM($O153:CF153),$G153/$B$91)),IF(Oper!CG$10=Inputs!$L$16,$G153-SUM($O153:CF153),0))</f>
        <v>-10.234227943641923</v>
      </c>
      <c r="CH153" s="221">
        <f>IF(Oper!CH$10&gt;=$C153,IF(ROUND(SUM($O153:CG153),4)=ROUND($G153,4),0,IF(Oper!CH$10=Inputs!$L$16,$G153-SUM($O153:CG153),$G153/$B$91)),IF(Oper!CH$10=Inputs!$L$16,$G153-SUM($O153:CG153),0))</f>
        <v>-10.234227943641923</v>
      </c>
      <c r="CI153" s="221">
        <f>IF(Oper!CI$10&gt;=$C153,IF(ROUND(SUM($O153:CH153),4)=ROUND($G153,4),0,IF(Oper!CI$10=Inputs!$L$16,$G153-SUM($O153:CH153),$G153/$B$91)),IF(Oper!CI$10=Inputs!$L$16,$G153-SUM($O153:CH153),0))</f>
        <v>-10.234227943641923</v>
      </c>
      <c r="CJ153" s="221">
        <f>IF(Oper!CJ$10&gt;=$C153,IF(ROUND(SUM($O153:CI153),4)=ROUND($G153,4),0,IF(Oper!CJ$10=Inputs!$L$16,$G153-SUM($O153:CI153),$G153/$B$91)),IF(Oper!CJ$10=Inputs!$L$16,$G153-SUM($O153:CI153),0))</f>
        <v>-10.234227943641923</v>
      </c>
      <c r="CK153" s="221">
        <f>IF(Oper!CK$10&gt;=$C153,IF(ROUND(SUM($O153:CJ153),4)=ROUND($G153,4),0,IF(Oper!CK$10=Inputs!$L$16,$G153-SUM($O153:CJ153),$G153/$B$91)),IF(Oper!CK$10=Inputs!$L$16,$G153-SUM($O153:CJ153),0))</f>
        <v>-10.234227943641923</v>
      </c>
      <c r="CL153" s="221">
        <f>IF(Oper!CL$10&gt;=$C153,IF(ROUND(SUM($O153:CK153),4)=ROUND($G153,4),0,IF(Oper!CL$10=Inputs!$L$16,$G153-SUM($O153:CK153),$G153/$B$91)),IF(Oper!CL$10=Inputs!$L$16,$G153-SUM($O153:CK153),0))</f>
        <v>-10.234227943641923</v>
      </c>
      <c r="CM153" s="221">
        <f>IF(Oper!CM$10&gt;=$C153,IF(ROUND(SUM($O153:CL153),4)=ROUND($G153,4),0,IF(Oper!CM$10=Inputs!$L$16,$G153-SUM($O153:CL153),$G153/$B$91)),IF(Oper!CM$10=Inputs!$L$16,$G153-SUM($O153:CL153),0))</f>
        <v>-10.234227943641923</v>
      </c>
      <c r="CN153" s="221">
        <f>IF(Oper!CN$10&gt;=$C153,IF(ROUND(SUM($O153:CM153),4)=ROUND($G153,4),0,IF(Oper!CN$10=Inputs!$L$16,$G153-SUM($O153:CM153),$G153/$B$91)),IF(Oper!CN$10=Inputs!$L$16,$G153-SUM($O153:CM153),0))</f>
        <v>-10.234227943641923</v>
      </c>
      <c r="CO153" s="221">
        <f>IF(Oper!CO$10&gt;=$C153,IF(ROUND(SUM($O153:CN153),4)=ROUND($G153,4),0,IF(Oper!CO$10=Inputs!$L$16,$G153-SUM($O153:CN153),$G153/$B$91)),IF(Oper!CO$10=Inputs!$L$16,$G153-SUM($O153:CN153),0))</f>
        <v>-10.234227943641923</v>
      </c>
      <c r="CP153" s="221">
        <f>IF(Oper!CP$10&gt;=$C153,IF(ROUND(SUM($O153:CO153),4)=ROUND($G153,4),0,IF(Oper!CP$10=Inputs!$L$16,$G153-SUM($O153:CO153),$G153/$B$91)),IF(Oper!CP$10=Inputs!$L$16,$G153-SUM($O153:CO153),0))</f>
        <v>-10.234227943641923</v>
      </c>
      <c r="CQ153" s="221">
        <f>IF(Oper!CQ$10&gt;=$C153,IF(ROUND(SUM($O153:CP153),4)=ROUND($G153,4),0,IF(Oper!CQ$10=Inputs!$L$16,$G153-SUM($O153:CP153),$G153/$B$91)),IF(Oper!CQ$10=Inputs!$L$16,$G153-SUM($O153:CP153),0))</f>
        <v>-10.234227943641923</v>
      </c>
      <c r="CR153" s="221">
        <f>IF(Oper!CR$10&gt;=$C153,IF(ROUND(SUM($O153:CQ153),4)=ROUND($G153,4),0,IF(Oper!CR$10=Inputs!$L$16,$G153-SUM($O153:CQ153),$G153/$B$91)),IF(Oper!CR$10=Inputs!$L$16,$G153-SUM($O153:CQ153),0))</f>
        <v>0</v>
      </c>
      <c r="CS153" s="221"/>
    </row>
    <row r="154" spans="1:97" outlineLevel="1">
      <c r="A154" s="47"/>
      <c r="B154" s="47"/>
      <c r="C154" s="116">
        <v>65745</v>
      </c>
      <c r="D154" s="47"/>
      <c r="E154" s="47"/>
      <c r="F154" s="47"/>
      <c r="G154" s="666">
        <f t="shared" si="217"/>
        <v>-208.77825005029524</v>
      </c>
      <c r="H154" s="47"/>
      <c r="I154" s="47"/>
      <c r="J154" s="47"/>
      <c r="K154" s="310" t="s">
        <v>200</v>
      </c>
      <c r="L154" s="133"/>
      <c r="M154" s="125">
        <f t="shared" si="218"/>
        <v>-208.77825005029524</v>
      </c>
      <c r="N154" s="125"/>
      <c r="O154" s="47"/>
      <c r="P154" s="221">
        <f>IF(Oper!P$10&gt;=$C154,IF(ROUND(SUM($O154:O154),4)=ROUND($G154,4),0,IF(Oper!P$10=Inputs!$L$16,$G154-SUM($O154:O154),$G154/$B$91)),IF(Oper!P$10=Inputs!$L$16,$G154-SUM($O154:O154),0))</f>
        <v>0</v>
      </c>
      <c r="Q154" s="221">
        <f>IF(Oper!Q$10&gt;=$C154,IF(ROUND(SUM($O154:P154),4)=ROUND($G154,4),0,IF(Oper!Q$10=Inputs!$L$16,$G154-SUM($O154:P154),$G154/$B$91)),IF(Oper!Q$10=Inputs!$L$16,$G154-SUM($O154:P154),0))</f>
        <v>0</v>
      </c>
      <c r="R154" s="221">
        <f>IF(Oper!R$10&gt;=$C154,IF(ROUND(SUM($O154:Q154),4)=ROUND($G154,4),0,IF(Oper!R$10=Inputs!$L$16,$G154-SUM($O154:Q154),$G154/$B$91)),IF(Oper!R$10=Inputs!$L$16,$G154-SUM($O154:Q154),0))</f>
        <v>0</v>
      </c>
      <c r="S154" s="221">
        <f>IF(Oper!S$10&gt;=$C154,IF(ROUND(SUM($O154:R154),4)=ROUND($G154,4),0,IF(Oper!S$10=Inputs!$L$16,$G154-SUM($O154:R154),$G154/$B$91)),IF(Oper!S$10=Inputs!$L$16,$G154-SUM($O154:R154),0))</f>
        <v>0</v>
      </c>
      <c r="T154" s="221">
        <f>IF(Oper!T$10&gt;=$C154,IF(ROUND(SUM($O154:S154),4)=ROUND($G154,4),0,IF(Oper!T$10=Inputs!$L$16,$G154-SUM($O154:S154),$G154/$B$91)),IF(Oper!T$10=Inputs!$L$16,$G154-SUM($O154:S154),0))</f>
        <v>0</v>
      </c>
      <c r="U154" s="221">
        <f>IF(Oper!U$10&gt;=$C154,IF(ROUND(SUM($O154:T154),4)=ROUND($G154,4),0,IF(Oper!U$10=Inputs!$L$16,$G154-SUM($O154:T154),$G154/$B$91)),IF(Oper!U$10=Inputs!$L$16,$G154-SUM($O154:T154),0))</f>
        <v>0</v>
      </c>
      <c r="V154" s="221">
        <f>IF(Oper!V$10&gt;=$C154,IF(ROUND(SUM($O154:U154),4)=ROUND($G154,4),0,IF(Oper!V$10=Inputs!$L$16,$G154-SUM($O154:U154),$G154/$B$91)),IF(Oper!V$10=Inputs!$L$16,$G154-SUM($O154:U154),0))</f>
        <v>0</v>
      </c>
      <c r="W154" s="221">
        <f>IF(Oper!W$10&gt;=$C154,IF(ROUND(SUM($O154:V154),4)=ROUND($G154,4),0,IF(Oper!W$10=Inputs!$L$16,$G154-SUM($O154:V154),$G154/$B$91)),IF(Oper!W$10=Inputs!$L$16,$G154-SUM($O154:V154),0))</f>
        <v>0</v>
      </c>
      <c r="X154" s="221">
        <f>IF(Oper!X$10&gt;=$C154,IF(ROUND(SUM($O154:W154),4)=ROUND($G154,4),0,IF(Oper!X$10=Inputs!$L$16,$G154-SUM($O154:W154),$G154/$B$91)),IF(Oper!X$10=Inputs!$L$16,$G154-SUM($O154:W154),0))</f>
        <v>0</v>
      </c>
      <c r="Y154" s="221">
        <f>IF(Oper!Y$10&gt;=$C154,IF(ROUND(SUM($O154:X154),4)=ROUND($G154,4),0,IF(Oper!Y$10=Inputs!$L$16,$G154-SUM($O154:X154),$G154/$B$91)),IF(Oper!Y$10=Inputs!$L$16,$G154-SUM($O154:X154),0))</f>
        <v>0</v>
      </c>
      <c r="Z154" s="221">
        <f>IF(Oper!Z$10&gt;=$C154,IF(ROUND(SUM($O154:Y154),4)=ROUND($G154,4),0,IF(Oper!Z$10=Inputs!$L$16,$G154-SUM($O154:Y154),$G154/$B$91)),IF(Oper!Z$10=Inputs!$L$16,$G154-SUM($O154:Y154),0))</f>
        <v>0</v>
      </c>
      <c r="AA154" s="221">
        <f>IF(Oper!AA$10&gt;=$C154,IF(ROUND(SUM($O154:Z154),4)=ROUND($G154,4),0,IF(Oper!AA$10=Inputs!$L$16,$G154-SUM($O154:Z154),$G154/$B$91)),IF(Oper!AA$10=Inputs!$L$16,$G154-SUM($O154:Z154),0))</f>
        <v>0</v>
      </c>
      <c r="AB154" s="221">
        <f>IF(Oper!AB$10&gt;=$C154,IF(ROUND(SUM($O154:AA154),4)=ROUND($G154,4),0,IF(Oper!AB$10=Inputs!$L$16,$G154-SUM($O154:AA154),$G154/$B$91)),IF(Oper!AB$10=Inputs!$L$16,$G154-SUM($O154:AA154),0))</f>
        <v>0</v>
      </c>
      <c r="AC154" s="221">
        <f>IF(Oper!AC$10&gt;=$C154,IF(ROUND(SUM($O154:AB154),4)=ROUND($G154,4),0,IF(Oper!AC$10=Inputs!$L$16,$G154-SUM($O154:AB154),$G154/$B$91)),IF(Oper!AC$10=Inputs!$L$16,$G154-SUM($O154:AB154),0))</f>
        <v>0</v>
      </c>
      <c r="AD154" s="221">
        <f>IF(Oper!AD$10&gt;=$C154,IF(ROUND(SUM($O154:AC154),4)=ROUND($G154,4),0,IF(Oper!AD$10=Inputs!$L$16,$G154-SUM($O154:AC154),$G154/$B$91)),IF(Oper!AD$10=Inputs!$L$16,$G154-SUM($O154:AC154),0))</f>
        <v>0</v>
      </c>
      <c r="AE154" s="221">
        <f>IF(Oper!AE$10&gt;=$C154,IF(ROUND(SUM($O154:AD154),4)=ROUND($G154,4),0,IF(Oper!AE$10=Inputs!$L$16,$G154-SUM($O154:AD154),$G154/$B$91)),IF(Oper!AE$10=Inputs!$L$16,$G154-SUM($O154:AD154),0))</f>
        <v>0</v>
      </c>
      <c r="AF154" s="221">
        <f>IF(Oper!AF$10&gt;=$C154,IF(ROUND(SUM($O154:AE154),4)=ROUND($G154,4),0,IF(Oper!AF$10=Inputs!$L$16,$G154-SUM($O154:AE154),$G154/$B$91)),IF(Oper!AF$10=Inputs!$L$16,$G154-SUM($O154:AE154),0))</f>
        <v>0</v>
      </c>
      <c r="AG154" s="221">
        <f>IF(Oper!AG$10&gt;=$C154,IF(ROUND(SUM($O154:AF154),4)=ROUND($G154,4),0,IF(Oper!AG$10=Inputs!$L$16,$G154-SUM($O154:AF154),$G154/$B$91)),IF(Oper!AG$10=Inputs!$L$16,$G154-SUM($O154:AF154),0))</f>
        <v>0</v>
      </c>
      <c r="AH154" s="221">
        <f>IF(Oper!AH$10&gt;=$C154,IF(ROUND(SUM($O154:AG154),4)=ROUND($G154,4),0,IF(Oper!AH$10=Inputs!$L$16,$G154-SUM($O154:AG154),$G154/$B$91)),IF(Oper!AH$10=Inputs!$L$16,$G154-SUM($O154:AG154),0))</f>
        <v>0</v>
      </c>
      <c r="AI154" s="221">
        <f>IF(Oper!AI$10&gt;=$C154,IF(ROUND(SUM($O154:AH154),4)=ROUND($G154,4),0,IF(Oper!AI$10=Inputs!$L$16,$G154-SUM($O154:AH154),$G154/$B$91)),IF(Oper!AI$10=Inputs!$L$16,$G154-SUM($O154:AH154),0))</f>
        <v>0</v>
      </c>
      <c r="AJ154" s="221">
        <f>IF(Oper!AJ$10&gt;=$C154,IF(ROUND(SUM($O154:AI154),4)=ROUND($G154,4),0,IF(Oper!AJ$10=Inputs!$L$16,$G154-SUM($O154:AI154),$G154/$B$91)),IF(Oper!AJ$10=Inputs!$L$16,$G154-SUM($O154:AI154),0))</f>
        <v>0</v>
      </c>
      <c r="AK154" s="221">
        <f>IF(Oper!AK$10&gt;=$C154,IF(ROUND(SUM($O154:AJ154),4)=ROUND($G154,4),0,IF(Oper!AK$10=Inputs!$L$16,$G154-SUM($O154:AJ154),$G154/$B$91)),IF(Oper!AK$10=Inputs!$L$16,$G154-SUM($O154:AJ154),0))</f>
        <v>0</v>
      </c>
      <c r="AL154" s="221">
        <f>IF(Oper!AL$10&gt;=$C154,IF(ROUND(SUM($O154:AK154),4)=ROUND($G154,4),0,IF(Oper!AL$10=Inputs!$L$16,$G154-SUM($O154:AK154),$G154/$B$91)),IF(Oper!AL$10=Inputs!$L$16,$G154-SUM($O154:AK154),0))</f>
        <v>0</v>
      </c>
      <c r="AM154" s="221">
        <f>IF(Oper!AM$10&gt;=$C154,IF(ROUND(SUM($O154:AL154),4)=ROUND($G154,4),0,IF(Oper!AM$10=Inputs!$L$16,$G154-SUM($O154:AL154),$G154/$B$91)),IF(Oper!AM$10=Inputs!$L$16,$G154-SUM($O154:AL154),0))</f>
        <v>0</v>
      </c>
      <c r="AN154" s="221">
        <f>IF(Oper!AN$10&gt;=$C154,IF(ROUND(SUM($O154:AM154),4)=ROUND($G154,4),0,IF(Oper!AN$10=Inputs!$L$16,$G154-SUM($O154:AM154),$G154/$B$91)),IF(Oper!AN$10=Inputs!$L$16,$G154-SUM($O154:AM154),0))</f>
        <v>0</v>
      </c>
      <c r="AO154" s="221">
        <f>IF(Oper!AO$10&gt;=$C154,IF(ROUND(SUM($O154:AN154),4)=ROUND($G154,4),0,IF(Oper!AO$10=Inputs!$L$16,$G154-SUM($O154:AN154),$G154/$B$91)),IF(Oper!AO$10=Inputs!$L$16,$G154-SUM($O154:AN154),0))</f>
        <v>0</v>
      </c>
      <c r="AP154" s="221">
        <f>IF(Oper!AP$10&gt;=$C154,IF(ROUND(SUM($O154:AO154),4)=ROUND($G154,4),0,IF(Oper!AP$10=Inputs!$L$16,$G154-SUM($O154:AO154),$G154/$B$91)),IF(Oper!AP$10=Inputs!$L$16,$G154-SUM($O154:AO154),0))</f>
        <v>0</v>
      </c>
      <c r="AQ154" s="221">
        <f>IF(Oper!AQ$10&gt;=$C154,IF(ROUND(SUM($O154:AP154),4)=ROUND($G154,4),0,IF(Oper!AQ$10=Inputs!$L$16,$G154-SUM($O154:AP154),$G154/$B$91)),IF(Oper!AQ$10=Inputs!$L$16,$G154-SUM($O154:AP154),0))</f>
        <v>0</v>
      </c>
      <c r="AR154" s="221">
        <f>IF(Oper!AR$10&gt;=$C154,IF(ROUND(SUM($O154:AQ154),4)=ROUND($G154,4),0,IF(Oper!AR$10=Inputs!$L$16,$G154-SUM($O154:AQ154),$G154/$B$91)),IF(Oper!AR$10=Inputs!$L$16,$G154-SUM($O154:AQ154),0))</f>
        <v>0</v>
      </c>
      <c r="AS154" s="221">
        <f>IF(Oper!AS$10&gt;=$C154,IF(ROUND(SUM($O154:AR154),4)=ROUND($G154,4),0,IF(Oper!AS$10=Inputs!$L$16,$G154-SUM($O154:AR154),$G154/$B$91)),IF(Oper!AS$10=Inputs!$L$16,$G154-SUM($O154:AR154),0))</f>
        <v>0</v>
      </c>
      <c r="AT154" s="221">
        <f>IF(Oper!AT$10&gt;=$C154,IF(ROUND(SUM($O154:AS154),4)=ROUND($G154,4),0,IF(Oper!AT$10=Inputs!$L$16,$G154-SUM($O154:AS154),$G154/$B$91)),IF(Oper!AT$10=Inputs!$L$16,$G154-SUM($O154:AS154),0))</f>
        <v>0</v>
      </c>
      <c r="AU154" s="221">
        <f>IF(Oper!AU$10&gt;=$C154,IF(ROUND(SUM($O154:AT154),4)=ROUND($G154,4),0,IF(Oper!AU$10=Inputs!$L$16,$G154-SUM($O154:AT154),$G154/$B$91)),IF(Oper!AU$10=Inputs!$L$16,$G154-SUM($O154:AT154),0))</f>
        <v>0</v>
      </c>
      <c r="AV154" s="221">
        <f>IF(Oper!AV$10&gt;=$C154,IF(ROUND(SUM($O154:AU154),4)=ROUND($G154,4),0,IF(Oper!AV$10=Inputs!$L$16,$G154-SUM($O154:AU154),$G154/$B$91)),IF(Oper!AV$10=Inputs!$L$16,$G154-SUM($O154:AU154),0))</f>
        <v>0</v>
      </c>
      <c r="AW154" s="221">
        <f>IF(Oper!AW$10&gt;=$C154,IF(ROUND(SUM($O154:AV154),4)=ROUND($G154,4),0,IF(Oper!AW$10=Inputs!$L$16,$G154-SUM($O154:AV154),$G154/$B$91)),IF(Oper!AW$10=Inputs!$L$16,$G154-SUM($O154:AV154),0))</f>
        <v>0</v>
      </c>
      <c r="AX154" s="221">
        <f>IF(Oper!AX$10&gt;=$C154,IF(ROUND(SUM($O154:AW154),4)=ROUND($G154,4),0,IF(Oper!AX$10=Inputs!$L$16,$G154-SUM($O154:AW154),$G154/$B$91)),IF(Oper!AX$10=Inputs!$L$16,$G154-SUM($O154:AW154),0))</f>
        <v>0</v>
      </c>
      <c r="AY154" s="221">
        <f>IF(Oper!AY$10&gt;=$C154,IF(ROUND(SUM($O154:AX154),4)=ROUND($G154,4),0,IF(Oper!AY$10=Inputs!$L$16,$G154-SUM($O154:AX154),$G154/$B$91)),IF(Oper!AY$10=Inputs!$L$16,$G154-SUM($O154:AX154),0))</f>
        <v>0</v>
      </c>
      <c r="AZ154" s="221">
        <f>IF(Oper!AZ$10&gt;=$C154,IF(ROUND(SUM($O154:AY154),4)=ROUND($G154,4),0,IF(Oper!AZ$10=Inputs!$L$16,$G154-SUM($O154:AY154),$G154/$B$91)),IF(Oper!AZ$10=Inputs!$L$16,$G154-SUM($O154:AY154),0))</f>
        <v>0</v>
      </c>
      <c r="BA154" s="221">
        <f>IF(Oper!BA$10&gt;=$C154,IF(ROUND(SUM($O154:AZ154),4)=ROUND($G154,4),0,IF(Oper!BA$10=Inputs!$L$16,$G154-SUM($O154:AZ154),$G154/$B$91)),IF(Oper!BA$10=Inputs!$L$16,$G154-SUM($O154:AZ154),0))</f>
        <v>0</v>
      </c>
      <c r="BB154" s="221">
        <f>IF(Oper!BB$10&gt;=$C154,IF(ROUND(SUM($O154:BA154),4)=ROUND($G154,4),0,IF(Oper!BB$10=Inputs!$L$16,$G154-SUM($O154:BA154),$G154/$B$91)),IF(Oper!BB$10=Inputs!$L$16,$G154-SUM($O154:BA154),0))</f>
        <v>0</v>
      </c>
      <c r="BC154" s="221">
        <f>IF(Oper!BC$10&gt;=$C154,IF(ROUND(SUM($O154:BB154),4)=ROUND($G154,4),0,IF(Oper!BC$10=Inputs!$L$16,$G154-SUM($O154:BB154),$G154/$B$91)),IF(Oper!BC$10=Inputs!$L$16,$G154-SUM($O154:BB154),0))</f>
        <v>0</v>
      </c>
      <c r="BD154" s="221">
        <f>IF(Oper!BD$10&gt;=$C154,IF(ROUND(SUM($O154:BC154),4)=ROUND($G154,4),0,IF(Oper!BD$10=Inputs!$L$16,$G154-SUM($O154:BC154),$G154/$B$91)),IF(Oper!BD$10=Inputs!$L$16,$G154-SUM($O154:BC154),0))</f>
        <v>0</v>
      </c>
      <c r="BE154" s="221">
        <f>IF(Oper!BE$10&gt;=$C154,IF(ROUND(SUM($O154:BD154),4)=ROUND($G154,4),0,IF(Oper!BE$10=Inputs!$L$16,$G154-SUM($O154:BD154),$G154/$B$91)),IF(Oper!BE$10=Inputs!$L$16,$G154-SUM($O154:BD154),0))</f>
        <v>0</v>
      </c>
      <c r="BF154" s="221">
        <f>IF(Oper!BF$10&gt;=$C154,IF(ROUND(SUM($O154:BE154),4)=ROUND($G154,4),0,IF(Oper!BF$10=Inputs!$L$16,$G154-SUM($O154:BE154),$G154/$B$91)),IF(Oper!BF$10=Inputs!$L$16,$G154-SUM($O154:BE154),0))</f>
        <v>0</v>
      </c>
      <c r="BG154" s="221">
        <f>IF(Oper!BG$10&gt;=$C154,IF(ROUND(SUM($O154:BF154),4)=ROUND($G154,4),0,IF(Oper!BG$10=Inputs!$L$16,$G154-SUM($O154:BF154),$G154/$B$91)),IF(Oper!BG$10=Inputs!$L$16,$G154-SUM($O154:BF154),0))</f>
        <v>0</v>
      </c>
      <c r="BH154" s="221">
        <f>IF(Oper!BH$10&gt;=$C154,IF(ROUND(SUM($O154:BG154),4)=ROUND($G154,4),0,IF(Oper!BH$10=Inputs!$L$16,$G154-SUM($O154:BG154),$G154/$B$91)),IF(Oper!BH$10=Inputs!$L$16,$G154-SUM($O154:BG154),0))</f>
        <v>0</v>
      </c>
      <c r="BI154" s="221">
        <f>IF(Oper!BI$10&gt;=$C154,IF(ROUND(SUM($O154:BH154),4)=ROUND($G154,4),0,IF(Oper!BI$10=Inputs!$L$16,$G154-SUM($O154:BH154),$G154/$B$91)),IF(Oper!BI$10=Inputs!$L$16,$G154-SUM($O154:BH154),0))</f>
        <v>0</v>
      </c>
      <c r="BJ154" s="221">
        <f>IF(Oper!BJ$10&gt;=$C154,IF(ROUND(SUM($O154:BI154),4)=ROUND($G154,4),0,IF(Oper!BJ$10=Inputs!$L$16,$G154-SUM($O154:BI154),$G154/$B$91)),IF(Oper!BJ$10=Inputs!$L$16,$G154-SUM($O154:BI154),0))</f>
        <v>0</v>
      </c>
      <c r="BK154" s="221">
        <f>IF(Oper!BK$10&gt;=$C154,IF(ROUND(SUM($O154:BJ154),4)=ROUND($G154,4),0,IF(Oper!BK$10=Inputs!$L$16,$G154-SUM($O154:BJ154),$G154/$B$91)),IF(Oper!BK$10=Inputs!$L$16,$G154-SUM($O154:BJ154),0))</f>
        <v>0</v>
      </c>
      <c r="BL154" s="221">
        <f>IF(Oper!BL$10&gt;=$C154,IF(ROUND(SUM($O154:BK154),4)=ROUND($G154,4),0,IF(Oper!BL$10=Inputs!$L$16,$G154-SUM($O154:BK154),$G154/$B$91)),IF(Oper!BL$10=Inputs!$L$16,$G154-SUM($O154:BK154),0))</f>
        <v>0</v>
      </c>
      <c r="BM154" s="221">
        <f>IF(Oper!BM$10&gt;=$C154,IF(ROUND(SUM($O154:BL154),4)=ROUND($G154,4),0,IF(Oper!BM$10=Inputs!$L$16,$G154-SUM($O154:BL154),$G154/$B$91)),IF(Oper!BM$10=Inputs!$L$16,$G154-SUM($O154:BL154),0))</f>
        <v>0</v>
      </c>
      <c r="BN154" s="221">
        <f>IF(Oper!BN$10&gt;=$C154,IF(ROUND(SUM($O154:BM154),4)=ROUND($G154,4),0,IF(Oper!BN$10=Inputs!$L$16,$G154-SUM($O154:BM154),$G154/$B$91)),IF(Oper!BN$10=Inputs!$L$16,$G154-SUM($O154:BM154),0))</f>
        <v>0</v>
      </c>
      <c r="BO154" s="221">
        <f>IF(Oper!BO$10&gt;=$C154,IF(ROUND(SUM($O154:BN154),4)=ROUND($G154,4),0,IF(Oper!BO$10=Inputs!$L$16,$G154-SUM($O154:BN154),$G154/$B$91)),IF(Oper!BO$10=Inputs!$L$16,$G154-SUM($O154:BN154),0))</f>
        <v>0</v>
      </c>
      <c r="BP154" s="221">
        <f>IF(Oper!BP$10&gt;=$C154,IF(ROUND(SUM($O154:BO154),4)=ROUND($G154,4),0,IF(Oper!BP$10=Inputs!$L$16,$G154-SUM($O154:BO154),$G154/$B$91)),IF(Oper!BP$10=Inputs!$L$16,$G154-SUM($O154:BO154),0))</f>
        <v>0</v>
      </c>
      <c r="BQ154" s="221">
        <f>IF(Oper!BQ$10&gt;=$C154,IF(ROUND(SUM($O154:BP154),4)=ROUND($G154,4),0,IF(Oper!BQ$10=Inputs!$L$16,$G154-SUM($O154:BP154),$G154/$B$91)),IF(Oper!BQ$10=Inputs!$L$16,$G154-SUM($O154:BP154),0))</f>
        <v>0</v>
      </c>
      <c r="BR154" s="221">
        <f>IF(Oper!BR$10&gt;=$C154,IF(ROUND(SUM($O154:BQ154),4)=ROUND($G154,4),0,IF(Oper!BR$10=Inputs!$L$16,$G154-SUM($O154:BQ154),$G154/$B$91)),IF(Oper!BR$10=Inputs!$L$16,$G154-SUM($O154:BQ154),0))</f>
        <v>0</v>
      </c>
      <c r="BS154" s="221">
        <f>IF(Oper!BS$10&gt;=$C154,IF(ROUND(SUM($O154:BR154),4)=ROUND($G154,4),0,IF(Oper!BS$10=Inputs!$L$16,$G154-SUM($O154:BR154),$G154/$B$91)),IF(Oper!BS$10=Inputs!$L$16,$G154-SUM($O154:BR154),0))</f>
        <v>0</v>
      </c>
      <c r="BT154" s="221">
        <f>IF(Oper!BT$10&gt;=$C154,IF(ROUND(SUM($O154:BS154),4)=ROUND($G154,4),0,IF(Oper!BT$10=Inputs!$L$16,$G154-SUM($O154:BS154),$G154/$B$91)),IF(Oper!BT$10=Inputs!$L$16,$G154-SUM($O154:BS154),0))</f>
        <v>0</v>
      </c>
      <c r="BU154" s="221">
        <f>IF(Oper!BU$10&gt;=$C154,IF(ROUND(SUM($O154:BT154),4)=ROUND($G154,4),0,IF(Oper!BU$10=Inputs!$L$16,$G154-SUM($O154:BT154),$G154/$B$91)),IF(Oper!BU$10=Inputs!$L$16,$G154-SUM($O154:BT154),0))</f>
        <v>0</v>
      </c>
      <c r="BV154" s="221">
        <f>IF(Oper!BV$10&gt;=$C154,IF(ROUND(SUM($O154:BU154),4)=ROUND($G154,4),0,IF(Oper!BV$10=Inputs!$L$16,$G154-SUM($O154:BU154),$G154/$B$91)),IF(Oper!BV$10=Inputs!$L$16,$G154-SUM($O154:BU154),0))</f>
        <v>0</v>
      </c>
      <c r="BW154" s="221">
        <f>IF(Oper!BW$10&gt;=$C154,IF(ROUND(SUM($O154:BV154),4)=ROUND($G154,4),0,IF(Oper!BW$10=Inputs!$L$16,$G154-SUM($O154:BV154),$G154/$B$91)),IF(Oper!BW$10=Inputs!$L$16,$G154-SUM($O154:BV154),0))</f>
        <v>0</v>
      </c>
      <c r="BX154" s="221">
        <f>IF(Oper!BX$10&gt;=$C154,IF(ROUND(SUM($O154:BW154),4)=ROUND($G154,4),0,IF(Oper!BX$10=Inputs!$L$16,$G154-SUM($O154:BW154),$G154/$B$91)),IF(Oper!BX$10=Inputs!$L$16,$G154-SUM($O154:BW154),0))</f>
        <v>0</v>
      </c>
      <c r="BY154" s="221">
        <f>IF(Oper!BY$10&gt;=$C154,IF(ROUND(SUM($O154:BX154),4)=ROUND($G154,4),0,IF(Oper!BY$10=Inputs!$L$16,$G154-SUM($O154:BX154),$G154/$B$91)),IF(Oper!BY$10=Inputs!$L$16,$G154-SUM($O154:BX154),0))</f>
        <v>-10.438912502514762</v>
      </c>
      <c r="BZ154" s="221">
        <f>IF(Oper!BZ$10&gt;=$C154,IF(ROUND(SUM($O154:BY154),4)=ROUND($G154,4),0,IF(Oper!BZ$10=Inputs!$L$16,$G154-SUM($O154:BY154),$G154/$B$91)),IF(Oper!BZ$10=Inputs!$L$16,$G154-SUM($O154:BY154),0))</f>
        <v>-10.438912502514762</v>
      </c>
      <c r="CA154" s="221">
        <f>IF(Oper!CA$10&gt;=$C154,IF(ROUND(SUM($O154:BZ154),4)=ROUND($G154,4),0,IF(Oper!CA$10=Inputs!$L$16,$G154-SUM($O154:BZ154),$G154/$B$91)),IF(Oper!CA$10=Inputs!$L$16,$G154-SUM($O154:BZ154),0))</f>
        <v>-10.438912502514762</v>
      </c>
      <c r="CB154" s="221">
        <f>IF(Oper!CB$10&gt;=$C154,IF(ROUND(SUM($O154:CA154),4)=ROUND($G154,4),0,IF(Oper!CB$10=Inputs!$L$16,$G154-SUM($O154:CA154),$G154/$B$91)),IF(Oper!CB$10=Inputs!$L$16,$G154-SUM($O154:CA154),0))</f>
        <v>-10.438912502514762</v>
      </c>
      <c r="CC154" s="221">
        <f>IF(Oper!CC$10&gt;=$C154,IF(ROUND(SUM($O154:CB154),4)=ROUND($G154,4),0,IF(Oper!CC$10=Inputs!$L$16,$G154-SUM($O154:CB154),$G154/$B$91)),IF(Oper!CC$10=Inputs!$L$16,$G154-SUM($O154:CB154),0))</f>
        <v>-10.438912502514762</v>
      </c>
      <c r="CD154" s="221">
        <f>IF(Oper!CD$10&gt;=$C154,IF(ROUND(SUM($O154:CC154),4)=ROUND($G154,4),0,IF(Oper!CD$10=Inputs!$L$16,$G154-SUM($O154:CC154),$G154/$B$91)),IF(Oper!CD$10=Inputs!$L$16,$G154-SUM($O154:CC154),0))</f>
        <v>-10.438912502514762</v>
      </c>
      <c r="CE154" s="221">
        <f>IF(Oper!CE$10&gt;=$C154,IF(ROUND(SUM($O154:CD154),4)=ROUND($G154,4),0,IF(Oper!CE$10=Inputs!$L$16,$G154-SUM($O154:CD154),$G154/$B$91)),IF(Oper!CE$10=Inputs!$L$16,$G154-SUM($O154:CD154),0))</f>
        <v>-10.438912502514762</v>
      </c>
      <c r="CF154" s="221">
        <f>IF(Oper!CF$10&gt;=$C154,IF(ROUND(SUM($O154:CE154),4)=ROUND($G154,4),0,IF(Oper!CF$10=Inputs!$L$16,$G154-SUM($O154:CE154),$G154/$B$91)),IF(Oper!CF$10=Inputs!$L$16,$G154-SUM($O154:CE154),0))</f>
        <v>-10.438912502514762</v>
      </c>
      <c r="CG154" s="221">
        <f>IF(Oper!CG$10&gt;=$C154,IF(ROUND(SUM($O154:CF154),4)=ROUND($G154,4),0,IF(Oper!CG$10=Inputs!$L$16,$G154-SUM($O154:CF154),$G154/$B$91)),IF(Oper!CG$10=Inputs!$L$16,$G154-SUM($O154:CF154),0))</f>
        <v>-10.438912502514762</v>
      </c>
      <c r="CH154" s="221">
        <f>IF(Oper!CH$10&gt;=$C154,IF(ROUND(SUM($O154:CG154),4)=ROUND($G154,4),0,IF(Oper!CH$10=Inputs!$L$16,$G154-SUM($O154:CG154),$G154/$B$91)),IF(Oper!CH$10=Inputs!$L$16,$G154-SUM($O154:CG154),0))</f>
        <v>-10.438912502514762</v>
      </c>
      <c r="CI154" s="221">
        <f>IF(Oper!CI$10&gt;=$C154,IF(ROUND(SUM($O154:CH154),4)=ROUND($G154,4),0,IF(Oper!CI$10=Inputs!$L$16,$G154-SUM($O154:CH154),$G154/$B$91)),IF(Oper!CI$10=Inputs!$L$16,$G154-SUM($O154:CH154),0))</f>
        <v>-10.438912502514762</v>
      </c>
      <c r="CJ154" s="221">
        <f>IF(Oper!CJ$10&gt;=$C154,IF(ROUND(SUM($O154:CI154),4)=ROUND($G154,4),0,IF(Oper!CJ$10=Inputs!$L$16,$G154-SUM($O154:CI154),$G154/$B$91)),IF(Oper!CJ$10=Inputs!$L$16,$G154-SUM($O154:CI154),0))</f>
        <v>-10.438912502514762</v>
      </c>
      <c r="CK154" s="221">
        <f>IF(Oper!CK$10&gt;=$C154,IF(ROUND(SUM($O154:CJ154),4)=ROUND($G154,4),0,IF(Oper!CK$10=Inputs!$L$16,$G154-SUM($O154:CJ154),$G154/$B$91)),IF(Oper!CK$10=Inputs!$L$16,$G154-SUM($O154:CJ154),0))</f>
        <v>-10.438912502514762</v>
      </c>
      <c r="CL154" s="221">
        <f>IF(Oper!CL$10&gt;=$C154,IF(ROUND(SUM($O154:CK154),4)=ROUND($G154,4),0,IF(Oper!CL$10=Inputs!$L$16,$G154-SUM($O154:CK154),$G154/$B$91)),IF(Oper!CL$10=Inputs!$L$16,$G154-SUM($O154:CK154),0))</f>
        <v>-10.438912502514762</v>
      </c>
      <c r="CM154" s="221">
        <f>IF(Oper!CM$10&gt;=$C154,IF(ROUND(SUM($O154:CL154),4)=ROUND($G154,4),0,IF(Oper!CM$10=Inputs!$L$16,$G154-SUM($O154:CL154),$G154/$B$91)),IF(Oper!CM$10=Inputs!$L$16,$G154-SUM($O154:CL154),0))</f>
        <v>-10.438912502514762</v>
      </c>
      <c r="CN154" s="221">
        <f>IF(Oper!CN$10&gt;=$C154,IF(ROUND(SUM($O154:CM154),4)=ROUND($G154,4),0,IF(Oper!CN$10=Inputs!$L$16,$G154-SUM($O154:CM154),$G154/$B$91)),IF(Oper!CN$10=Inputs!$L$16,$G154-SUM($O154:CM154),0))</f>
        <v>-10.438912502514762</v>
      </c>
      <c r="CO154" s="221">
        <f>IF(Oper!CO$10&gt;=$C154,IF(ROUND(SUM($O154:CN154),4)=ROUND($G154,4),0,IF(Oper!CO$10=Inputs!$L$16,$G154-SUM($O154:CN154),$G154/$B$91)),IF(Oper!CO$10=Inputs!$L$16,$G154-SUM($O154:CN154),0))</f>
        <v>-10.438912502514762</v>
      </c>
      <c r="CP154" s="221">
        <f>IF(Oper!CP$10&gt;=$C154,IF(ROUND(SUM($O154:CO154),4)=ROUND($G154,4),0,IF(Oper!CP$10=Inputs!$L$16,$G154-SUM($O154:CO154),$G154/$B$91)),IF(Oper!CP$10=Inputs!$L$16,$G154-SUM($O154:CO154),0))</f>
        <v>-10.438912502514762</v>
      </c>
      <c r="CQ154" s="221">
        <f>IF(Oper!CQ$10&gt;=$C154,IF(ROUND(SUM($O154:CP154),4)=ROUND($G154,4),0,IF(Oper!CQ$10=Inputs!$L$16,$G154-SUM($O154:CP154),$G154/$B$91)),IF(Oper!CQ$10=Inputs!$L$16,$G154-SUM($O154:CP154),0))</f>
        <v>-10.438912502514762</v>
      </c>
      <c r="CR154" s="221">
        <f>IF(Oper!CR$10&gt;=$C154,IF(ROUND(SUM($O154:CQ154),4)=ROUND($G154,4),0,IF(Oper!CR$10=Inputs!$L$16,$G154-SUM($O154:CQ154),$G154/$B$91)),IF(Oper!CR$10=Inputs!$L$16,$G154-SUM($O154:CQ154),0))</f>
        <v>-10.438912502514711</v>
      </c>
      <c r="CS154" s="221"/>
    </row>
    <row r="155" spans="1:97" outlineLevel="1">
      <c r="A155" s="47"/>
      <c r="B155" s="47"/>
      <c r="C155" s="116">
        <v>66111</v>
      </c>
      <c r="D155" s="47"/>
      <c r="E155" s="47"/>
      <c r="F155" s="47"/>
      <c r="G155" s="666">
        <f t="shared" si="217"/>
        <v>-212.95381505130115</v>
      </c>
      <c r="H155" s="47"/>
      <c r="I155" s="47"/>
      <c r="J155" s="47"/>
      <c r="K155" s="310" t="s">
        <v>200</v>
      </c>
      <c r="L155" s="133"/>
      <c r="M155" s="125">
        <f t="shared" si="218"/>
        <v>-212.95381505130115</v>
      </c>
      <c r="N155" s="125"/>
      <c r="O155" s="47"/>
      <c r="P155" s="221">
        <f>IF(Oper!P$10&gt;=$C155,IF(ROUND(SUM($O155:O155),4)=ROUND($G155,4),0,IF(Oper!P$10=Inputs!$L$16,$G155-SUM($O155:O155),$G155/$B$91)),IF(Oper!P$10=Inputs!$L$16,$G155-SUM($O155:O155),0))</f>
        <v>0</v>
      </c>
      <c r="Q155" s="221">
        <f>IF(Oper!Q$10&gt;=$C155,IF(ROUND(SUM($O155:P155),4)=ROUND($G155,4),0,IF(Oper!Q$10=Inputs!$L$16,$G155-SUM($O155:P155),$G155/$B$91)),IF(Oper!Q$10=Inputs!$L$16,$G155-SUM($O155:P155),0))</f>
        <v>0</v>
      </c>
      <c r="R155" s="221">
        <f>IF(Oper!R$10&gt;=$C155,IF(ROUND(SUM($O155:Q155),4)=ROUND($G155,4),0,IF(Oper!R$10=Inputs!$L$16,$G155-SUM($O155:Q155),$G155/$B$91)),IF(Oper!R$10=Inputs!$L$16,$G155-SUM($O155:Q155),0))</f>
        <v>0</v>
      </c>
      <c r="S155" s="221">
        <f>IF(Oper!S$10&gt;=$C155,IF(ROUND(SUM($O155:R155),4)=ROUND($G155,4),0,IF(Oper!S$10=Inputs!$L$16,$G155-SUM($O155:R155),$G155/$B$91)),IF(Oper!S$10=Inputs!$L$16,$G155-SUM($O155:R155),0))</f>
        <v>0</v>
      </c>
      <c r="T155" s="221">
        <f>IF(Oper!T$10&gt;=$C155,IF(ROUND(SUM($O155:S155),4)=ROUND($G155,4),0,IF(Oper!T$10=Inputs!$L$16,$G155-SUM($O155:S155),$G155/$B$91)),IF(Oper!T$10=Inputs!$L$16,$G155-SUM($O155:S155),0))</f>
        <v>0</v>
      </c>
      <c r="U155" s="221">
        <f>IF(Oper!U$10&gt;=$C155,IF(ROUND(SUM($O155:T155),4)=ROUND($G155,4),0,IF(Oper!U$10=Inputs!$L$16,$G155-SUM($O155:T155),$G155/$B$91)),IF(Oper!U$10=Inputs!$L$16,$G155-SUM($O155:T155),0))</f>
        <v>0</v>
      </c>
      <c r="V155" s="221">
        <f>IF(Oper!V$10&gt;=$C155,IF(ROUND(SUM($O155:U155),4)=ROUND($G155,4),0,IF(Oper!V$10=Inputs!$L$16,$G155-SUM($O155:U155),$G155/$B$91)),IF(Oper!V$10=Inputs!$L$16,$G155-SUM($O155:U155),0))</f>
        <v>0</v>
      </c>
      <c r="W155" s="221">
        <f>IF(Oper!W$10&gt;=$C155,IF(ROUND(SUM($O155:V155),4)=ROUND($G155,4),0,IF(Oper!W$10=Inputs!$L$16,$G155-SUM($O155:V155),$G155/$B$91)),IF(Oper!W$10=Inputs!$L$16,$G155-SUM($O155:V155),0))</f>
        <v>0</v>
      </c>
      <c r="X155" s="221">
        <f>IF(Oper!X$10&gt;=$C155,IF(ROUND(SUM($O155:W155),4)=ROUND($G155,4),0,IF(Oper!X$10=Inputs!$L$16,$G155-SUM($O155:W155),$G155/$B$91)),IF(Oper!X$10=Inputs!$L$16,$G155-SUM($O155:W155),0))</f>
        <v>0</v>
      </c>
      <c r="Y155" s="221">
        <f>IF(Oper!Y$10&gt;=$C155,IF(ROUND(SUM($O155:X155),4)=ROUND($G155,4),0,IF(Oper!Y$10=Inputs!$L$16,$G155-SUM($O155:X155),$G155/$B$91)),IF(Oper!Y$10=Inputs!$L$16,$G155-SUM($O155:X155),0))</f>
        <v>0</v>
      </c>
      <c r="Z155" s="221">
        <f>IF(Oper!Z$10&gt;=$C155,IF(ROUND(SUM($O155:Y155),4)=ROUND($G155,4),0,IF(Oper!Z$10=Inputs!$L$16,$G155-SUM($O155:Y155),$G155/$B$91)),IF(Oper!Z$10=Inputs!$L$16,$G155-SUM($O155:Y155),0))</f>
        <v>0</v>
      </c>
      <c r="AA155" s="221">
        <f>IF(Oper!AA$10&gt;=$C155,IF(ROUND(SUM($O155:Z155),4)=ROUND($G155,4),0,IF(Oper!AA$10=Inputs!$L$16,$G155-SUM($O155:Z155),$G155/$B$91)),IF(Oper!AA$10=Inputs!$L$16,$G155-SUM($O155:Z155),0))</f>
        <v>0</v>
      </c>
      <c r="AB155" s="221">
        <f>IF(Oper!AB$10&gt;=$C155,IF(ROUND(SUM($O155:AA155),4)=ROUND($G155,4),0,IF(Oper!AB$10=Inputs!$L$16,$G155-SUM($O155:AA155),$G155/$B$91)),IF(Oper!AB$10=Inputs!$L$16,$G155-SUM($O155:AA155),0))</f>
        <v>0</v>
      </c>
      <c r="AC155" s="221">
        <f>IF(Oper!AC$10&gt;=$C155,IF(ROUND(SUM($O155:AB155),4)=ROUND($G155,4),0,IF(Oper!AC$10=Inputs!$L$16,$G155-SUM($O155:AB155),$G155/$B$91)),IF(Oper!AC$10=Inputs!$L$16,$G155-SUM($O155:AB155),0))</f>
        <v>0</v>
      </c>
      <c r="AD155" s="221">
        <f>IF(Oper!AD$10&gt;=$C155,IF(ROUND(SUM($O155:AC155),4)=ROUND($G155,4),0,IF(Oper!AD$10=Inputs!$L$16,$G155-SUM($O155:AC155),$G155/$B$91)),IF(Oper!AD$10=Inputs!$L$16,$G155-SUM($O155:AC155),0))</f>
        <v>0</v>
      </c>
      <c r="AE155" s="221">
        <f>IF(Oper!AE$10&gt;=$C155,IF(ROUND(SUM($O155:AD155),4)=ROUND($G155,4),0,IF(Oper!AE$10=Inputs!$L$16,$G155-SUM($O155:AD155),$G155/$B$91)),IF(Oper!AE$10=Inputs!$L$16,$G155-SUM($O155:AD155),0))</f>
        <v>0</v>
      </c>
      <c r="AF155" s="221">
        <f>IF(Oper!AF$10&gt;=$C155,IF(ROUND(SUM($O155:AE155),4)=ROUND($G155,4),0,IF(Oper!AF$10=Inputs!$L$16,$G155-SUM($O155:AE155),$G155/$B$91)),IF(Oper!AF$10=Inputs!$L$16,$G155-SUM($O155:AE155),0))</f>
        <v>0</v>
      </c>
      <c r="AG155" s="221">
        <f>IF(Oper!AG$10&gt;=$C155,IF(ROUND(SUM($O155:AF155),4)=ROUND($G155,4),0,IF(Oper!AG$10=Inputs!$L$16,$G155-SUM($O155:AF155),$G155/$B$91)),IF(Oper!AG$10=Inputs!$L$16,$G155-SUM($O155:AF155),0))</f>
        <v>0</v>
      </c>
      <c r="AH155" s="221">
        <f>IF(Oper!AH$10&gt;=$C155,IF(ROUND(SUM($O155:AG155),4)=ROUND($G155,4),0,IF(Oper!AH$10=Inputs!$L$16,$G155-SUM($O155:AG155),$G155/$B$91)),IF(Oper!AH$10=Inputs!$L$16,$G155-SUM($O155:AG155),0))</f>
        <v>0</v>
      </c>
      <c r="AI155" s="221">
        <f>IF(Oper!AI$10&gt;=$C155,IF(ROUND(SUM($O155:AH155),4)=ROUND($G155,4),0,IF(Oper!AI$10=Inputs!$L$16,$G155-SUM($O155:AH155),$G155/$B$91)),IF(Oper!AI$10=Inputs!$L$16,$G155-SUM($O155:AH155),0))</f>
        <v>0</v>
      </c>
      <c r="AJ155" s="221">
        <f>IF(Oper!AJ$10&gt;=$C155,IF(ROUND(SUM($O155:AI155),4)=ROUND($G155,4),0,IF(Oper!AJ$10=Inputs!$L$16,$G155-SUM($O155:AI155),$G155/$B$91)),IF(Oper!AJ$10=Inputs!$L$16,$G155-SUM($O155:AI155),0))</f>
        <v>0</v>
      </c>
      <c r="AK155" s="221">
        <f>IF(Oper!AK$10&gt;=$C155,IF(ROUND(SUM($O155:AJ155),4)=ROUND($G155,4),0,IF(Oper!AK$10=Inputs!$L$16,$G155-SUM($O155:AJ155),$G155/$B$91)),IF(Oper!AK$10=Inputs!$L$16,$G155-SUM($O155:AJ155),0))</f>
        <v>0</v>
      </c>
      <c r="AL155" s="221">
        <f>IF(Oper!AL$10&gt;=$C155,IF(ROUND(SUM($O155:AK155),4)=ROUND($G155,4),0,IF(Oper!AL$10=Inputs!$L$16,$G155-SUM($O155:AK155),$G155/$B$91)),IF(Oper!AL$10=Inputs!$L$16,$G155-SUM($O155:AK155),0))</f>
        <v>0</v>
      </c>
      <c r="AM155" s="221">
        <f>IF(Oper!AM$10&gt;=$C155,IF(ROUND(SUM($O155:AL155),4)=ROUND($G155,4),0,IF(Oper!AM$10=Inputs!$L$16,$G155-SUM($O155:AL155),$G155/$B$91)),IF(Oper!AM$10=Inputs!$L$16,$G155-SUM($O155:AL155),0))</f>
        <v>0</v>
      </c>
      <c r="AN155" s="221">
        <f>IF(Oper!AN$10&gt;=$C155,IF(ROUND(SUM($O155:AM155),4)=ROUND($G155,4),0,IF(Oper!AN$10=Inputs!$L$16,$G155-SUM($O155:AM155),$G155/$B$91)),IF(Oper!AN$10=Inputs!$L$16,$G155-SUM($O155:AM155),0))</f>
        <v>0</v>
      </c>
      <c r="AO155" s="221">
        <f>IF(Oper!AO$10&gt;=$C155,IF(ROUND(SUM($O155:AN155),4)=ROUND($G155,4),0,IF(Oper!AO$10=Inputs!$L$16,$G155-SUM($O155:AN155),$G155/$B$91)),IF(Oper!AO$10=Inputs!$L$16,$G155-SUM($O155:AN155),0))</f>
        <v>0</v>
      </c>
      <c r="AP155" s="221">
        <f>IF(Oper!AP$10&gt;=$C155,IF(ROUND(SUM($O155:AO155),4)=ROUND($G155,4),0,IF(Oper!AP$10=Inputs!$L$16,$G155-SUM($O155:AO155),$G155/$B$91)),IF(Oper!AP$10=Inputs!$L$16,$G155-SUM($O155:AO155),0))</f>
        <v>0</v>
      </c>
      <c r="AQ155" s="221">
        <f>IF(Oper!AQ$10&gt;=$C155,IF(ROUND(SUM($O155:AP155),4)=ROUND($G155,4),0,IF(Oper!AQ$10=Inputs!$L$16,$G155-SUM($O155:AP155),$G155/$B$91)),IF(Oper!AQ$10=Inputs!$L$16,$G155-SUM($O155:AP155),0))</f>
        <v>0</v>
      </c>
      <c r="AR155" s="221">
        <f>IF(Oper!AR$10&gt;=$C155,IF(ROUND(SUM($O155:AQ155),4)=ROUND($G155,4),0,IF(Oper!AR$10=Inputs!$L$16,$G155-SUM($O155:AQ155),$G155/$B$91)),IF(Oper!AR$10=Inputs!$L$16,$G155-SUM($O155:AQ155),0))</f>
        <v>0</v>
      </c>
      <c r="AS155" s="221">
        <f>IF(Oper!AS$10&gt;=$C155,IF(ROUND(SUM($O155:AR155),4)=ROUND($G155,4),0,IF(Oper!AS$10=Inputs!$L$16,$G155-SUM($O155:AR155),$G155/$B$91)),IF(Oper!AS$10=Inputs!$L$16,$G155-SUM($O155:AR155),0))</f>
        <v>0</v>
      </c>
      <c r="AT155" s="221">
        <f>IF(Oper!AT$10&gt;=$C155,IF(ROUND(SUM($O155:AS155),4)=ROUND($G155,4),0,IF(Oper!AT$10=Inputs!$L$16,$G155-SUM($O155:AS155),$G155/$B$91)),IF(Oper!AT$10=Inputs!$L$16,$G155-SUM($O155:AS155),0))</f>
        <v>0</v>
      </c>
      <c r="AU155" s="221">
        <f>IF(Oper!AU$10&gt;=$C155,IF(ROUND(SUM($O155:AT155),4)=ROUND($G155,4),0,IF(Oper!AU$10=Inputs!$L$16,$G155-SUM($O155:AT155),$G155/$B$91)),IF(Oper!AU$10=Inputs!$L$16,$G155-SUM($O155:AT155),0))</f>
        <v>0</v>
      </c>
      <c r="AV155" s="221">
        <f>IF(Oper!AV$10&gt;=$C155,IF(ROUND(SUM($O155:AU155),4)=ROUND($G155,4),0,IF(Oper!AV$10=Inputs!$L$16,$G155-SUM($O155:AU155),$G155/$B$91)),IF(Oper!AV$10=Inputs!$L$16,$G155-SUM($O155:AU155),0))</f>
        <v>0</v>
      </c>
      <c r="AW155" s="221">
        <f>IF(Oper!AW$10&gt;=$C155,IF(ROUND(SUM($O155:AV155),4)=ROUND($G155,4),0,IF(Oper!AW$10=Inputs!$L$16,$G155-SUM($O155:AV155),$G155/$B$91)),IF(Oper!AW$10=Inputs!$L$16,$G155-SUM($O155:AV155),0))</f>
        <v>0</v>
      </c>
      <c r="AX155" s="221">
        <f>IF(Oper!AX$10&gt;=$C155,IF(ROUND(SUM($O155:AW155),4)=ROUND($G155,4),0,IF(Oper!AX$10=Inputs!$L$16,$G155-SUM($O155:AW155),$G155/$B$91)),IF(Oper!AX$10=Inputs!$L$16,$G155-SUM($O155:AW155),0))</f>
        <v>0</v>
      </c>
      <c r="AY155" s="221">
        <f>IF(Oper!AY$10&gt;=$C155,IF(ROUND(SUM($O155:AX155),4)=ROUND($G155,4),0,IF(Oper!AY$10=Inputs!$L$16,$G155-SUM($O155:AX155),$G155/$B$91)),IF(Oper!AY$10=Inputs!$L$16,$G155-SUM($O155:AX155),0))</f>
        <v>0</v>
      </c>
      <c r="AZ155" s="221">
        <f>IF(Oper!AZ$10&gt;=$C155,IF(ROUND(SUM($O155:AY155),4)=ROUND($G155,4),0,IF(Oper!AZ$10=Inputs!$L$16,$G155-SUM($O155:AY155),$G155/$B$91)),IF(Oper!AZ$10=Inputs!$L$16,$G155-SUM($O155:AY155),0))</f>
        <v>0</v>
      </c>
      <c r="BA155" s="221">
        <f>IF(Oper!BA$10&gt;=$C155,IF(ROUND(SUM($O155:AZ155),4)=ROUND($G155,4),0,IF(Oper!BA$10=Inputs!$L$16,$G155-SUM($O155:AZ155),$G155/$B$91)),IF(Oper!BA$10=Inputs!$L$16,$G155-SUM($O155:AZ155),0))</f>
        <v>0</v>
      </c>
      <c r="BB155" s="221">
        <f>IF(Oper!BB$10&gt;=$C155,IF(ROUND(SUM($O155:BA155),4)=ROUND($G155,4),0,IF(Oper!BB$10=Inputs!$L$16,$G155-SUM($O155:BA155),$G155/$B$91)),IF(Oper!BB$10=Inputs!$L$16,$G155-SUM($O155:BA155),0))</f>
        <v>0</v>
      </c>
      <c r="BC155" s="221">
        <f>IF(Oper!BC$10&gt;=$C155,IF(ROUND(SUM($O155:BB155),4)=ROUND($G155,4),0,IF(Oper!BC$10=Inputs!$L$16,$G155-SUM($O155:BB155),$G155/$B$91)),IF(Oper!BC$10=Inputs!$L$16,$G155-SUM($O155:BB155),0))</f>
        <v>0</v>
      </c>
      <c r="BD155" s="221">
        <f>IF(Oper!BD$10&gt;=$C155,IF(ROUND(SUM($O155:BC155),4)=ROUND($G155,4),0,IF(Oper!BD$10=Inputs!$L$16,$G155-SUM($O155:BC155),$G155/$B$91)),IF(Oper!BD$10=Inputs!$L$16,$G155-SUM($O155:BC155),0))</f>
        <v>0</v>
      </c>
      <c r="BE155" s="221">
        <f>IF(Oper!BE$10&gt;=$C155,IF(ROUND(SUM($O155:BD155),4)=ROUND($G155,4),0,IF(Oper!BE$10=Inputs!$L$16,$G155-SUM($O155:BD155),$G155/$B$91)),IF(Oper!BE$10=Inputs!$L$16,$G155-SUM($O155:BD155),0))</f>
        <v>0</v>
      </c>
      <c r="BF155" s="221">
        <f>IF(Oper!BF$10&gt;=$C155,IF(ROUND(SUM($O155:BE155),4)=ROUND($G155,4),0,IF(Oper!BF$10=Inputs!$L$16,$G155-SUM($O155:BE155),$G155/$B$91)),IF(Oper!BF$10=Inputs!$L$16,$G155-SUM($O155:BE155),0))</f>
        <v>0</v>
      </c>
      <c r="BG155" s="221">
        <f>IF(Oper!BG$10&gt;=$C155,IF(ROUND(SUM($O155:BF155),4)=ROUND($G155,4),0,IF(Oper!BG$10=Inputs!$L$16,$G155-SUM($O155:BF155),$G155/$B$91)),IF(Oper!BG$10=Inputs!$L$16,$G155-SUM($O155:BF155),0))</f>
        <v>0</v>
      </c>
      <c r="BH155" s="221">
        <f>IF(Oper!BH$10&gt;=$C155,IF(ROUND(SUM($O155:BG155),4)=ROUND($G155,4),0,IF(Oper!BH$10=Inputs!$L$16,$G155-SUM($O155:BG155),$G155/$B$91)),IF(Oper!BH$10=Inputs!$L$16,$G155-SUM($O155:BG155),0))</f>
        <v>0</v>
      </c>
      <c r="BI155" s="221">
        <f>IF(Oper!BI$10&gt;=$C155,IF(ROUND(SUM($O155:BH155),4)=ROUND($G155,4),0,IF(Oper!BI$10=Inputs!$L$16,$G155-SUM($O155:BH155),$G155/$B$91)),IF(Oper!BI$10=Inputs!$L$16,$G155-SUM($O155:BH155),0))</f>
        <v>0</v>
      </c>
      <c r="BJ155" s="221">
        <f>IF(Oper!BJ$10&gt;=$C155,IF(ROUND(SUM($O155:BI155),4)=ROUND($G155,4),0,IF(Oper!BJ$10=Inputs!$L$16,$G155-SUM($O155:BI155),$G155/$B$91)),IF(Oper!BJ$10=Inputs!$L$16,$G155-SUM($O155:BI155),0))</f>
        <v>0</v>
      </c>
      <c r="BK155" s="221">
        <f>IF(Oper!BK$10&gt;=$C155,IF(ROUND(SUM($O155:BJ155),4)=ROUND($G155,4),0,IF(Oper!BK$10=Inputs!$L$16,$G155-SUM($O155:BJ155),$G155/$B$91)),IF(Oper!BK$10=Inputs!$L$16,$G155-SUM($O155:BJ155),0))</f>
        <v>0</v>
      </c>
      <c r="BL155" s="221">
        <f>IF(Oper!BL$10&gt;=$C155,IF(ROUND(SUM($O155:BK155),4)=ROUND($G155,4),0,IF(Oper!BL$10=Inputs!$L$16,$G155-SUM($O155:BK155),$G155/$B$91)),IF(Oper!BL$10=Inputs!$L$16,$G155-SUM($O155:BK155),0))</f>
        <v>0</v>
      </c>
      <c r="BM155" s="221">
        <f>IF(Oper!BM$10&gt;=$C155,IF(ROUND(SUM($O155:BL155),4)=ROUND($G155,4),0,IF(Oper!BM$10=Inputs!$L$16,$G155-SUM($O155:BL155),$G155/$B$91)),IF(Oper!BM$10=Inputs!$L$16,$G155-SUM($O155:BL155),0))</f>
        <v>0</v>
      </c>
      <c r="BN155" s="221">
        <f>IF(Oper!BN$10&gt;=$C155,IF(ROUND(SUM($O155:BM155),4)=ROUND($G155,4),0,IF(Oper!BN$10=Inputs!$L$16,$G155-SUM($O155:BM155),$G155/$B$91)),IF(Oper!BN$10=Inputs!$L$16,$G155-SUM($O155:BM155),0))</f>
        <v>0</v>
      </c>
      <c r="BO155" s="221">
        <f>IF(Oper!BO$10&gt;=$C155,IF(ROUND(SUM($O155:BN155),4)=ROUND($G155,4),0,IF(Oper!BO$10=Inputs!$L$16,$G155-SUM($O155:BN155),$G155/$B$91)),IF(Oper!BO$10=Inputs!$L$16,$G155-SUM($O155:BN155),0))</f>
        <v>0</v>
      </c>
      <c r="BP155" s="221">
        <f>IF(Oper!BP$10&gt;=$C155,IF(ROUND(SUM($O155:BO155),4)=ROUND($G155,4),0,IF(Oper!BP$10=Inputs!$L$16,$G155-SUM($O155:BO155),$G155/$B$91)),IF(Oper!BP$10=Inputs!$L$16,$G155-SUM($O155:BO155),0))</f>
        <v>0</v>
      </c>
      <c r="BQ155" s="221">
        <f>IF(Oper!BQ$10&gt;=$C155,IF(ROUND(SUM($O155:BP155),4)=ROUND($G155,4),0,IF(Oper!BQ$10=Inputs!$L$16,$G155-SUM($O155:BP155),$G155/$B$91)),IF(Oper!BQ$10=Inputs!$L$16,$G155-SUM($O155:BP155),0))</f>
        <v>0</v>
      </c>
      <c r="BR155" s="221">
        <f>IF(Oper!BR$10&gt;=$C155,IF(ROUND(SUM($O155:BQ155),4)=ROUND($G155,4),0,IF(Oper!BR$10=Inputs!$L$16,$G155-SUM($O155:BQ155),$G155/$B$91)),IF(Oper!BR$10=Inputs!$L$16,$G155-SUM($O155:BQ155),0))</f>
        <v>0</v>
      </c>
      <c r="BS155" s="221">
        <f>IF(Oper!BS$10&gt;=$C155,IF(ROUND(SUM($O155:BR155),4)=ROUND($G155,4),0,IF(Oper!BS$10=Inputs!$L$16,$G155-SUM($O155:BR155),$G155/$B$91)),IF(Oper!BS$10=Inputs!$L$16,$G155-SUM($O155:BR155),0))</f>
        <v>0</v>
      </c>
      <c r="BT155" s="221">
        <f>IF(Oper!BT$10&gt;=$C155,IF(ROUND(SUM($O155:BS155),4)=ROUND($G155,4),0,IF(Oper!BT$10=Inputs!$L$16,$G155-SUM($O155:BS155),$G155/$B$91)),IF(Oper!BT$10=Inputs!$L$16,$G155-SUM($O155:BS155),0))</f>
        <v>0</v>
      </c>
      <c r="BU155" s="221">
        <f>IF(Oper!BU$10&gt;=$C155,IF(ROUND(SUM($O155:BT155),4)=ROUND($G155,4),0,IF(Oper!BU$10=Inputs!$L$16,$G155-SUM($O155:BT155),$G155/$B$91)),IF(Oper!BU$10=Inputs!$L$16,$G155-SUM($O155:BT155),0))</f>
        <v>0</v>
      </c>
      <c r="BV155" s="221">
        <f>IF(Oper!BV$10&gt;=$C155,IF(ROUND(SUM($O155:BU155),4)=ROUND($G155,4),0,IF(Oper!BV$10=Inputs!$L$16,$G155-SUM($O155:BU155),$G155/$B$91)),IF(Oper!BV$10=Inputs!$L$16,$G155-SUM($O155:BU155),0))</f>
        <v>0</v>
      </c>
      <c r="BW155" s="221">
        <f>IF(Oper!BW$10&gt;=$C155,IF(ROUND(SUM($O155:BV155),4)=ROUND($G155,4),0,IF(Oper!BW$10=Inputs!$L$16,$G155-SUM($O155:BV155),$G155/$B$91)),IF(Oper!BW$10=Inputs!$L$16,$G155-SUM($O155:BV155),0))</f>
        <v>0</v>
      </c>
      <c r="BX155" s="221">
        <f>IF(Oper!BX$10&gt;=$C155,IF(ROUND(SUM($O155:BW155),4)=ROUND($G155,4),0,IF(Oper!BX$10=Inputs!$L$16,$G155-SUM($O155:BW155),$G155/$B$91)),IF(Oper!BX$10=Inputs!$L$16,$G155-SUM($O155:BW155),0))</f>
        <v>0</v>
      </c>
      <c r="BY155" s="221">
        <f>IF(Oper!BY$10&gt;=$C155,IF(ROUND(SUM($O155:BX155),4)=ROUND($G155,4),0,IF(Oper!BY$10=Inputs!$L$16,$G155-SUM($O155:BX155),$G155/$B$91)),IF(Oper!BY$10=Inputs!$L$16,$G155-SUM($O155:BX155),0))</f>
        <v>0</v>
      </c>
      <c r="BZ155" s="221">
        <f>IF(Oper!BZ$10&gt;=$C155,IF(ROUND(SUM($O155:BY155),4)=ROUND($G155,4),0,IF(Oper!BZ$10=Inputs!$L$16,$G155-SUM($O155:BY155),$G155/$B$91)),IF(Oper!BZ$10=Inputs!$L$16,$G155-SUM($O155:BY155),0))</f>
        <v>-10.647690752565058</v>
      </c>
      <c r="CA155" s="221">
        <f>IF(Oper!CA$10&gt;=$C155,IF(ROUND(SUM($O155:BZ155),4)=ROUND($G155,4),0,IF(Oper!CA$10=Inputs!$L$16,$G155-SUM($O155:BZ155),$G155/$B$91)),IF(Oper!CA$10=Inputs!$L$16,$G155-SUM($O155:BZ155),0))</f>
        <v>-10.647690752565058</v>
      </c>
      <c r="CB155" s="221">
        <f>IF(Oper!CB$10&gt;=$C155,IF(ROUND(SUM($O155:CA155),4)=ROUND($G155,4),0,IF(Oper!CB$10=Inputs!$L$16,$G155-SUM($O155:CA155),$G155/$B$91)),IF(Oper!CB$10=Inputs!$L$16,$G155-SUM($O155:CA155),0))</f>
        <v>-10.647690752565058</v>
      </c>
      <c r="CC155" s="221">
        <f>IF(Oper!CC$10&gt;=$C155,IF(ROUND(SUM($O155:CB155),4)=ROUND($G155,4),0,IF(Oper!CC$10=Inputs!$L$16,$G155-SUM($O155:CB155),$G155/$B$91)),IF(Oper!CC$10=Inputs!$L$16,$G155-SUM($O155:CB155),0))</f>
        <v>-10.647690752565058</v>
      </c>
      <c r="CD155" s="221">
        <f>IF(Oper!CD$10&gt;=$C155,IF(ROUND(SUM($O155:CC155),4)=ROUND($G155,4),0,IF(Oper!CD$10=Inputs!$L$16,$G155-SUM($O155:CC155),$G155/$B$91)),IF(Oper!CD$10=Inputs!$L$16,$G155-SUM($O155:CC155),0))</f>
        <v>-10.647690752565058</v>
      </c>
      <c r="CE155" s="221">
        <f>IF(Oper!CE$10&gt;=$C155,IF(ROUND(SUM($O155:CD155),4)=ROUND($G155,4),0,IF(Oper!CE$10=Inputs!$L$16,$G155-SUM($O155:CD155),$G155/$B$91)),IF(Oper!CE$10=Inputs!$L$16,$G155-SUM($O155:CD155),0))</f>
        <v>-10.647690752565058</v>
      </c>
      <c r="CF155" s="221">
        <f>IF(Oper!CF$10&gt;=$C155,IF(ROUND(SUM($O155:CE155),4)=ROUND($G155,4),0,IF(Oper!CF$10=Inputs!$L$16,$G155-SUM($O155:CE155),$G155/$B$91)),IF(Oper!CF$10=Inputs!$L$16,$G155-SUM($O155:CE155),0))</f>
        <v>-10.647690752565058</v>
      </c>
      <c r="CG155" s="221">
        <f>IF(Oper!CG$10&gt;=$C155,IF(ROUND(SUM($O155:CF155),4)=ROUND($G155,4),0,IF(Oper!CG$10=Inputs!$L$16,$G155-SUM($O155:CF155),$G155/$B$91)),IF(Oper!CG$10=Inputs!$L$16,$G155-SUM($O155:CF155),0))</f>
        <v>-10.647690752565058</v>
      </c>
      <c r="CH155" s="221">
        <f>IF(Oper!CH$10&gt;=$C155,IF(ROUND(SUM($O155:CG155),4)=ROUND($G155,4),0,IF(Oper!CH$10=Inputs!$L$16,$G155-SUM($O155:CG155),$G155/$B$91)),IF(Oper!CH$10=Inputs!$L$16,$G155-SUM($O155:CG155),0))</f>
        <v>-10.647690752565058</v>
      </c>
      <c r="CI155" s="221">
        <f>IF(Oper!CI$10&gt;=$C155,IF(ROUND(SUM($O155:CH155),4)=ROUND($G155,4),0,IF(Oper!CI$10=Inputs!$L$16,$G155-SUM($O155:CH155),$G155/$B$91)),IF(Oper!CI$10=Inputs!$L$16,$G155-SUM($O155:CH155),0))</f>
        <v>-10.647690752565058</v>
      </c>
      <c r="CJ155" s="221">
        <f>IF(Oper!CJ$10&gt;=$C155,IF(ROUND(SUM($O155:CI155),4)=ROUND($G155,4),0,IF(Oper!CJ$10=Inputs!$L$16,$G155-SUM($O155:CI155),$G155/$B$91)),IF(Oper!CJ$10=Inputs!$L$16,$G155-SUM($O155:CI155),0))</f>
        <v>-10.647690752565058</v>
      </c>
      <c r="CK155" s="221">
        <f>IF(Oper!CK$10&gt;=$C155,IF(ROUND(SUM($O155:CJ155),4)=ROUND($G155,4),0,IF(Oper!CK$10=Inputs!$L$16,$G155-SUM($O155:CJ155),$G155/$B$91)),IF(Oper!CK$10=Inputs!$L$16,$G155-SUM($O155:CJ155),0))</f>
        <v>-10.647690752565058</v>
      </c>
      <c r="CL155" s="221">
        <f>IF(Oper!CL$10&gt;=$C155,IF(ROUND(SUM($O155:CK155),4)=ROUND($G155,4),0,IF(Oper!CL$10=Inputs!$L$16,$G155-SUM($O155:CK155),$G155/$B$91)),IF(Oper!CL$10=Inputs!$L$16,$G155-SUM($O155:CK155),0))</f>
        <v>-10.647690752565058</v>
      </c>
      <c r="CM155" s="221">
        <f>IF(Oper!CM$10&gt;=$C155,IF(ROUND(SUM($O155:CL155),4)=ROUND($G155,4),0,IF(Oper!CM$10=Inputs!$L$16,$G155-SUM($O155:CL155),$G155/$B$91)),IF(Oper!CM$10=Inputs!$L$16,$G155-SUM($O155:CL155),0))</f>
        <v>-10.647690752565058</v>
      </c>
      <c r="CN155" s="221">
        <f>IF(Oper!CN$10&gt;=$C155,IF(ROUND(SUM($O155:CM155),4)=ROUND($G155,4),0,IF(Oper!CN$10=Inputs!$L$16,$G155-SUM($O155:CM155),$G155/$B$91)),IF(Oper!CN$10=Inputs!$L$16,$G155-SUM($O155:CM155),0))</f>
        <v>-10.647690752565058</v>
      </c>
      <c r="CO155" s="221">
        <f>IF(Oper!CO$10&gt;=$C155,IF(ROUND(SUM($O155:CN155),4)=ROUND($G155,4),0,IF(Oper!CO$10=Inputs!$L$16,$G155-SUM($O155:CN155),$G155/$B$91)),IF(Oper!CO$10=Inputs!$L$16,$G155-SUM($O155:CN155),0))</f>
        <v>-10.647690752565058</v>
      </c>
      <c r="CP155" s="221">
        <f>IF(Oper!CP$10&gt;=$C155,IF(ROUND(SUM($O155:CO155),4)=ROUND($G155,4),0,IF(Oper!CP$10=Inputs!$L$16,$G155-SUM($O155:CO155),$G155/$B$91)),IF(Oper!CP$10=Inputs!$L$16,$G155-SUM($O155:CO155),0))</f>
        <v>-10.647690752565058</v>
      </c>
      <c r="CQ155" s="221">
        <f>IF(Oper!CQ$10&gt;=$C155,IF(ROUND(SUM($O155:CP155),4)=ROUND($G155,4),0,IF(Oper!CQ$10=Inputs!$L$16,$G155-SUM($O155:CP155),$G155/$B$91)),IF(Oper!CQ$10=Inputs!$L$16,$G155-SUM($O155:CP155),0))</f>
        <v>-10.647690752565058</v>
      </c>
      <c r="CR155" s="221">
        <f>IF(Oper!CR$10&gt;=$C155,IF(ROUND(SUM($O155:CQ155),4)=ROUND($G155,4),0,IF(Oper!CR$10=Inputs!$L$16,$G155-SUM($O155:CQ155),$G155/$B$91)),IF(Oper!CR$10=Inputs!$L$16,$G155-SUM($O155:CQ155),0))</f>
        <v>-21.295381505130081</v>
      </c>
      <c r="CS155" s="221"/>
    </row>
    <row r="156" spans="1:97" outlineLevel="1">
      <c r="A156" s="47"/>
      <c r="B156" s="47"/>
      <c r="C156" s="116">
        <v>66476</v>
      </c>
      <c r="D156" s="47"/>
      <c r="E156" s="47"/>
      <c r="F156" s="47"/>
      <c r="G156" s="666">
        <f t="shared" si="217"/>
        <v>-217.21289135232718</v>
      </c>
      <c r="H156" s="47"/>
      <c r="I156" s="47"/>
      <c r="J156" s="47"/>
      <c r="K156" s="310" t="s">
        <v>200</v>
      </c>
      <c r="L156" s="133"/>
      <c r="M156" s="125">
        <f t="shared" si="218"/>
        <v>-217.21289135232718</v>
      </c>
      <c r="N156" s="125"/>
      <c r="O156" s="47"/>
      <c r="P156" s="221">
        <f>IF(Oper!P$10&gt;=$C156,IF(ROUND(SUM($O156:O156),4)=ROUND($G156,4),0,IF(Oper!P$10=Inputs!$L$16,$G156-SUM($O156:O156),$G156/$B$91)),IF(Oper!P$10=Inputs!$L$16,$G156-SUM($O156:O156),0))</f>
        <v>0</v>
      </c>
      <c r="Q156" s="221">
        <f>IF(Oper!Q$10&gt;=$C156,IF(ROUND(SUM($O156:P156),4)=ROUND($G156,4),0,IF(Oper!Q$10=Inputs!$L$16,$G156-SUM($O156:P156),$G156/$B$91)),IF(Oper!Q$10=Inputs!$L$16,$G156-SUM($O156:P156),0))</f>
        <v>0</v>
      </c>
      <c r="R156" s="221">
        <f>IF(Oper!R$10&gt;=$C156,IF(ROUND(SUM($O156:Q156),4)=ROUND($G156,4),0,IF(Oper!R$10=Inputs!$L$16,$G156-SUM($O156:Q156),$G156/$B$91)),IF(Oper!R$10=Inputs!$L$16,$G156-SUM($O156:Q156),0))</f>
        <v>0</v>
      </c>
      <c r="S156" s="221">
        <f>IF(Oper!S$10&gt;=$C156,IF(ROUND(SUM($O156:R156),4)=ROUND($G156,4),0,IF(Oper!S$10=Inputs!$L$16,$G156-SUM($O156:R156),$G156/$B$91)),IF(Oper!S$10=Inputs!$L$16,$G156-SUM($O156:R156),0))</f>
        <v>0</v>
      </c>
      <c r="T156" s="221">
        <f>IF(Oper!T$10&gt;=$C156,IF(ROUND(SUM($O156:S156),4)=ROUND($G156,4),0,IF(Oper!T$10=Inputs!$L$16,$G156-SUM($O156:S156),$G156/$B$91)),IF(Oper!T$10=Inputs!$L$16,$G156-SUM($O156:S156),0))</f>
        <v>0</v>
      </c>
      <c r="U156" s="221">
        <f>IF(Oper!U$10&gt;=$C156,IF(ROUND(SUM($O156:T156),4)=ROUND($G156,4),0,IF(Oper!U$10=Inputs!$L$16,$G156-SUM($O156:T156),$G156/$B$91)),IF(Oper!U$10=Inputs!$L$16,$G156-SUM($O156:T156),0))</f>
        <v>0</v>
      </c>
      <c r="V156" s="221">
        <f>IF(Oper!V$10&gt;=$C156,IF(ROUND(SUM($O156:U156),4)=ROUND($G156,4),0,IF(Oper!V$10=Inputs!$L$16,$G156-SUM($O156:U156),$G156/$B$91)),IF(Oper!V$10=Inputs!$L$16,$G156-SUM($O156:U156),0))</f>
        <v>0</v>
      </c>
      <c r="W156" s="221">
        <f>IF(Oper!W$10&gt;=$C156,IF(ROUND(SUM($O156:V156),4)=ROUND($G156,4),0,IF(Oper!W$10=Inputs!$L$16,$G156-SUM($O156:V156),$G156/$B$91)),IF(Oper!W$10=Inputs!$L$16,$G156-SUM($O156:V156),0))</f>
        <v>0</v>
      </c>
      <c r="X156" s="221">
        <f>IF(Oper!X$10&gt;=$C156,IF(ROUND(SUM($O156:W156),4)=ROUND($G156,4),0,IF(Oper!X$10=Inputs!$L$16,$G156-SUM($O156:W156),$G156/$B$91)),IF(Oper!X$10=Inputs!$L$16,$G156-SUM($O156:W156),0))</f>
        <v>0</v>
      </c>
      <c r="Y156" s="221">
        <f>IF(Oper!Y$10&gt;=$C156,IF(ROUND(SUM($O156:X156),4)=ROUND($G156,4),0,IF(Oper!Y$10=Inputs!$L$16,$G156-SUM($O156:X156),$G156/$B$91)),IF(Oper!Y$10=Inputs!$L$16,$G156-SUM($O156:X156),0))</f>
        <v>0</v>
      </c>
      <c r="Z156" s="221">
        <f>IF(Oper!Z$10&gt;=$C156,IF(ROUND(SUM($O156:Y156),4)=ROUND($G156,4),0,IF(Oper!Z$10=Inputs!$L$16,$G156-SUM($O156:Y156),$G156/$B$91)),IF(Oper!Z$10=Inputs!$L$16,$G156-SUM($O156:Y156),0))</f>
        <v>0</v>
      </c>
      <c r="AA156" s="221">
        <f>IF(Oper!AA$10&gt;=$C156,IF(ROUND(SUM($O156:Z156),4)=ROUND($G156,4),0,IF(Oper!AA$10=Inputs!$L$16,$G156-SUM($O156:Z156),$G156/$B$91)),IF(Oper!AA$10=Inputs!$L$16,$G156-SUM($O156:Z156),0))</f>
        <v>0</v>
      </c>
      <c r="AB156" s="221">
        <f>IF(Oper!AB$10&gt;=$C156,IF(ROUND(SUM($O156:AA156),4)=ROUND($G156,4),0,IF(Oper!AB$10=Inputs!$L$16,$G156-SUM($O156:AA156),$G156/$B$91)),IF(Oper!AB$10=Inputs!$L$16,$G156-SUM($O156:AA156),0))</f>
        <v>0</v>
      </c>
      <c r="AC156" s="221">
        <f>IF(Oper!AC$10&gt;=$C156,IF(ROUND(SUM($O156:AB156),4)=ROUND($G156,4),0,IF(Oper!AC$10=Inputs!$L$16,$G156-SUM($O156:AB156),$G156/$B$91)),IF(Oper!AC$10=Inputs!$L$16,$G156-SUM($O156:AB156),0))</f>
        <v>0</v>
      </c>
      <c r="AD156" s="221">
        <f>IF(Oper!AD$10&gt;=$C156,IF(ROUND(SUM($O156:AC156),4)=ROUND($G156,4),0,IF(Oper!AD$10=Inputs!$L$16,$G156-SUM($O156:AC156),$G156/$B$91)),IF(Oper!AD$10=Inputs!$L$16,$G156-SUM($O156:AC156),0))</f>
        <v>0</v>
      </c>
      <c r="AE156" s="221">
        <f>IF(Oper!AE$10&gt;=$C156,IF(ROUND(SUM($O156:AD156),4)=ROUND($G156,4),0,IF(Oper!AE$10=Inputs!$L$16,$G156-SUM($O156:AD156),$G156/$B$91)),IF(Oper!AE$10=Inputs!$L$16,$G156-SUM($O156:AD156),0))</f>
        <v>0</v>
      </c>
      <c r="AF156" s="221">
        <f>IF(Oper!AF$10&gt;=$C156,IF(ROUND(SUM($O156:AE156),4)=ROUND($G156,4),0,IF(Oper!AF$10=Inputs!$L$16,$G156-SUM($O156:AE156),$G156/$B$91)),IF(Oper!AF$10=Inputs!$L$16,$G156-SUM($O156:AE156),0))</f>
        <v>0</v>
      </c>
      <c r="AG156" s="221">
        <f>IF(Oper!AG$10&gt;=$C156,IF(ROUND(SUM($O156:AF156),4)=ROUND($G156,4),0,IF(Oper!AG$10=Inputs!$L$16,$G156-SUM($O156:AF156),$G156/$B$91)),IF(Oper!AG$10=Inputs!$L$16,$G156-SUM($O156:AF156),0))</f>
        <v>0</v>
      </c>
      <c r="AH156" s="221">
        <f>IF(Oper!AH$10&gt;=$C156,IF(ROUND(SUM($O156:AG156),4)=ROUND($G156,4),0,IF(Oper!AH$10=Inputs!$L$16,$G156-SUM($O156:AG156),$G156/$B$91)),IF(Oper!AH$10=Inputs!$L$16,$G156-SUM($O156:AG156),0))</f>
        <v>0</v>
      </c>
      <c r="AI156" s="221">
        <f>IF(Oper!AI$10&gt;=$C156,IF(ROUND(SUM($O156:AH156),4)=ROUND($G156,4),0,IF(Oper!AI$10=Inputs!$L$16,$G156-SUM($O156:AH156),$G156/$B$91)),IF(Oper!AI$10=Inputs!$L$16,$G156-SUM($O156:AH156),0))</f>
        <v>0</v>
      </c>
      <c r="AJ156" s="221">
        <f>IF(Oper!AJ$10&gt;=$C156,IF(ROUND(SUM($O156:AI156),4)=ROUND($G156,4),0,IF(Oper!AJ$10=Inputs!$L$16,$G156-SUM($O156:AI156),$G156/$B$91)),IF(Oper!AJ$10=Inputs!$L$16,$G156-SUM($O156:AI156),0))</f>
        <v>0</v>
      </c>
      <c r="AK156" s="221">
        <f>IF(Oper!AK$10&gt;=$C156,IF(ROUND(SUM($O156:AJ156),4)=ROUND($G156,4),0,IF(Oper!AK$10=Inputs!$L$16,$G156-SUM($O156:AJ156),$G156/$B$91)),IF(Oper!AK$10=Inputs!$L$16,$G156-SUM($O156:AJ156),0))</f>
        <v>0</v>
      </c>
      <c r="AL156" s="221">
        <f>IF(Oper!AL$10&gt;=$C156,IF(ROUND(SUM($O156:AK156),4)=ROUND($G156,4),0,IF(Oper!AL$10=Inputs!$L$16,$G156-SUM($O156:AK156),$G156/$B$91)),IF(Oper!AL$10=Inputs!$L$16,$G156-SUM($O156:AK156),0))</f>
        <v>0</v>
      </c>
      <c r="AM156" s="221">
        <f>IF(Oper!AM$10&gt;=$C156,IF(ROUND(SUM($O156:AL156),4)=ROUND($G156,4),0,IF(Oper!AM$10=Inputs!$L$16,$G156-SUM($O156:AL156),$G156/$B$91)),IF(Oper!AM$10=Inputs!$L$16,$G156-SUM($O156:AL156),0))</f>
        <v>0</v>
      </c>
      <c r="AN156" s="221">
        <f>IF(Oper!AN$10&gt;=$C156,IF(ROUND(SUM($O156:AM156),4)=ROUND($G156,4),0,IF(Oper!AN$10=Inputs!$L$16,$G156-SUM($O156:AM156),$G156/$B$91)),IF(Oper!AN$10=Inputs!$L$16,$G156-SUM($O156:AM156),0))</f>
        <v>0</v>
      </c>
      <c r="AO156" s="221">
        <f>IF(Oper!AO$10&gt;=$C156,IF(ROUND(SUM($O156:AN156),4)=ROUND($G156,4),0,IF(Oper!AO$10=Inputs!$L$16,$G156-SUM($O156:AN156),$G156/$B$91)),IF(Oper!AO$10=Inputs!$L$16,$G156-SUM($O156:AN156),0))</f>
        <v>0</v>
      </c>
      <c r="AP156" s="221">
        <f>IF(Oper!AP$10&gt;=$C156,IF(ROUND(SUM($O156:AO156),4)=ROUND($G156,4),0,IF(Oper!AP$10=Inputs!$L$16,$G156-SUM($O156:AO156),$G156/$B$91)),IF(Oper!AP$10=Inputs!$L$16,$G156-SUM($O156:AO156),0))</f>
        <v>0</v>
      </c>
      <c r="AQ156" s="221">
        <f>IF(Oper!AQ$10&gt;=$C156,IF(ROUND(SUM($O156:AP156),4)=ROUND($G156,4),0,IF(Oper!AQ$10=Inputs!$L$16,$G156-SUM($O156:AP156),$G156/$B$91)),IF(Oper!AQ$10=Inputs!$L$16,$G156-SUM($O156:AP156),0))</f>
        <v>0</v>
      </c>
      <c r="AR156" s="221">
        <f>IF(Oper!AR$10&gt;=$C156,IF(ROUND(SUM($O156:AQ156),4)=ROUND($G156,4),0,IF(Oper!AR$10=Inputs!$L$16,$G156-SUM($O156:AQ156),$G156/$B$91)),IF(Oper!AR$10=Inputs!$L$16,$G156-SUM($O156:AQ156),0))</f>
        <v>0</v>
      </c>
      <c r="AS156" s="221">
        <f>IF(Oper!AS$10&gt;=$C156,IF(ROUND(SUM($O156:AR156),4)=ROUND($G156,4),0,IF(Oper!AS$10=Inputs!$L$16,$G156-SUM($O156:AR156),$G156/$B$91)),IF(Oper!AS$10=Inputs!$L$16,$G156-SUM($O156:AR156),0))</f>
        <v>0</v>
      </c>
      <c r="AT156" s="221">
        <f>IF(Oper!AT$10&gt;=$C156,IF(ROUND(SUM($O156:AS156),4)=ROUND($G156,4),0,IF(Oper!AT$10=Inputs!$L$16,$G156-SUM($O156:AS156),$G156/$B$91)),IF(Oper!AT$10=Inputs!$L$16,$G156-SUM($O156:AS156),0))</f>
        <v>0</v>
      </c>
      <c r="AU156" s="221">
        <f>IF(Oper!AU$10&gt;=$C156,IF(ROUND(SUM($O156:AT156),4)=ROUND($G156,4),0,IF(Oper!AU$10=Inputs!$L$16,$G156-SUM($O156:AT156),$G156/$B$91)),IF(Oper!AU$10=Inputs!$L$16,$G156-SUM($O156:AT156),0))</f>
        <v>0</v>
      </c>
      <c r="AV156" s="221">
        <f>IF(Oper!AV$10&gt;=$C156,IF(ROUND(SUM($O156:AU156),4)=ROUND($G156,4),0,IF(Oper!AV$10=Inputs!$L$16,$G156-SUM($O156:AU156),$G156/$B$91)),IF(Oper!AV$10=Inputs!$L$16,$G156-SUM($O156:AU156),0))</f>
        <v>0</v>
      </c>
      <c r="AW156" s="221">
        <f>IF(Oper!AW$10&gt;=$C156,IF(ROUND(SUM($O156:AV156),4)=ROUND($G156,4),0,IF(Oper!AW$10=Inputs!$L$16,$G156-SUM($O156:AV156),$G156/$B$91)),IF(Oper!AW$10=Inputs!$L$16,$G156-SUM($O156:AV156),0))</f>
        <v>0</v>
      </c>
      <c r="AX156" s="221">
        <f>IF(Oper!AX$10&gt;=$C156,IF(ROUND(SUM($O156:AW156),4)=ROUND($G156,4),0,IF(Oper!AX$10=Inputs!$L$16,$G156-SUM($O156:AW156),$G156/$B$91)),IF(Oper!AX$10=Inputs!$L$16,$G156-SUM($O156:AW156),0))</f>
        <v>0</v>
      </c>
      <c r="AY156" s="221">
        <f>IF(Oper!AY$10&gt;=$C156,IF(ROUND(SUM($O156:AX156),4)=ROUND($G156,4),0,IF(Oper!AY$10=Inputs!$L$16,$G156-SUM($O156:AX156),$G156/$B$91)),IF(Oper!AY$10=Inputs!$L$16,$G156-SUM($O156:AX156),0))</f>
        <v>0</v>
      </c>
      <c r="AZ156" s="221">
        <f>IF(Oper!AZ$10&gt;=$C156,IF(ROUND(SUM($O156:AY156),4)=ROUND($G156,4),0,IF(Oper!AZ$10=Inputs!$L$16,$G156-SUM($O156:AY156),$G156/$B$91)),IF(Oper!AZ$10=Inputs!$L$16,$G156-SUM($O156:AY156),0))</f>
        <v>0</v>
      </c>
      <c r="BA156" s="221">
        <f>IF(Oper!BA$10&gt;=$C156,IF(ROUND(SUM($O156:AZ156),4)=ROUND($G156,4),0,IF(Oper!BA$10=Inputs!$L$16,$G156-SUM($O156:AZ156),$G156/$B$91)),IF(Oper!BA$10=Inputs!$L$16,$G156-SUM($O156:AZ156),0))</f>
        <v>0</v>
      </c>
      <c r="BB156" s="221">
        <f>IF(Oper!BB$10&gt;=$C156,IF(ROUND(SUM($O156:BA156),4)=ROUND($G156,4),0,IF(Oper!BB$10=Inputs!$L$16,$G156-SUM($O156:BA156),$G156/$B$91)),IF(Oper!BB$10=Inputs!$L$16,$G156-SUM($O156:BA156),0))</f>
        <v>0</v>
      </c>
      <c r="BC156" s="221">
        <f>IF(Oper!BC$10&gt;=$C156,IF(ROUND(SUM($O156:BB156),4)=ROUND($G156,4),0,IF(Oper!BC$10=Inputs!$L$16,$G156-SUM($O156:BB156),$G156/$B$91)),IF(Oper!BC$10=Inputs!$L$16,$G156-SUM($O156:BB156),0))</f>
        <v>0</v>
      </c>
      <c r="BD156" s="221">
        <f>IF(Oper!BD$10&gt;=$C156,IF(ROUND(SUM($O156:BC156),4)=ROUND($G156,4),0,IF(Oper!BD$10=Inputs!$L$16,$G156-SUM($O156:BC156),$G156/$B$91)),IF(Oper!BD$10=Inputs!$L$16,$G156-SUM($O156:BC156),0))</f>
        <v>0</v>
      </c>
      <c r="BE156" s="221">
        <f>IF(Oper!BE$10&gt;=$C156,IF(ROUND(SUM($O156:BD156),4)=ROUND($G156,4),0,IF(Oper!BE$10=Inputs!$L$16,$G156-SUM($O156:BD156),$G156/$B$91)),IF(Oper!BE$10=Inputs!$L$16,$G156-SUM($O156:BD156),0))</f>
        <v>0</v>
      </c>
      <c r="BF156" s="221">
        <f>IF(Oper!BF$10&gt;=$C156,IF(ROUND(SUM($O156:BE156),4)=ROUND($G156,4),0,IF(Oper!BF$10=Inputs!$L$16,$G156-SUM($O156:BE156),$G156/$B$91)),IF(Oper!BF$10=Inputs!$L$16,$G156-SUM($O156:BE156),0))</f>
        <v>0</v>
      </c>
      <c r="BG156" s="221">
        <f>IF(Oper!BG$10&gt;=$C156,IF(ROUND(SUM($O156:BF156),4)=ROUND($G156,4),0,IF(Oper!BG$10=Inputs!$L$16,$G156-SUM($O156:BF156),$G156/$B$91)),IF(Oper!BG$10=Inputs!$L$16,$G156-SUM($O156:BF156),0))</f>
        <v>0</v>
      </c>
      <c r="BH156" s="221">
        <f>IF(Oper!BH$10&gt;=$C156,IF(ROUND(SUM($O156:BG156),4)=ROUND($G156,4),0,IF(Oper!BH$10=Inputs!$L$16,$G156-SUM($O156:BG156),$G156/$B$91)),IF(Oper!BH$10=Inputs!$L$16,$G156-SUM($O156:BG156),0))</f>
        <v>0</v>
      </c>
      <c r="BI156" s="221">
        <f>IF(Oper!BI$10&gt;=$C156,IF(ROUND(SUM($O156:BH156),4)=ROUND($G156,4),0,IF(Oper!BI$10=Inputs!$L$16,$G156-SUM($O156:BH156),$G156/$B$91)),IF(Oper!BI$10=Inputs!$L$16,$G156-SUM($O156:BH156),0))</f>
        <v>0</v>
      </c>
      <c r="BJ156" s="221">
        <f>IF(Oper!BJ$10&gt;=$C156,IF(ROUND(SUM($O156:BI156),4)=ROUND($G156,4),0,IF(Oper!BJ$10=Inputs!$L$16,$G156-SUM($O156:BI156),$G156/$B$91)),IF(Oper!BJ$10=Inputs!$L$16,$G156-SUM($O156:BI156),0))</f>
        <v>0</v>
      </c>
      <c r="BK156" s="221">
        <f>IF(Oper!BK$10&gt;=$C156,IF(ROUND(SUM($O156:BJ156),4)=ROUND($G156,4),0,IF(Oper!BK$10=Inputs!$L$16,$G156-SUM($O156:BJ156),$G156/$B$91)),IF(Oper!BK$10=Inputs!$L$16,$G156-SUM($O156:BJ156),0))</f>
        <v>0</v>
      </c>
      <c r="BL156" s="221">
        <f>IF(Oper!BL$10&gt;=$C156,IF(ROUND(SUM($O156:BK156),4)=ROUND($G156,4),0,IF(Oper!BL$10=Inputs!$L$16,$G156-SUM($O156:BK156),$G156/$B$91)),IF(Oper!BL$10=Inputs!$L$16,$G156-SUM($O156:BK156),0))</f>
        <v>0</v>
      </c>
      <c r="BM156" s="221">
        <f>IF(Oper!BM$10&gt;=$C156,IF(ROUND(SUM($O156:BL156),4)=ROUND($G156,4),0,IF(Oper!BM$10=Inputs!$L$16,$G156-SUM($O156:BL156),$G156/$B$91)),IF(Oper!BM$10=Inputs!$L$16,$G156-SUM($O156:BL156),0))</f>
        <v>0</v>
      </c>
      <c r="BN156" s="221">
        <f>IF(Oper!BN$10&gt;=$C156,IF(ROUND(SUM($O156:BM156),4)=ROUND($G156,4),0,IF(Oper!BN$10=Inputs!$L$16,$G156-SUM($O156:BM156),$G156/$B$91)),IF(Oper!BN$10=Inputs!$L$16,$G156-SUM($O156:BM156),0))</f>
        <v>0</v>
      </c>
      <c r="BO156" s="221">
        <f>IF(Oper!BO$10&gt;=$C156,IF(ROUND(SUM($O156:BN156),4)=ROUND($G156,4),0,IF(Oper!BO$10=Inputs!$L$16,$G156-SUM($O156:BN156),$G156/$B$91)),IF(Oper!BO$10=Inputs!$L$16,$G156-SUM($O156:BN156),0))</f>
        <v>0</v>
      </c>
      <c r="BP156" s="221">
        <f>IF(Oper!BP$10&gt;=$C156,IF(ROUND(SUM($O156:BO156),4)=ROUND($G156,4),0,IF(Oper!BP$10=Inputs!$L$16,$G156-SUM($O156:BO156),$G156/$B$91)),IF(Oper!BP$10=Inputs!$L$16,$G156-SUM($O156:BO156),0))</f>
        <v>0</v>
      </c>
      <c r="BQ156" s="221">
        <f>IF(Oper!BQ$10&gt;=$C156,IF(ROUND(SUM($O156:BP156),4)=ROUND($G156,4),0,IF(Oper!BQ$10=Inputs!$L$16,$G156-SUM($O156:BP156),$G156/$B$91)),IF(Oper!BQ$10=Inputs!$L$16,$G156-SUM($O156:BP156),0))</f>
        <v>0</v>
      </c>
      <c r="BR156" s="221">
        <f>IF(Oper!BR$10&gt;=$C156,IF(ROUND(SUM($O156:BQ156),4)=ROUND($G156,4),0,IF(Oper!BR$10=Inputs!$L$16,$G156-SUM($O156:BQ156),$G156/$B$91)),IF(Oper!BR$10=Inputs!$L$16,$G156-SUM($O156:BQ156),0))</f>
        <v>0</v>
      </c>
      <c r="BS156" s="221">
        <f>IF(Oper!BS$10&gt;=$C156,IF(ROUND(SUM($O156:BR156),4)=ROUND($G156,4),0,IF(Oper!BS$10=Inputs!$L$16,$G156-SUM($O156:BR156),$G156/$B$91)),IF(Oper!BS$10=Inputs!$L$16,$G156-SUM($O156:BR156),0))</f>
        <v>0</v>
      </c>
      <c r="BT156" s="221">
        <f>IF(Oper!BT$10&gt;=$C156,IF(ROUND(SUM($O156:BS156),4)=ROUND($G156,4),0,IF(Oper!BT$10=Inputs!$L$16,$G156-SUM($O156:BS156),$G156/$B$91)),IF(Oper!BT$10=Inputs!$L$16,$G156-SUM($O156:BS156),0))</f>
        <v>0</v>
      </c>
      <c r="BU156" s="221">
        <f>IF(Oper!BU$10&gt;=$C156,IF(ROUND(SUM($O156:BT156),4)=ROUND($G156,4),0,IF(Oper!BU$10=Inputs!$L$16,$G156-SUM($O156:BT156),$G156/$B$91)),IF(Oper!BU$10=Inputs!$L$16,$G156-SUM($O156:BT156),0))</f>
        <v>0</v>
      </c>
      <c r="BV156" s="221">
        <f>IF(Oper!BV$10&gt;=$C156,IF(ROUND(SUM($O156:BU156),4)=ROUND($G156,4),0,IF(Oper!BV$10=Inputs!$L$16,$G156-SUM($O156:BU156),$G156/$B$91)),IF(Oper!BV$10=Inputs!$L$16,$G156-SUM($O156:BU156),0))</f>
        <v>0</v>
      </c>
      <c r="BW156" s="221">
        <f>IF(Oper!BW$10&gt;=$C156,IF(ROUND(SUM($O156:BV156),4)=ROUND($G156,4),0,IF(Oper!BW$10=Inputs!$L$16,$G156-SUM($O156:BV156),$G156/$B$91)),IF(Oper!BW$10=Inputs!$L$16,$G156-SUM($O156:BV156),0))</f>
        <v>0</v>
      </c>
      <c r="BX156" s="221">
        <f>IF(Oper!BX$10&gt;=$C156,IF(ROUND(SUM($O156:BW156),4)=ROUND($G156,4),0,IF(Oper!BX$10=Inputs!$L$16,$G156-SUM($O156:BW156),$G156/$B$91)),IF(Oper!BX$10=Inputs!$L$16,$G156-SUM($O156:BW156),0))</f>
        <v>0</v>
      </c>
      <c r="BY156" s="221">
        <f>IF(Oper!BY$10&gt;=$C156,IF(ROUND(SUM($O156:BX156),4)=ROUND($G156,4),0,IF(Oper!BY$10=Inputs!$L$16,$G156-SUM($O156:BX156),$G156/$B$91)),IF(Oper!BY$10=Inputs!$L$16,$G156-SUM($O156:BX156),0))</f>
        <v>0</v>
      </c>
      <c r="BZ156" s="221">
        <f>IF(Oper!BZ$10&gt;=$C156,IF(ROUND(SUM($O156:BY156),4)=ROUND($G156,4),0,IF(Oper!BZ$10=Inputs!$L$16,$G156-SUM($O156:BY156),$G156/$B$91)),IF(Oper!BZ$10=Inputs!$L$16,$G156-SUM($O156:BY156),0))</f>
        <v>0</v>
      </c>
      <c r="CA156" s="221">
        <f>IF(Oper!CA$10&gt;=$C156,IF(ROUND(SUM($O156:BZ156),4)=ROUND($G156,4),0,IF(Oper!CA$10=Inputs!$L$16,$G156-SUM($O156:BZ156),$G156/$B$91)),IF(Oper!CA$10=Inputs!$L$16,$G156-SUM($O156:BZ156),0))</f>
        <v>-10.860644567616358</v>
      </c>
      <c r="CB156" s="221">
        <f>IF(Oper!CB$10&gt;=$C156,IF(ROUND(SUM($O156:CA156),4)=ROUND($G156,4),0,IF(Oper!CB$10=Inputs!$L$16,$G156-SUM($O156:CA156),$G156/$B$91)),IF(Oper!CB$10=Inputs!$L$16,$G156-SUM($O156:CA156),0))</f>
        <v>-10.860644567616358</v>
      </c>
      <c r="CC156" s="221">
        <f>IF(Oper!CC$10&gt;=$C156,IF(ROUND(SUM($O156:CB156),4)=ROUND($G156,4),0,IF(Oper!CC$10=Inputs!$L$16,$G156-SUM($O156:CB156),$G156/$B$91)),IF(Oper!CC$10=Inputs!$L$16,$G156-SUM($O156:CB156),0))</f>
        <v>-10.860644567616358</v>
      </c>
      <c r="CD156" s="221">
        <f>IF(Oper!CD$10&gt;=$C156,IF(ROUND(SUM($O156:CC156),4)=ROUND($G156,4),0,IF(Oper!CD$10=Inputs!$L$16,$G156-SUM($O156:CC156),$G156/$B$91)),IF(Oper!CD$10=Inputs!$L$16,$G156-SUM($O156:CC156),0))</f>
        <v>-10.860644567616358</v>
      </c>
      <c r="CE156" s="221">
        <f>IF(Oper!CE$10&gt;=$C156,IF(ROUND(SUM($O156:CD156),4)=ROUND($G156,4),0,IF(Oper!CE$10=Inputs!$L$16,$G156-SUM($O156:CD156),$G156/$B$91)),IF(Oper!CE$10=Inputs!$L$16,$G156-SUM($O156:CD156),0))</f>
        <v>-10.860644567616358</v>
      </c>
      <c r="CF156" s="221">
        <f>IF(Oper!CF$10&gt;=$C156,IF(ROUND(SUM($O156:CE156),4)=ROUND($G156,4),0,IF(Oper!CF$10=Inputs!$L$16,$G156-SUM($O156:CE156),$G156/$B$91)),IF(Oper!CF$10=Inputs!$L$16,$G156-SUM($O156:CE156),0))</f>
        <v>-10.860644567616358</v>
      </c>
      <c r="CG156" s="221">
        <f>IF(Oper!CG$10&gt;=$C156,IF(ROUND(SUM($O156:CF156),4)=ROUND($G156,4),0,IF(Oper!CG$10=Inputs!$L$16,$G156-SUM($O156:CF156),$G156/$B$91)),IF(Oper!CG$10=Inputs!$L$16,$G156-SUM($O156:CF156),0))</f>
        <v>-10.860644567616358</v>
      </c>
      <c r="CH156" s="221">
        <f>IF(Oper!CH$10&gt;=$C156,IF(ROUND(SUM($O156:CG156),4)=ROUND($G156,4),0,IF(Oper!CH$10=Inputs!$L$16,$G156-SUM($O156:CG156),$G156/$B$91)),IF(Oper!CH$10=Inputs!$L$16,$G156-SUM($O156:CG156),0))</f>
        <v>-10.860644567616358</v>
      </c>
      <c r="CI156" s="221">
        <f>IF(Oper!CI$10&gt;=$C156,IF(ROUND(SUM($O156:CH156),4)=ROUND($G156,4),0,IF(Oper!CI$10=Inputs!$L$16,$G156-SUM($O156:CH156),$G156/$B$91)),IF(Oper!CI$10=Inputs!$L$16,$G156-SUM($O156:CH156),0))</f>
        <v>-10.860644567616358</v>
      </c>
      <c r="CJ156" s="221">
        <f>IF(Oper!CJ$10&gt;=$C156,IF(ROUND(SUM($O156:CI156),4)=ROUND($G156,4),0,IF(Oper!CJ$10=Inputs!$L$16,$G156-SUM($O156:CI156),$G156/$B$91)),IF(Oper!CJ$10=Inputs!$L$16,$G156-SUM($O156:CI156),0))</f>
        <v>-10.860644567616358</v>
      </c>
      <c r="CK156" s="221">
        <f>IF(Oper!CK$10&gt;=$C156,IF(ROUND(SUM($O156:CJ156),4)=ROUND($G156,4),0,IF(Oper!CK$10=Inputs!$L$16,$G156-SUM($O156:CJ156),$G156/$B$91)),IF(Oper!CK$10=Inputs!$L$16,$G156-SUM($O156:CJ156),0))</f>
        <v>-10.860644567616358</v>
      </c>
      <c r="CL156" s="221">
        <f>IF(Oper!CL$10&gt;=$C156,IF(ROUND(SUM($O156:CK156),4)=ROUND($G156,4),0,IF(Oper!CL$10=Inputs!$L$16,$G156-SUM($O156:CK156),$G156/$B$91)),IF(Oper!CL$10=Inputs!$L$16,$G156-SUM($O156:CK156),0))</f>
        <v>-10.860644567616358</v>
      </c>
      <c r="CM156" s="221">
        <f>IF(Oper!CM$10&gt;=$C156,IF(ROUND(SUM($O156:CL156),4)=ROUND($G156,4),0,IF(Oper!CM$10=Inputs!$L$16,$G156-SUM($O156:CL156),$G156/$B$91)),IF(Oper!CM$10=Inputs!$L$16,$G156-SUM($O156:CL156),0))</f>
        <v>-10.860644567616358</v>
      </c>
      <c r="CN156" s="221">
        <f>IF(Oper!CN$10&gt;=$C156,IF(ROUND(SUM($O156:CM156),4)=ROUND($G156,4),0,IF(Oper!CN$10=Inputs!$L$16,$G156-SUM($O156:CM156),$G156/$B$91)),IF(Oper!CN$10=Inputs!$L$16,$G156-SUM($O156:CM156),0))</f>
        <v>-10.860644567616358</v>
      </c>
      <c r="CO156" s="221">
        <f>IF(Oper!CO$10&gt;=$C156,IF(ROUND(SUM($O156:CN156),4)=ROUND($G156,4),0,IF(Oper!CO$10=Inputs!$L$16,$G156-SUM($O156:CN156),$G156/$B$91)),IF(Oper!CO$10=Inputs!$L$16,$G156-SUM($O156:CN156),0))</f>
        <v>-10.860644567616358</v>
      </c>
      <c r="CP156" s="221">
        <f>IF(Oper!CP$10&gt;=$C156,IF(ROUND(SUM($O156:CO156),4)=ROUND($G156,4),0,IF(Oper!CP$10=Inputs!$L$16,$G156-SUM($O156:CO156),$G156/$B$91)),IF(Oper!CP$10=Inputs!$L$16,$G156-SUM($O156:CO156),0))</f>
        <v>-10.860644567616358</v>
      </c>
      <c r="CQ156" s="221">
        <f>IF(Oper!CQ$10&gt;=$C156,IF(ROUND(SUM($O156:CP156),4)=ROUND($G156,4),0,IF(Oper!CQ$10=Inputs!$L$16,$G156-SUM($O156:CP156),$G156/$B$91)),IF(Oper!CQ$10=Inputs!$L$16,$G156-SUM($O156:CP156),0))</f>
        <v>-10.860644567616358</v>
      </c>
      <c r="CR156" s="221">
        <f>IF(Oper!CR$10&gt;=$C156,IF(ROUND(SUM($O156:CQ156),4)=ROUND($G156,4),0,IF(Oper!CR$10=Inputs!$L$16,$G156-SUM($O156:CQ156),$G156/$B$91)),IF(Oper!CR$10=Inputs!$L$16,$G156-SUM($O156:CQ156),0))</f>
        <v>-32.581933702849057</v>
      </c>
      <c r="CS156" s="221"/>
    </row>
    <row r="157" spans="1:97" outlineLevel="1">
      <c r="A157" s="47"/>
      <c r="B157" s="47"/>
      <c r="C157" s="116">
        <v>66841</v>
      </c>
      <c r="D157" s="47"/>
      <c r="E157" s="47"/>
      <c r="F157" s="47"/>
      <c r="G157" s="666">
        <f t="shared" si="217"/>
        <v>-221.55714917937374</v>
      </c>
      <c r="H157" s="47"/>
      <c r="I157" s="47"/>
      <c r="J157" s="47"/>
      <c r="K157" s="310" t="s">
        <v>200</v>
      </c>
      <c r="L157" s="133"/>
      <c r="M157" s="125">
        <f t="shared" ref="M157:M173" si="219">SUM(O157:GK157)</f>
        <v>-221.55714917937374</v>
      </c>
      <c r="N157" s="125"/>
      <c r="O157" s="47"/>
      <c r="P157" s="221">
        <f>IF(Oper!P$10&gt;=$C157,IF(ROUND(SUM($O157:O157),4)=ROUND($G157,4),0,IF(Oper!P$10=Inputs!$L$16,$G157-SUM($O157:O157),$G157/$B$91)),IF(Oper!P$10=Inputs!$L$16,$G157-SUM($O157:O157),0))</f>
        <v>0</v>
      </c>
      <c r="Q157" s="221">
        <f>IF(Oper!Q$10&gt;=$C157,IF(ROUND(SUM($O157:P157),4)=ROUND($G157,4),0,IF(Oper!Q$10=Inputs!$L$16,$G157-SUM($O157:P157),$G157/$B$91)),IF(Oper!Q$10=Inputs!$L$16,$G157-SUM($O157:P157),0))</f>
        <v>0</v>
      </c>
      <c r="R157" s="221">
        <f>IF(Oper!R$10&gt;=$C157,IF(ROUND(SUM($O157:Q157),4)=ROUND($G157,4),0,IF(Oper!R$10=Inputs!$L$16,$G157-SUM($O157:Q157),$G157/$B$91)),IF(Oper!R$10=Inputs!$L$16,$G157-SUM($O157:Q157),0))</f>
        <v>0</v>
      </c>
      <c r="S157" s="221">
        <f>IF(Oper!S$10&gt;=$C157,IF(ROUND(SUM($O157:R157),4)=ROUND($G157,4),0,IF(Oper!S$10=Inputs!$L$16,$G157-SUM($O157:R157),$G157/$B$91)),IF(Oper!S$10=Inputs!$L$16,$G157-SUM($O157:R157),0))</f>
        <v>0</v>
      </c>
      <c r="T157" s="221">
        <f>IF(Oper!T$10&gt;=$C157,IF(ROUND(SUM($O157:S157),4)=ROUND($G157,4),0,IF(Oper!T$10=Inputs!$L$16,$G157-SUM($O157:S157),$G157/$B$91)),IF(Oper!T$10=Inputs!$L$16,$G157-SUM($O157:S157),0))</f>
        <v>0</v>
      </c>
      <c r="U157" s="221">
        <f>IF(Oper!U$10&gt;=$C157,IF(ROUND(SUM($O157:T157),4)=ROUND($G157,4),0,IF(Oper!U$10=Inputs!$L$16,$G157-SUM($O157:T157),$G157/$B$91)),IF(Oper!U$10=Inputs!$L$16,$G157-SUM($O157:T157),0))</f>
        <v>0</v>
      </c>
      <c r="V157" s="221">
        <f>IF(Oper!V$10&gt;=$C157,IF(ROUND(SUM($O157:U157),4)=ROUND($G157,4),0,IF(Oper!V$10=Inputs!$L$16,$G157-SUM($O157:U157),$G157/$B$91)),IF(Oper!V$10=Inputs!$L$16,$G157-SUM($O157:U157),0))</f>
        <v>0</v>
      </c>
      <c r="W157" s="221">
        <f>IF(Oper!W$10&gt;=$C157,IF(ROUND(SUM($O157:V157),4)=ROUND($G157,4),0,IF(Oper!W$10=Inputs!$L$16,$G157-SUM($O157:V157),$G157/$B$91)),IF(Oper!W$10=Inputs!$L$16,$G157-SUM($O157:V157),0))</f>
        <v>0</v>
      </c>
      <c r="X157" s="221">
        <f>IF(Oper!X$10&gt;=$C157,IF(ROUND(SUM($O157:W157),4)=ROUND($G157,4),0,IF(Oper!X$10=Inputs!$L$16,$G157-SUM($O157:W157),$G157/$B$91)),IF(Oper!X$10=Inputs!$L$16,$G157-SUM($O157:W157),0))</f>
        <v>0</v>
      </c>
      <c r="Y157" s="221">
        <f>IF(Oper!Y$10&gt;=$C157,IF(ROUND(SUM($O157:X157),4)=ROUND($G157,4),0,IF(Oper!Y$10=Inputs!$L$16,$G157-SUM($O157:X157),$G157/$B$91)),IF(Oper!Y$10=Inputs!$L$16,$G157-SUM($O157:X157),0))</f>
        <v>0</v>
      </c>
      <c r="Z157" s="221">
        <f>IF(Oper!Z$10&gt;=$C157,IF(ROUND(SUM($O157:Y157),4)=ROUND($G157,4),0,IF(Oper!Z$10=Inputs!$L$16,$G157-SUM($O157:Y157),$G157/$B$91)),IF(Oper!Z$10=Inputs!$L$16,$G157-SUM($O157:Y157),0))</f>
        <v>0</v>
      </c>
      <c r="AA157" s="221">
        <f>IF(Oper!AA$10&gt;=$C157,IF(ROUND(SUM($O157:Z157),4)=ROUND($G157,4),0,IF(Oper!AA$10=Inputs!$L$16,$G157-SUM($O157:Z157),$G157/$B$91)),IF(Oper!AA$10=Inputs!$L$16,$G157-SUM($O157:Z157),0))</f>
        <v>0</v>
      </c>
      <c r="AB157" s="221">
        <f>IF(Oper!AB$10&gt;=$C157,IF(ROUND(SUM($O157:AA157),4)=ROUND($G157,4),0,IF(Oper!AB$10=Inputs!$L$16,$G157-SUM($O157:AA157),$G157/$B$91)),IF(Oper!AB$10=Inputs!$L$16,$G157-SUM($O157:AA157),0))</f>
        <v>0</v>
      </c>
      <c r="AC157" s="221">
        <f>IF(Oper!AC$10&gt;=$C157,IF(ROUND(SUM($O157:AB157),4)=ROUND($G157,4),0,IF(Oper!AC$10=Inputs!$L$16,$G157-SUM($O157:AB157),$G157/$B$91)),IF(Oper!AC$10=Inputs!$L$16,$G157-SUM($O157:AB157),0))</f>
        <v>0</v>
      </c>
      <c r="AD157" s="221">
        <f>IF(Oper!AD$10&gt;=$C157,IF(ROUND(SUM($O157:AC157),4)=ROUND($G157,4),0,IF(Oper!AD$10=Inputs!$L$16,$G157-SUM($O157:AC157),$G157/$B$91)),IF(Oper!AD$10=Inputs!$L$16,$G157-SUM($O157:AC157),0))</f>
        <v>0</v>
      </c>
      <c r="AE157" s="221">
        <f>IF(Oper!AE$10&gt;=$C157,IF(ROUND(SUM($O157:AD157),4)=ROUND($G157,4),0,IF(Oper!AE$10=Inputs!$L$16,$G157-SUM($O157:AD157),$G157/$B$91)),IF(Oper!AE$10=Inputs!$L$16,$G157-SUM($O157:AD157),0))</f>
        <v>0</v>
      </c>
      <c r="AF157" s="221">
        <f>IF(Oper!AF$10&gt;=$C157,IF(ROUND(SUM($O157:AE157),4)=ROUND($G157,4),0,IF(Oper!AF$10=Inputs!$L$16,$G157-SUM($O157:AE157),$G157/$B$91)),IF(Oper!AF$10=Inputs!$L$16,$G157-SUM($O157:AE157),0))</f>
        <v>0</v>
      </c>
      <c r="AG157" s="221">
        <f>IF(Oper!AG$10&gt;=$C157,IF(ROUND(SUM($O157:AF157),4)=ROUND($G157,4),0,IF(Oper!AG$10=Inputs!$L$16,$G157-SUM($O157:AF157),$G157/$B$91)),IF(Oper!AG$10=Inputs!$L$16,$G157-SUM($O157:AF157),0))</f>
        <v>0</v>
      </c>
      <c r="AH157" s="221">
        <f>IF(Oper!AH$10&gt;=$C157,IF(ROUND(SUM($O157:AG157),4)=ROUND($G157,4),0,IF(Oper!AH$10=Inputs!$L$16,$G157-SUM($O157:AG157),$G157/$B$91)),IF(Oper!AH$10=Inputs!$L$16,$G157-SUM($O157:AG157),0))</f>
        <v>0</v>
      </c>
      <c r="AI157" s="221">
        <f>IF(Oper!AI$10&gt;=$C157,IF(ROUND(SUM($O157:AH157),4)=ROUND($G157,4),0,IF(Oper!AI$10=Inputs!$L$16,$G157-SUM($O157:AH157),$G157/$B$91)),IF(Oper!AI$10=Inputs!$L$16,$G157-SUM($O157:AH157),0))</f>
        <v>0</v>
      </c>
      <c r="AJ157" s="221">
        <f>IF(Oper!AJ$10&gt;=$C157,IF(ROUND(SUM($O157:AI157),4)=ROUND($G157,4),0,IF(Oper!AJ$10=Inputs!$L$16,$G157-SUM($O157:AI157),$G157/$B$91)),IF(Oper!AJ$10=Inputs!$L$16,$G157-SUM($O157:AI157),0))</f>
        <v>0</v>
      </c>
      <c r="AK157" s="221">
        <f>IF(Oper!AK$10&gt;=$C157,IF(ROUND(SUM($O157:AJ157),4)=ROUND($G157,4),0,IF(Oper!AK$10=Inputs!$L$16,$G157-SUM($O157:AJ157),$G157/$B$91)),IF(Oper!AK$10=Inputs!$L$16,$G157-SUM($O157:AJ157),0))</f>
        <v>0</v>
      </c>
      <c r="AL157" s="221">
        <f>IF(Oper!AL$10&gt;=$C157,IF(ROUND(SUM($O157:AK157),4)=ROUND($G157,4),0,IF(Oper!AL$10=Inputs!$L$16,$G157-SUM($O157:AK157),$G157/$B$91)),IF(Oper!AL$10=Inputs!$L$16,$G157-SUM($O157:AK157),0))</f>
        <v>0</v>
      </c>
      <c r="AM157" s="221">
        <f>IF(Oper!AM$10&gt;=$C157,IF(ROUND(SUM($O157:AL157),4)=ROUND($G157,4),0,IF(Oper!AM$10=Inputs!$L$16,$G157-SUM($O157:AL157),$G157/$B$91)),IF(Oper!AM$10=Inputs!$L$16,$G157-SUM($O157:AL157),0))</f>
        <v>0</v>
      </c>
      <c r="AN157" s="221">
        <f>IF(Oper!AN$10&gt;=$C157,IF(ROUND(SUM($O157:AM157),4)=ROUND($G157,4),0,IF(Oper!AN$10=Inputs!$L$16,$G157-SUM($O157:AM157),$G157/$B$91)),IF(Oper!AN$10=Inputs!$L$16,$G157-SUM($O157:AM157),0))</f>
        <v>0</v>
      </c>
      <c r="AO157" s="221">
        <f>IF(Oper!AO$10&gt;=$C157,IF(ROUND(SUM($O157:AN157),4)=ROUND($G157,4),0,IF(Oper!AO$10=Inputs!$L$16,$G157-SUM($O157:AN157),$G157/$B$91)),IF(Oper!AO$10=Inputs!$L$16,$G157-SUM($O157:AN157),0))</f>
        <v>0</v>
      </c>
      <c r="AP157" s="221">
        <f>IF(Oper!AP$10&gt;=$C157,IF(ROUND(SUM($O157:AO157),4)=ROUND($G157,4),0,IF(Oper!AP$10=Inputs!$L$16,$G157-SUM($O157:AO157),$G157/$B$91)),IF(Oper!AP$10=Inputs!$L$16,$G157-SUM($O157:AO157),0))</f>
        <v>0</v>
      </c>
      <c r="AQ157" s="221">
        <f>IF(Oper!AQ$10&gt;=$C157,IF(ROUND(SUM($O157:AP157),4)=ROUND($G157,4),0,IF(Oper!AQ$10=Inputs!$L$16,$G157-SUM($O157:AP157),$G157/$B$91)),IF(Oper!AQ$10=Inputs!$L$16,$G157-SUM($O157:AP157),0))</f>
        <v>0</v>
      </c>
      <c r="AR157" s="221">
        <f>IF(Oper!AR$10&gt;=$C157,IF(ROUND(SUM($O157:AQ157),4)=ROUND($G157,4),0,IF(Oper!AR$10=Inputs!$L$16,$G157-SUM($O157:AQ157),$G157/$B$91)),IF(Oper!AR$10=Inputs!$L$16,$G157-SUM($O157:AQ157),0))</f>
        <v>0</v>
      </c>
      <c r="AS157" s="221">
        <f>IF(Oper!AS$10&gt;=$C157,IF(ROUND(SUM($O157:AR157),4)=ROUND($G157,4),0,IF(Oper!AS$10=Inputs!$L$16,$G157-SUM($O157:AR157),$G157/$B$91)),IF(Oper!AS$10=Inputs!$L$16,$G157-SUM($O157:AR157),0))</f>
        <v>0</v>
      </c>
      <c r="AT157" s="221">
        <f>IF(Oper!AT$10&gt;=$C157,IF(ROUND(SUM($O157:AS157),4)=ROUND($G157,4),0,IF(Oper!AT$10=Inputs!$L$16,$G157-SUM($O157:AS157),$G157/$B$91)),IF(Oper!AT$10=Inputs!$L$16,$G157-SUM($O157:AS157),0))</f>
        <v>0</v>
      </c>
      <c r="AU157" s="221">
        <f>IF(Oper!AU$10&gt;=$C157,IF(ROUND(SUM($O157:AT157),4)=ROUND($G157,4),0,IF(Oper!AU$10=Inputs!$L$16,$G157-SUM($O157:AT157),$G157/$B$91)),IF(Oper!AU$10=Inputs!$L$16,$G157-SUM($O157:AT157),0))</f>
        <v>0</v>
      </c>
      <c r="AV157" s="221">
        <f>IF(Oper!AV$10&gt;=$C157,IF(ROUND(SUM($O157:AU157),4)=ROUND($G157,4),0,IF(Oper!AV$10=Inputs!$L$16,$G157-SUM($O157:AU157),$G157/$B$91)),IF(Oper!AV$10=Inputs!$L$16,$G157-SUM($O157:AU157),0))</f>
        <v>0</v>
      </c>
      <c r="AW157" s="221">
        <f>IF(Oper!AW$10&gt;=$C157,IF(ROUND(SUM($O157:AV157),4)=ROUND($G157,4),0,IF(Oper!AW$10=Inputs!$L$16,$G157-SUM($O157:AV157),$G157/$B$91)),IF(Oper!AW$10=Inputs!$L$16,$G157-SUM($O157:AV157),0))</f>
        <v>0</v>
      </c>
      <c r="AX157" s="221">
        <f>IF(Oper!AX$10&gt;=$C157,IF(ROUND(SUM($O157:AW157),4)=ROUND($G157,4),0,IF(Oper!AX$10=Inputs!$L$16,$G157-SUM($O157:AW157),$G157/$B$91)),IF(Oper!AX$10=Inputs!$L$16,$G157-SUM($O157:AW157),0))</f>
        <v>0</v>
      </c>
      <c r="AY157" s="221">
        <f>IF(Oper!AY$10&gt;=$C157,IF(ROUND(SUM($O157:AX157),4)=ROUND($G157,4),0,IF(Oper!AY$10=Inputs!$L$16,$G157-SUM($O157:AX157),$G157/$B$91)),IF(Oper!AY$10=Inputs!$L$16,$G157-SUM($O157:AX157),0))</f>
        <v>0</v>
      </c>
      <c r="AZ157" s="221">
        <f>IF(Oper!AZ$10&gt;=$C157,IF(ROUND(SUM($O157:AY157),4)=ROUND($G157,4),0,IF(Oper!AZ$10=Inputs!$L$16,$G157-SUM($O157:AY157),$G157/$B$91)),IF(Oper!AZ$10=Inputs!$L$16,$G157-SUM($O157:AY157),0))</f>
        <v>0</v>
      </c>
      <c r="BA157" s="221">
        <f>IF(Oper!BA$10&gt;=$C157,IF(ROUND(SUM($O157:AZ157),4)=ROUND($G157,4),0,IF(Oper!BA$10=Inputs!$L$16,$G157-SUM($O157:AZ157),$G157/$B$91)),IF(Oper!BA$10=Inputs!$L$16,$G157-SUM($O157:AZ157),0))</f>
        <v>0</v>
      </c>
      <c r="BB157" s="221">
        <f>IF(Oper!BB$10&gt;=$C157,IF(ROUND(SUM($O157:BA157),4)=ROUND($G157,4),0,IF(Oper!BB$10=Inputs!$L$16,$G157-SUM($O157:BA157),$G157/$B$91)),IF(Oper!BB$10=Inputs!$L$16,$G157-SUM($O157:BA157),0))</f>
        <v>0</v>
      </c>
      <c r="BC157" s="221">
        <f>IF(Oper!BC$10&gt;=$C157,IF(ROUND(SUM($O157:BB157),4)=ROUND($G157,4),0,IF(Oper!BC$10=Inputs!$L$16,$G157-SUM($O157:BB157),$G157/$B$91)),IF(Oper!BC$10=Inputs!$L$16,$G157-SUM($O157:BB157),0))</f>
        <v>0</v>
      </c>
      <c r="BD157" s="221">
        <f>IF(Oper!BD$10&gt;=$C157,IF(ROUND(SUM($O157:BC157),4)=ROUND($G157,4),0,IF(Oper!BD$10=Inputs!$L$16,$G157-SUM($O157:BC157),$G157/$B$91)),IF(Oper!BD$10=Inputs!$L$16,$G157-SUM($O157:BC157),0))</f>
        <v>0</v>
      </c>
      <c r="BE157" s="221">
        <f>IF(Oper!BE$10&gt;=$C157,IF(ROUND(SUM($O157:BD157),4)=ROUND($G157,4),0,IF(Oper!BE$10=Inputs!$L$16,$G157-SUM($O157:BD157),$G157/$B$91)),IF(Oper!BE$10=Inputs!$L$16,$G157-SUM($O157:BD157),0))</f>
        <v>0</v>
      </c>
      <c r="BF157" s="221">
        <f>IF(Oper!BF$10&gt;=$C157,IF(ROUND(SUM($O157:BE157),4)=ROUND($G157,4),0,IF(Oper!BF$10=Inputs!$L$16,$G157-SUM($O157:BE157),$G157/$B$91)),IF(Oper!BF$10=Inputs!$L$16,$G157-SUM($O157:BE157),0))</f>
        <v>0</v>
      </c>
      <c r="BG157" s="221">
        <f>IF(Oper!BG$10&gt;=$C157,IF(ROUND(SUM($O157:BF157),4)=ROUND($G157,4),0,IF(Oper!BG$10=Inputs!$L$16,$G157-SUM($O157:BF157),$G157/$B$91)),IF(Oper!BG$10=Inputs!$L$16,$G157-SUM($O157:BF157),0))</f>
        <v>0</v>
      </c>
      <c r="BH157" s="221">
        <f>IF(Oper!BH$10&gt;=$C157,IF(ROUND(SUM($O157:BG157),4)=ROUND($G157,4),0,IF(Oper!BH$10=Inputs!$L$16,$G157-SUM($O157:BG157),$G157/$B$91)),IF(Oper!BH$10=Inputs!$L$16,$G157-SUM($O157:BG157),0))</f>
        <v>0</v>
      </c>
      <c r="BI157" s="221">
        <f>IF(Oper!BI$10&gt;=$C157,IF(ROUND(SUM($O157:BH157),4)=ROUND($G157,4),0,IF(Oper!BI$10=Inputs!$L$16,$G157-SUM($O157:BH157),$G157/$B$91)),IF(Oper!BI$10=Inputs!$L$16,$G157-SUM($O157:BH157),0))</f>
        <v>0</v>
      </c>
      <c r="BJ157" s="221">
        <f>IF(Oper!BJ$10&gt;=$C157,IF(ROUND(SUM($O157:BI157),4)=ROUND($G157,4),0,IF(Oper!BJ$10=Inputs!$L$16,$G157-SUM($O157:BI157),$G157/$B$91)),IF(Oper!BJ$10=Inputs!$L$16,$G157-SUM($O157:BI157),0))</f>
        <v>0</v>
      </c>
      <c r="BK157" s="221">
        <f>IF(Oper!BK$10&gt;=$C157,IF(ROUND(SUM($O157:BJ157),4)=ROUND($G157,4),0,IF(Oper!BK$10=Inputs!$L$16,$G157-SUM($O157:BJ157),$G157/$B$91)),IF(Oper!BK$10=Inputs!$L$16,$G157-SUM($O157:BJ157),0))</f>
        <v>0</v>
      </c>
      <c r="BL157" s="221">
        <f>IF(Oper!BL$10&gt;=$C157,IF(ROUND(SUM($O157:BK157),4)=ROUND($G157,4),0,IF(Oper!BL$10=Inputs!$L$16,$G157-SUM($O157:BK157),$G157/$B$91)),IF(Oper!BL$10=Inputs!$L$16,$G157-SUM($O157:BK157),0))</f>
        <v>0</v>
      </c>
      <c r="BM157" s="221">
        <f>IF(Oper!BM$10&gt;=$C157,IF(ROUND(SUM($O157:BL157),4)=ROUND($G157,4),0,IF(Oper!BM$10=Inputs!$L$16,$G157-SUM($O157:BL157),$G157/$B$91)),IF(Oper!BM$10=Inputs!$L$16,$G157-SUM($O157:BL157),0))</f>
        <v>0</v>
      </c>
      <c r="BN157" s="221">
        <f>IF(Oper!BN$10&gt;=$C157,IF(ROUND(SUM($O157:BM157),4)=ROUND($G157,4),0,IF(Oper!BN$10=Inputs!$L$16,$G157-SUM($O157:BM157),$G157/$B$91)),IF(Oper!BN$10=Inputs!$L$16,$G157-SUM($O157:BM157),0))</f>
        <v>0</v>
      </c>
      <c r="BO157" s="221">
        <f>IF(Oper!BO$10&gt;=$C157,IF(ROUND(SUM($O157:BN157),4)=ROUND($G157,4),0,IF(Oper!BO$10=Inputs!$L$16,$G157-SUM($O157:BN157),$G157/$B$91)),IF(Oper!BO$10=Inputs!$L$16,$G157-SUM($O157:BN157),0))</f>
        <v>0</v>
      </c>
      <c r="BP157" s="221">
        <f>IF(Oper!BP$10&gt;=$C157,IF(ROUND(SUM($O157:BO157),4)=ROUND($G157,4),0,IF(Oper!BP$10=Inputs!$L$16,$G157-SUM($O157:BO157),$G157/$B$91)),IF(Oper!BP$10=Inputs!$L$16,$G157-SUM($O157:BO157),0))</f>
        <v>0</v>
      </c>
      <c r="BQ157" s="221">
        <f>IF(Oper!BQ$10&gt;=$C157,IF(ROUND(SUM($O157:BP157),4)=ROUND($G157,4),0,IF(Oper!BQ$10=Inputs!$L$16,$G157-SUM($O157:BP157),$G157/$B$91)),IF(Oper!BQ$10=Inputs!$L$16,$G157-SUM($O157:BP157),0))</f>
        <v>0</v>
      </c>
      <c r="BR157" s="221">
        <f>IF(Oper!BR$10&gt;=$C157,IF(ROUND(SUM($O157:BQ157),4)=ROUND($G157,4),0,IF(Oper!BR$10=Inputs!$L$16,$G157-SUM($O157:BQ157),$G157/$B$91)),IF(Oper!BR$10=Inputs!$L$16,$G157-SUM($O157:BQ157),0))</f>
        <v>0</v>
      </c>
      <c r="BS157" s="221">
        <f>IF(Oper!BS$10&gt;=$C157,IF(ROUND(SUM($O157:BR157),4)=ROUND($G157,4),0,IF(Oper!BS$10=Inputs!$L$16,$G157-SUM($O157:BR157),$G157/$B$91)),IF(Oper!BS$10=Inputs!$L$16,$G157-SUM($O157:BR157),0))</f>
        <v>0</v>
      </c>
      <c r="BT157" s="221">
        <f>IF(Oper!BT$10&gt;=$C157,IF(ROUND(SUM($O157:BS157),4)=ROUND($G157,4),0,IF(Oper!BT$10=Inputs!$L$16,$G157-SUM($O157:BS157),$G157/$B$91)),IF(Oper!BT$10=Inputs!$L$16,$G157-SUM($O157:BS157),0))</f>
        <v>0</v>
      </c>
      <c r="BU157" s="221">
        <f>IF(Oper!BU$10&gt;=$C157,IF(ROUND(SUM($O157:BT157),4)=ROUND($G157,4),0,IF(Oper!BU$10=Inputs!$L$16,$G157-SUM($O157:BT157),$G157/$B$91)),IF(Oper!BU$10=Inputs!$L$16,$G157-SUM($O157:BT157),0))</f>
        <v>0</v>
      </c>
      <c r="BV157" s="221">
        <f>IF(Oper!BV$10&gt;=$C157,IF(ROUND(SUM($O157:BU157),4)=ROUND($G157,4),0,IF(Oper!BV$10=Inputs!$L$16,$G157-SUM($O157:BU157),$G157/$B$91)),IF(Oper!BV$10=Inputs!$L$16,$G157-SUM($O157:BU157),0))</f>
        <v>0</v>
      </c>
      <c r="BW157" s="221">
        <f>IF(Oper!BW$10&gt;=$C157,IF(ROUND(SUM($O157:BV157),4)=ROUND($G157,4),0,IF(Oper!BW$10=Inputs!$L$16,$G157-SUM($O157:BV157),$G157/$B$91)),IF(Oper!BW$10=Inputs!$L$16,$G157-SUM($O157:BV157),0))</f>
        <v>0</v>
      </c>
      <c r="BX157" s="221">
        <f>IF(Oper!BX$10&gt;=$C157,IF(ROUND(SUM($O157:BW157),4)=ROUND($G157,4),0,IF(Oper!BX$10=Inputs!$L$16,$G157-SUM($O157:BW157),$G157/$B$91)),IF(Oper!BX$10=Inputs!$L$16,$G157-SUM($O157:BW157),0))</f>
        <v>0</v>
      </c>
      <c r="BY157" s="221">
        <f>IF(Oper!BY$10&gt;=$C157,IF(ROUND(SUM($O157:BX157),4)=ROUND($G157,4),0,IF(Oper!BY$10=Inputs!$L$16,$G157-SUM($O157:BX157),$G157/$B$91)),IF(Oper!BY$10=Inputs!$L$16,$G157-SUM($O157:BX157),0))</f>
        <v>0</v>
      </c>
      <c r="BZ157" s="221">
        <f>IF(Oper!BZ$10&gt;=$C157,IF(ROUND(SUM($O157:BY157),4)=ROUND($G157,4),0,IF(Oper!BZ$10=Inputs!$L$16,$G157-SUM($O157:BY157),$G157/$B$91)),IF(Oper!BZ$10=Inputs!$L$16,$G157-SUM($O157:BY157),0))</f>
        <v>0</v>
      </c>
      <c r="CA157" s="221">
        <f>IF(Oper!CA$10&gt;=$C157,IF(ROUND(SUM($O157:BZ157),4)=ROUND($G157,4),0,IF(Oper!CA$10=Inputs!$L$16,$G157-SUM($O157:BZ157),$G157/$B$91)),IF(Oper!CA$10=Inputs!$L$16,$G157-SUM($O157:BZ157),0))</f>
        <v>0</v>
      </c>
      <c r="CB157" s="221">
        <f>IF(Oper!CB$10&gt;=$C157,IF(ROUND(SUM($O157:CA157),4)=ROUND($G157,4),0,IF(Oper!CB$10=Inputs!$L$16,$G157-SUM($O157:CA157),$G157/$B$91)),IF(Oper!CB$10=Inputs!$L$16,$G157-SUM($O157:CA157),0))</f>
        <v>-11.077857458968687</v>
      </c>
      <c r="CC157" s="221">
        <f>IF(Oper!CC$10&gt;=$C157,IF(ROUND(SUM($O157:CB157),4)=ROUND($G157,4),0,IF(Oper!CC$10=Inputs!$L$16,$G157-SUM($O157:CB157),$G157/$B$91)),IF(Oper!CC$10=Inputs!$L$16,$G157-SUM($O157:CB157),0))</f>
        <v>-11.077857458968687</v>
      </c>
      <c r="CD157" s="221">
        <f>IF(Oper!CD$10&gt;=$C157,IF(ROUND(SUM($O157:CC157),4)=ROUND($G157,4),0,IF(Oper!CD$10=Inputs!$L$16,$G157-SUM($O157:CC157),$G157/$B$91)),IF(Oper!CD$10=Inputs!$L$16,$G157-SUM($O157:CC157),0))</f>
        <v>-11.077857458968687</v>
      </c>
      <c r="CE157" s="221">
        <f>IF(Oper!CE$10&gt;=$C157,IF(ROUND(SUM($O157:CD157),4)=ROUND($G157,4),0,IF(Oper!CE$10=Inputs!$L$16,$G157-SUM($O157:CD157),$G157/$B$91)),IF(Oper!CE$10=Inputs!$L$16,$G157-SUM($O157:CD157),0))</f>
        <v>-11.077857458968687</v>
      </c>
      <c r="CF157" s="221">
        <f>IF(Oper!CF$10&gt;=$C157,IF(ROUND(SUM($O157:CE157),4)=ROUND($G157,4),0,IF(Oper!CF$10=Inputs!$L$16,$G157-SUM($O157:CE157),$G157/$B$91)),IF(Oper!CF$10=Inputs!$L$16,$G157-SUM($O157:CE157),0))</f>
        <v>-11.077857458968687</v>
      </c>
      <c r="CG157" s="221">
        <f>IF(Oper!CG$10&gt;=$C157,IF(ROUND(SUM($O157:CF157),4)=ROUND($G157,4),0,IF(Oper!CG$10=Inputs!$L$16,$G157-SUM($O157:CF157),$G157/$B$91)),IF(Oper!CG$10=Inputs!$L$16,$G157-SUM($O157:CF157),0))</f>
        <v>-11.077857458968687</v>
      </c>
      <c r="CH157" s="221">
        <f>IF(Oper!CH$10&gt;=$C157,IF(ROUND(SUM($O157:CG157),4)=ROUND($G157,4),0,IF(Oper!CH$10=Inputs!$L$16,$G157-SUM($O157:CG157),$G157/$B$91)),IF(Oper!CH$10=Inputs!$L$16,$G157-SUM($O157:CG157),0))</f>
        <v>-11.077857458968687</v>
      </c>
      <c r="CI157" s="221">
        <f>IF(Oper!CI$10&gt;=$C157,IF(ROUND(SUM($O157:CH157),4)=ROUND($G157,4),0,IF(Oper!CI$10=Inputs!$L$16,$G157-SUM($O157:CH157),$G157/$B$91)),IF(Oper!CI$10=Inputs!$L$16,$G157-SUM($O157:CH157),0))</f>
        <v>-11.077857458968687</v>
      </c>
      <c r="CJ157" s="221">
        <f>IF(Oper!CJ$10&gt;=$C157,IF(ROUND(SUM($O157:CI157),4)=ROUND($G157,4),0,IF(Oper!CJ$10=Inputs!$L$16,$G157-SUM($O157:CI157),$G157/$B$91)),IF(Oper!CJ$10=Inputs!$L$16,$G157-SUM($O157:CI157),0))</f>
        <v>-11.077857458968687</v>
      </c>
      <c r="CK157" s="221">
        <f>IF(Oper!CK$10&gt;=$C157,IF(ROUND(SUM($O157:CJ157),4)=ROUND($G157,4),0,IF(Oper!CK$10=Inputs!$L$16,$G157-SUM($O157:CJ157),$G157/$B$91)),IF(Oper!CK$10=Inputs!$L$16,$G157-SUM($O157:CJ157),0))</f>
        <v>-11.077857458968687</v>
      </c>
      <c r="CL157" s="221">
        <f>IF(Oper!CL$10&gt;=$C157,IF(ROUND(SUM($O157:CK157),4)=ROUND($G157,4),0,IF(Oper!CL$10=Inputs!$L$16,$G157-SUM($O157:CK157),$G157/$B$91)),IF(Oper!CL$10=Inputs!$L$16,$G157-SUM($O157:CK157),0))</f>
        <v>-11.077857458968687</v>
      </c>
      <c r="CM157" s="221">
        <f>IF(Oper!CM$10&gt;=$C157,IF(ROUND(SUM($O157:CL157),4)=ROUND($G157,4),0,IF(Oper!CM$10=Inputs!$L$16,$G157-SUM($O157:CL157),$G157/$B$91)),IF(Oper!CM$10=Inputs!$L$16,$G157-SUM($O157:CL157),0))</f>
        <v>-11.077857458968687</v>
      </c>
      <c r="CN157" s="221">
        <f>IF(Oper!CN$10&gt;=$C157,IF(ROUND(SUM($O157:CM157),4)=ROUND($G157,4),0,IF(Oper!CN$10=Inputs!$L$16,$G157-SUM($O157:CM157),$G157/$B$91)),IF(Oper!CN$10=Inputs!$L$16,$G157-SUM($O157:CM157),0))</f>
        <v>-11.077857458968687</v>
      </c>
      <c r="CO157" s="221">
        <f>IF(Oper!CO$10&gt;=$C157,IF(ROUND(SUM($O157:CN157),4)=ROUND($G157,4),0,IF(Oper!CO$10=Inputs!$L$16,$G157-SUM($O157:CN157),$G157/$B$91)),IF(Oper!CO$10=Inputs!$L$16,$G157-SUM($O157:CN157),0))</f>
        <v>-11.077857458968687</v>
      </c>
      <c r="CP157" s="221">
        <f>IF(Oper!CP$10&gt;=$C157,IF(ROUND(SUM($O157:CO157),4)=ROUND($G157,4),0,IF(Oper!CP$10=Inputs!$L$16,$G157-SUM($O157:CO157),$G157/$B$91)),IF(Oper!CP$10=Inputs!$L$16,$G157-SUM($O157:CO157),0))</f>
        <v>-11.077857458968687</v>
      </c>
      <c r="CQ157" s="221">
        <f>IF(Oper!CQ$10&gt;=$C157,IF(ROUND(SUM($O157:CP157),4)=ROUND($G157,4),0,IF(Oper!CQ$10=Inputs!$L$16,$G157-SUM($O157:CP157),$G157/$B$91)),IF(Oper!CQ$10=Inputs!$L$16,$G157-SUM($O157:CP157),0))</f>
        <v>-11.077857458968687</v>
      </c>
      <c r="CR157" s="221">
        <f>IF(Oper!CR$10&gt;=$C157,IF(ROUND(SUM($O157:CQ157),4)=ROUND($G157,4),0,IF(Oper!CR$10=Inputs!$L$16,$G157-SUM($O157:CQ157),$G157/$B$91)),IF(Oper!CR$10=Inputs!$L$16,$G157-SUM($O157:CQ157),0))</f>
        <v>-44.311429835874804</v>
      </c>
      <c r="CS157" s="221"/>
    </row>
    <row r="158" spans="1:97" outlineLevel="1">
      <c r="A158" s="47"/>
      <c r="B158" s="47"/>
      <c r="C158" s="116">
        <v>67206</v>
      </c>
      <c r="D158" s="47"/>
      <c r="E158" s="47"/>
      <c r="F158" s="47"/>
      <c r="G158" s="666">
        <f t="shared" ref="G158:G173" si="220">INDEX(P$91:GJ$91,1,MATCH(C158,$P$10:$GJ$10,0))</f>
        <v>-225.98829216296122</v>
      </c>
      <c r="H158" s="47"/>
      <c r="I158" s="47"/>
      <c r="J158" s="47"/>
      <c r="K158" s="310" t="s">
        <v>200</v>
      </c>
      <c r="L158" s="133"/>
      <c r="M158" s="125">
        <f t="shared" si="219"/>
        <v>-225.98829216296122</v>
      </c>
      <c r="N158" s="125"/>
      <c r="O158" s="47"/>
      <c r="P158" s="221">
        <f>IF(Oper!P$10&gt;=$C158,IF(ROUND(SUM($O158:O158),4)=ROUND($G158,4),0,IF(Oper!P$10=Inputs!$L$16,$G158-SUM($O158:O158),$G158/$B$91)),IF(Oper!P$10=Inputs!$L$16,$G158-SUM($O158:O158),0))</f>
        <v>0</v>
      </c>
      <c r="Q158" s="221">
        <f>IF(Oper!Q$10&gt;=$C158,IF(ROUND(SUM($O158:P158),4)=ROUND($G158,4),0,IF(Oper!Q$10=Inputs!$L$16,$G158-SUM($O158:P158),$G158/$B$91)),IF(Oper!Q$10=Inputs!$L$16,$G158-SUM($O158:P158),0))</f>
        <v>0</v>
      </c>
      <c r="R158" s="221">
        <f>IF(Oper!R$10&gt;=$C158,IF(ROUND(SUM($O158:Q158),4)=ROUND($G158,4),0,IF(Oper!R$10=Inputs!$L$16,$G158-SUM($O158:Q158),$G158/$B$91)),IF(Oper!R$10=Inputs!$L$16,$G158-SUM($O158:Q158),0))</f>
        <v>0</v>
      </c>
      <c r="S158" s="221">
        <f>IF(Oper!S$10&gt;=$C158,IF(ROUND(SUM($O158:R158),4)=ROUND($G158,4),0,IF(Oper!S$10=Inputs!$L$16,$G158-SUM($O158:R158),$G158/$B$91)),IF(Oper!S$10=Inputs!$L$16,$G158-SUM($O158:R158),0))</f>
        <v>0</v>
      </c>
      <c r="T158" s="221">
        <f>IF(Oper!T$10&gt;=$C158,IF(ROUND(SUM($O158:S158),4)=ROUND($G158,4),0,IF(Oper!T$10=Inputs!$L$16,$G158-SUM($O158:S158),$G158/$B$91)),IF(Oper!T$10=Inputs!$L$16,$G158-SUM($O158:S158),0))</f>
        <v>0</v>
      </c>
      <c r="U158" s="221">
        <f>IF(Oper!U$10&gt;=$C158,IF(ROUND(SUM($O158:T158),4)=ROUND($G158,4),0,IF(Oper!U$10=Inputs!$L$16,$G158-SUM($O158:T158),$G158/$B$91)),IF(Oper!U$10=Inputs!$L$16,$G158-SUM($O158:T158),0))</f>
        <v>0</v>
      </c>
      <c r="V158" s="221">
        <f>IF(Oper!V$10&gt;=$C158,IF(ROUND(SUM($O158:U158),4)=ROUND($G158,4),0,IF(Oper!V$10=Inputs!$L$16,$G158-SUM($O158:U158),$G158/$B$91)),IF(Oper!V$10=Inputs!$L$16,$G158-SUM($O158:U158),0))</f>
        <v>0</v>
      </c>
      <c r="W158" s="221">
        <f>IF(Oper!W$10&gt;=$C158,IF(ROUND(SUM($O158:V158),4)=ROUND($G158,4),0,IF(Oper!W$10=Inputs!$L$16,$G158-SUM($O158:V158),$G158/$B$91)),IF(Oper!W$10=Inputs!$L$16,$G158-SUM($O158:V158),0))</f>
        <v>0</v>
      </c>
      <c r="X158" s="221">
        <f>IF(Oper!X$10&gt;=$C158,IF(ROUND(SUM($O158:W158),4)=ROUND($G158,4),0,IF(Oper!X$10=Inputs!$L$16,$G158-SUM($O158:W158),$G158/$B$91)),IF(Oper!X$10=Inputs!$L$16,$G158-SUM($O158:W158),0))</f>
        <v>0</v>
      </c>
      <c r="Y158" s="221">
        <f>IF(Oper!Y$10&gt;=$C158,IF(ROUND(SUM($O158:X158),4)=ROUND($G158,4),0,IF(Oper!Y$10=Inputs!$L$16,$G158-SUM($O158:X158),$G158/$B$91)),IF(Oper!Y$10=Inputs!$L$16,$G158-SUM($O158:X158),0))</f>
        <v>0</v>
      </c>
      <c r="Z158" s="221">
        <f>IF(Oper!Z$10&gt;=$C158,IF(ROUND(SUM($O158:Y158),4)=ROUND($G158,4),0,IF(Oper!Z$10=Inputs!$L$16,$G158-SUM($O158:Y158),$G158/$B$91)),IF(Oper!Z$10=Inputs!$L$16,$G158-SUM($O158:Y158),0))</f>
        <v>0</v>
      </c>
      <c r="AA158" s="221">
        <f>IF(Oper!AA$10&gt;=$C158,IF(ROUND(SUM($O158:Z158),4)=ROUND($G158,4),0,IF(Oper!AA$10=Inputs!$L$16,$G158-SUM($O158:Z158),$G158/$B$91)),IF(Oper!AA$10=Inputs!$L$16,$G158-SUM($O158:Z158),0))</f>
        <v>0</v>
      </c>
      <c r="AB158" s="221">
        <f>IF(Oper!AB$10&gt;=$C158,IF(ROUND(SUM($O158:AA158),4)=ROUND($G158,4),0,IF(Oper!AB$10=Inputs!$L$16,$G158-SUM($O158:AA158),$G158/$B$91)),IF(Oper!AB$10=Inputs!$L$16,$G158-SUM($O158:AA158),0))</f>
        <v>0</v>
      </c>
      <c r="AC158" s="221">
        <f>IF(Oper!AC$10&gt;=$C158,IF(ROUND(SUM($O158:AB158),4)=ROUND($G158,4),0,IF(Oper!AC$10=Inputs!$L$16,$G158-SUM($O158:AB158),$G158/$B$91)),IF(Oper!AC$10=Inputs!$L$16,$G158-SUM($O158:AB158),0))</f>
        <v>0</v>
      </c>
      <c r="AD158" s="221">
        <f>IF(Oper!AD$10&gt;=$C158,IF(ROUND(SUM($O158:AC158),4)=ROUND($G158,4),0,IF(Oper!AD$10=Inputs!$L$16,$G158-SUM($O158:AC158),$G158/$B$91)),IF(Oper!AD$10=Inputs!$L$16,$G158-SUM($O158:AC158),0))</f>
        <v>0</v>
      </c>
      <c r="AE158" s="221">
        <f>IF(Oper!AE$10&gt;=$C158,IF(ROUND(SUM($O158:AD158),4)=ROUND($G158,4),0,IF(Oper!AE$10=Inputs!$L$16,$G158-SUM($O158:AD158),$G158/$B$91)),IF(Oper!AE$10=Inputs!$L$16,$G158-SUM($O158:AD158),0))</f>
        <v>0</v>
      </c>
      <c r="AF158" s="221">
        <f>IF(Oper!AF$10&gt;=$C158,IF(ROUND(SUM($O158:AE158),4)=ROUND($G158,4),0,IF(Oper!AF$10=Inputs!$L$16,$G158-SUM($O158:AE158),$G158/$B$91)),IF(Oper!AF$10=Inputs!$L$16,$G158-SUM($O158:AE158),0))</f>
        <v>0</v>
      </c>
      <c r="AG158" s="221">
        <f>IF(Oper!AG$10&gt;=$C158,IF(ROUND(SUM($O158:AF158),4)=ROUND($G158,4),0,IF(Oper!AG$10=Inputs!$L$16,$G158-SUM($O158:AF158),$G158/$B$91)),IF(Oper!AG$10=Inputs!$L$16,$G158-SUM($O158:AF158),0))</f>
        <v>0</v>
      </c>
      <c r="AH158" s="221">
        <f>IF(Oper!AH$10&gt;=$C158,IF(ROUND(SUM($O158:AG158),4)=ROUND($G158,4),0,IF(Oper!AH$10=Inputs!$L$16,$G158-SUM($O158:AG158),$G158/$B$91)),IF(Oper!AH$10=Inputs!$L$16,$G158-SUM($O158:AG158),0))</f>
        <v>0</v>
      </c>
      <c r="AI158" s="221">
        <f>IF(Oper!AI$10&gt;=$C158,IF(ROUND(SUM($O158:AH158),4)=ROUND($G158,4),0,IF(Oper!AI$10=Inputs!$L$16,$G158-SUM($O158:AH158),$G158/$B$91)),IF(Oper!AI$10=Inputs!$L$16,$G158-SUM($O158:AH158),0))</f>
        <v>0</v>
      </c>
      <c r="AJ158" s="221">
        <f>IF(Oper!AJ$10&gt;=$C158,IF(ROUND(SUM($O158:AI158),4)=ROUND($G158,4),0,IF(Oper!AJ$10=Inputs!$L$16,$G158-SUM($O158:AI158),$G158/$B$91)),IF(Oper!AJ$10=Inputs!$L$16,$G158-SUM($O158:AI158),0))</f>
        <v>0</v>
      </c>
      <c r="AK158" s="221">
        <f>IF(Oper!AK$10&gt;=$C158,IF(ROUND(SUM($O158:AJ158),4)=ROUND($G158,4),0,IF(Oper!AK$10=Inputs!$L$16,$G158-SUM($O158:AJ158),$G158/$B$91)),IF(Oper!AK$10=Inputs!$L$16,$G158-SUM($O158:AJ158),0))</f>
        <v>0</v>
      </c>
      <c r="AL158" s="221">
        <f>IF(Oper!AL$10&gt;=$C158,IF(ROUND(SUM($O158:AK158),4)=ROUND($G158,4),0,IF(Oper!AL$10=Inputs!$L$16,$G158-SUM($O158:AK158),$G158/$B$91)),IF(Oper!AL$10=Inputs!$L$16,$G158-SUM($O158:AK158),0))</f>
        <v>0</v>
      </c>
      <c r="AM158" s="221">
        <f>IF(Oper!AM$10&gt;=$C158,IF(ROUND(SUM($O158:AL158),4)=ROUND($G158,4),0,IF(Oper!AM$10=Inputs!$L$16,$G158-SUM($O158:AL158),$G158/$B$91)),IF(Oper!AM$10=Inputs!$L$16,$G158-SUM($O158:AL158),0))</f>
        <v>0</v>
      </c>
      <c r="AN158" s="221">
        <f>IF(Oper!AN$10&gt;=$C158,IF(ROUND(SUM($O158:AM158),4)=ROUND($G158,4),0,IF(Oper!AN$10=Inputs!$L$16,$G158-SUM($O158:AM158),$G158/$B$91)),IF(Oper!AN$10=Inputs!$L$16,$G158-SUM($O158:AM158),0))</f>
        <v>0</v>
      </c>
      <c r="AO158" s="221">
        <f>IF(Oper!AO$10&gt;=$C158,IF(ROUND(SUM($O158:AN158),4)=ROUND($G158,4),0,IF(Oper!AO$10=Inputs!$L$16,$G158-SUM($O158:AN158),$G158/$B$91)),IF(Oper!AO$10=Inputs!$L$16,$G158-SUM($O158:AN158),0))</f>
        <v>0</v>
      </c>
      <c r="AP158" s="221">
        <f>IF(Oper!AP$10&gt;=$C158,IF(ROUND(SUM($O158:AO158),4)=ROUND($G158,4),0,IF(Oper!AP$10=Inputs!$L$16,$G158-SUM($O158:AO158),$G158/$B$91)),IF(Oper!AP$10=Inputs!$L$16,$G158-SUM($O158:AO158),0))</f>
        <v>0</v>
      </c>
      <c r="AQ158" s="221">
        <f>IF(Oper!AQ$10&gt;=$C158,IF(ROUND(SUM($O158:AP158),4)=ROUND($G158,4),0,IF(Oper!AQ$10=Inputs!$L$16,$G158-SUM($O158:AP158),$G158/$B$91)),IF(Oper!AQ$10=Inputs!$L$16,$G158-SUM($O158:AP158),0))</f>
        <v>0</v>
      </c>
      <c r="AR158" s="221">
        <f>IF(Oper!AR$10&gt;=$C158,IF(ROUND(SUM($O158:AQ158),4)=ROUND($G158,4),0,IF(Oper!AR$10=Inputs!$L$16,$G158-SUM($O158:AQ158),$G158/$B$91)),IF(Oper!AR$10=Inputs!$L$16,$G158-SUM($O158:AQ158),0))</f>
        <v>0</v>
      </c>
      <c r="AS158" s="221">
        <f>IF(Oper!AS$10&gt;=$C158,IF(ROUND(SUM($O158:AR158),4)=ROUND($G158,4),0,IF(Oper!AS$10=Inputs!$L$16,$G158-SUM($O158:AR158),$G158/$B$91)),IF(Oper!AS$10=Inputs!$L$16,$G158-SUM($O158:AR158),0))</f>
        <v>0</v>
      </c>
      <c r="AT158" s="221">
        <f>IF(Oper!AT$10&gt;=$C158,IF(ROUND(SUM($O158:AS158),4)=ROUND($G158,4),0,IF(Oper!AT$10=Inputs!$L$16,$G158-SUM($O158:AS158),$G158/$B$91)),IF(Oper!AT$10=Inputs!$L$16,$G158-SUM($O158:AS158),0))</f>
        <v>0</v>
      </c>
      <c r="AU158" s="221">
        <f>IF(Oper!AU$10&gt;=$C158,IF(ROUND(SUM($O158:AT158),4)=ROUND($G158,4),0,IF(Oper!AU$10=Inputs!$L$16,$G158-SUM($O158:AT158),$G158/$B$91)),IF(Oper!AU$10=Inputs!$L$16,$G158-SUM($O158:AT158),0))</f>
        <v>0</v>
      </c>
      <c r="AV158" s="221">
        <f>IF(Oper!AV$10&gt;=$C158,IF(ROUND(SUM($O158:AU158),4)=ROUND($G158,4),0,IF(Oper!AV$10=Inputs!$L$16,$G158-SUM($O158:AU158),$G158/$B$91)),IF(Oper!AV$10=Inputs!$L$16,$G158-SUM($O158:AU158),0))</f>
        <v>0</v>
      </c>
      <c r="AW158" s="221">
        <f>IF(Oper!AW$10&gt;=$C158,IF(ROUND(SUM($O158:AV158),4)=ROUND($G158,4),0,IF(Oper!AW$10=Inputs!$L$16,$G158-SUM($O158:AV158),$G158/$B$91)),IF(Oper!AW$10=Inputs!$L$16,$G158-SUM($O158:AV158),0))</f>
        <v>0</v>
      </c>
      <c r="AX158" s="221">
        <f>IF(Oper!AX$10&gt;=$C158,IF(ROUND(SUM($O158:AW158),4)=ROUND($G158,4),0,IF(Oper!AX$10=Inputs!$L$16,$G158-SUM($O158:AW158),$G158/$B$91)),IF(Oper!AX$10=Inputs!$L$16,$G158-SUM($O158:AW158),0))</f>
        <v>0</v>
      </c>
      <c r="AY158" s="221">
        <f>IF(Oper!AY$10&gt;=$C158,IF(ROUND(SUM($O158:AX158),4)=ROUND($G158,4),0,IF(Oper!AY$10=Inputs!$L$16,$G158-SUM($O158:AX158),$G158/$B$91)),IF(Oper!AY$10=Inputs!$L$16,$G158-SUM($O158:AX158),0))</f>
        <v>0</v>
      </c>
      <c r="AZ158" s="221">
        <f>IF(Oper!AZ$10&gt;=$C158,IF(ROUND(SUM($O158:AY158),4)=ROUND($G158,4),0,IF(Oper!AZ$10=Inputs!$L$16,$G158-SUM($O158:AY158),$G158/$B$91)),IF(Oper!AZ$10=Inputs!$L$16,$G158-SUM($O158:AY158),0))</f>
        <v>0</v>
      </c>
      <c r="BA158" s="221">
        <f>IF(Oper!BA$10&gt;=$C158,IF(ROUND(SUM($O158:AZ158),4)=ROUND($G158,4),0,IF(Oper!BA$10=Inputs!$L$16,$G158-SUM($O158:AZ158),$G158/$B$91)),IF(Oper!BA$10=Inputs!$L$16,$G158-SUM($O158:AZ158),0))</f>
        <v>0</v>
      </c>
      <c r="BB158" s="221">
        <f>IF(Oper!BB$10&gt;=$C158,IF(ROUND(SUM($O158:BA158),4)=ROUND($G158,4),0,IF(Oper!BB$10=Inputs!$L$16,$G158-SUM($O158:BA158),$G158/$B$91)),IF(Oper!BB$10=Inputs!$L$16,$G158-SUM($O158:BA158),0))</f>
        <v>0</v>
      </c>
      <c r="BC158" s="221">
        <f>IF(Oper!BC$10&gt;=$C158,IF(ROUND(SUM($O158:BB158),4)=ROUND($G158,4),0,IF(Oper!BC$10=Inputs!$L$16,$G158-SUM($O158:BB158),$G158/$B$91)),IF(Oper!BC$10=Inputs!$L$16,$G158-SUM($O158:BB158),0))</f>
        <v>0</v>
      </c>
      <c r="BD158" s="221">
        <f>IF(Oper!BD$10&gt;=$C158,IF(ROUND(SUM($O158:BC158),4)=ROUND($G158,4),0,IF(Oper!BD$10=Inputs!$L$16,$G158-SUM($O158:BC158),$G158/$B$91)),IF(Oper!BD$10=Inputs!$L$16,$G158-SUM($O158:BC158),0))</f>
        <v>0</v>
      </c>
      <c r="BE158" s="221">
        <f>IF(Oper!BE$10&gt;=$C158,IF(ROUND(SUM($O158:BD158),4)=ROUND($G158,4),0,IF(Oper!BE$10=Inputs!$L$16,$G158-SUM($O158:BD158),$G158/$B$91)),IF(Oper!BE$10=Inputs!$L$16,$G158-SUM($O158:BD158),0))</f>
        <v>0</v>
      </c>
      <c r="BF158" s="221">
        <f>IF(Oper!BF$10&gt;=$C158,IF(ROUND(SUM($O158:BE158),4)=ROUND($G158,4),0,IF(Oper!BF$10=Inputs!$L$16,$G158-SUM($O158:BE158),$G158/$B$91)),IF(Oper!BF$10=Inputs!$L$16,$G158-SUM($O158:BE158),0))</f>
        <v>0</v>
      </c>
      <c r="BG158" s="221">
        <f>IF(Oper!BG$10&gt;=$C158,IF(ROUND(SUM($O158:BF158),4)=ROUND($G158,4),0,IF(Oper!BG$10=Inputs!$L$16,$G158-SUM($O158:BF158),$G158/$B$91)),IF(Oper!BG$10=Inputs!$L$16,$G158-SUM($O158:BF158),0))</f>
        <v>0</v>
      </c>
      <c r="BH158" s="221">
        <f>IF(Oper!BH$10&gt;=$C158,IF(ROUND(SUM($O158:BG158),4)=ROUND($G158,4),0,IF(Oper!BH$10=Inputs!$L$16,$G158-SUM($O158:BG158),$G158/$B$91)),IF(Oper!BH$10=Inputs!$L$16,$G158-SUM($O158:BG158),0))</f>
        <v>0</v>
      </c>
      <c r="BI158" s="221">
        <f>IF(Oper!BI$10&gt;=$C158,IF(ROUND(SUM($O158:BH158),4)=ROUND($G158,4),0,IF(Oper!BI$10=Inputs!$L$16,$G158-SUM($O158:BH158),$G158/$B$91)),IF(Oper!BI$10=Inputs!$L$16,$G158-SUM($O158:BH158),0))</f>
        <v>0</v>
      </c>
      <c r="BJ158" s="221">
        <f>IF(Oper!BJ$10&gt;=$C158,IF(ROUND(SUM($O158:BI158),4)=ROUND($G158,4),0,IF(Oper!BJ$10=Inputs!$L$16,$G158-SUM($O158:BI158),$G158/$B$91)),IF(Oper!BJ$10=Inputs!$L$16,$G158-SUM($O158:BI158),0))</f>
        <v>0</v>
      </c>
      <c r="BK158" s="221">
        <f>IF(Oper!BK$10&gt;=$C158,IF(ROUND(SUM($O158:BJ158),4)=ROUND($G158,4),0,IF(Oper!BK$10=Inputs!$L$16,$G158-SUM($O158:BJ158),$G158/$B$91)),IF(Oper!BK$10=Inputs!$L$16,$G158-SUM($O158:BJ158),0))</f>
        <v>0</v>
      </c>
      <c r="BL158" s="221">
        <f>IF(Oper!BL$10&gt;=$C158,IF(ROUND(SUM($O158:BK158),4)=ROUND($G158,4),0,IF(Oper!BL$10=Inputs!$L$16,$G158-SUM($O158:BK158),$G158/$B$91)),IF(Oper!BL$10=Inputs!$L$16,$G158-SUM($O158:BK158),0))</f>
        <v>0</v>
      </c>
      <c r="BM158" s="221">
        <f>IF(Oper!BM$10&gt;=$C158,IF(ROUND(SUM($O158:BL158),4)=ROUND($G158,4),0,IF(Oper!BM$10=Inputs!$L$16,$G158-SUM($O158:BL158),$G158/$B$91)),IF(Oper!BM$10=Inputs!$L$16,$G158-SUM($O158:BL158),0))</f>
        <v>0</v>
      </c>
      <c r="BN158" s="221">
        <f>IF(Oper!BN$10&gt;=$C158,IF(ROUND(SUM($O158:BM158),4)=ROUND($G158,4),0,IF(Oper!BN$10=Inputs!$L$16,$G158-SUM($O158:BM158),$G158/$B$91)),IF(Oper!BN$10=Inputs!$L$16,$G158-SUM($O158:BM158),0))</f>
        <v>0</v>
      </c>
      <c r="BO158" s="221">
        <f>IF(Oper!BO$10&gt;=$C158,IF(ROUND(SUM($O158:BN158),4)=ROUND($G158,4),0,IF(Oper!BO$10=Inputs!$L$16,$G158-SUM($O158:BN158),$G158/$B$91)),IF(Oper!BO$10=Inputs!$L$16,$G158-SUM($O158:BN158),0))</f>
        <v>0</v>
      </c>
      <c r="BP158" s="221">
        <f>IF(Oper!BP$10&gt;=$C158,IF(ROUND(SUM($O158:BO158),4)=ROUND($G158,4),0,IF(Oper!BP$10=Inputs!$L$16,$G158-SUM($O158:BO158),$G158/$B$91)),IF(Oper!BP$10=Inputs!$L$16,$G158-SUM($O158:BO158),0))</f>
        <v>0</v>
      </c>
      <c r="BQ158" s="221">
        <f>IF(Oper!BQ$10&gt;=$C158,IF(ROUND(SUM($O158:BP158),4)=ROUND($G158,4),0,IF(Oper!BQ$10=Inputs!$L$16,$G158-SUM($O158:BP158),$G158/$B$91)),IF(Oper!BQ$10=Inputs!$L$16,$G158-SUM($O158:BP158),0))</f>
        <v>0</v>
      </c>
      <c r="BR158" s="221">
        <f>IF(Oper!BR$10&gt;=$C158,IF(ROUND(SUM($O158:BQ158),4)=ROUND($G158,4),0,IF(Oper!BR$10=Inputs!$L$16,$G158-SUM($O158:BQ158),$G158/$B$91)),IF(Oper!BR$10=Inputs!$L$16,$G158-SUM($O158:BQ158),0))</f>
        <v>0</v>
      </c>
      <c r="BS158" s="221">
        <f>IF(Oper!BS$10&gt;=$C158,IF(ROUND(SUM($O158:BR158),4)=ROUND($G158,4),0,IF(Oper!BS$10=Inputs!$L$16,$G158-SUM($O158:BR158),$G158/$B$91)),IF(Oper!BS$10=Inputs!$L$16,$G158-SUM($O158:BR158),0))</f>
        <v>0</v>
      </c>
      <c r="BT158" s="221">
        <f>IF(Oper!BT$10&gt;=$C158,IF(ROUND(SUM($O158:BS158),4)=ROUND($G158,4),0,IF(Oper!BT$10=Inputs!$L$16,$G158-SUM($O158:BS158),$G158/$B$91)),IF(Oper!BT$10=Inputs!$L$16,$G158-SUM($O158:BS158),0))</f>
        <v>0</v>
      </c>
      <c r="BU158" s="221">
        <f>IF(Oper!BU$10&gt;=$C158,IF(ROUND(SUM($O158:BT158),4)=ROUND($G158,4),0,IF(Oper!BU$10=Inputs!$L$16,$G158-SUM($O158:BT158),$G158/$B$91)),IF(Oper!BU$10=Inputs!$L$16,$G158-SUM($O158:BT158),0))</f>
        <v>0</v>
      </c>
      <c r="BV158" s="221">
        <f>IF(Oper!BV$10&gt;=$C158,IF(ROUND(SUM($O158:BU158),4)=ROUND($G158,4),0,IF(Oper!BV$10=Inputs!$L$16,$G158-SUM($O158:BU158),$G158/$B$91)),IF(Oper!BV$10=Inputs!$L$16,$G158-SUM($O158:BU158),0))</f>
        <v>0</v>
      </c>
      <c r="BW158" s="221">
        <f>IF(Oper!BW$10&gt;=$C158,IF(ROUND(SUM($O158:BV158),4)=ROUND($G158,4),0,IF(Oper!BW$10=Inputs!$L$16,$G158-SUM($O158:BV158),$G158/$B$91)),IF(Oper!BW$10=Inputs!$L$16,$G158-SUM($O158:BV158),0))</f>
        <v>0</v>
      </c>
      <c r="BX158" s="221">
        <f>IF(Oper!BX$10&gt;=$C158,IF(ROUND(SUM($O158:BW158),4)=ROUND($G158,4),0,IF(Oper!BX$10=Inputs!$L$16,$G158-SUM($O158:BW158),$G158/$B$91)),IF(Oper!BX$10=Inputs!$L$16,$G158-SUM($O158:BW158),0))</f>
        <v>0</v>
      </c>
      <c r="BY158" s="221">
        <f>IF(Oper!BY$10&gt;=$C158,IF(ROUND(SUM($O158:BX158),4)=ROUND($G158,4),0,IF(Oper!BY$10=Inputs!$L$16,$G158-SUM($O158:BX158),$G158/$B$91)),IF(Oper!BY$10=Inputs!$L$16,$G158-SUM($O158:BX158),0))</f>
        <v>0</v>
      </c>
      <c r="BZ158" s="221">
        <f>IF(Oper!BZ$10&gt;=$C158,IF(ROUND(SUM($O158:BY158),4)=ROUND($G158,4),0,IF(Oper!BZ$10=Inputs!$L$16,$G158-SUM($O158:BY158),$G158/$B$91)),IF(Oper!BZ$10=Inputs!$L$16,$G158-SUM($O158:BY158),0))</f>
        <v>0</v>
      </c>
      <c r="CA158" s="221">
        <f>IF(Oper!CA$10&gt;=$C158,IF(ROUND(SUM($O158:BZ158),4)=ROUND($G158,4),0,IF(Oper!CA$10=Inputs!$L$16,$G158-SUM($O158:BZ158),$G158/$B$91)),IF(Oper!CA$10=Inputs!$L$16,$G158-SUM($O158:BZ158),0))</f>
        <v>0</v>
      </c>
      <c r="CB158" s="221">
        <f>IF(Oper!CB$10&gt;=$C158,IF(ROUND(SUM($O158:CA158),4)=ROUND($G158,4),0,IF(Oper!CB$10=Inputs!$L$16,$G158-SUM($O158:CA158),$G158/$B$91)),IF(Oper!CB$10=Inputs!$L$16,$G158-SUM($O158:CA158),0))</f>
        <v>0</v>
      </c>
      <c r="CC158" s="221">
        <f>IF(Oper!CC$10&gt;=$C158,IF(ROUND(SUM($O158:CB158),4)=ROUND($G158,4),0,IF(Oper!CC$10=Inputs!$L$16,$G158-SUM($O158:CB158),$G158/$B$91)),IF(Oper!CC$10=Inputs!$L$16,$G158-SUM($O158:CB158),0))</f>
        <v>-11.29941460814806</v>
      </c>
      <c r="CD158" s="221">
        <f>IF(Oper!CD$10&gt;=$C158,IF(ROUND(SUM($O158:CC158),4)=ROUND($G158,4),0,IF(Oper!CD$10=Inputs!$L$16,$G158-SUM($O158:CC158),$G158/$B$91)),IF(Oper!CD$10=Inputs!$L$16,$G158-SUM($O158:CC158),0))</f>
        <v>-11.29941460814806</v>
      </c>
      <c r="CE158" s="221">
        <f>IF(Oper!CE$10&gt;=$C158,IF(ROUND(SUM($O158:CD158),4)=ROUND($G158,4),0,IF(Oper!CE$10=Inputs!$L$16,$G158-SUM($O158:CD158),$G158/$B$91)),IF(Oper!CE$10=Inputs!$L$16,$G158-SUM($O158:CD158),0))</f>
        <v>-11.29941460814806</v>
      </c>
      <c r="CF158" s="221">
        <f>IF(Oper!CF$10&gt;=$C158,IF(ROUND(SUM($O158:CE158),4)=ROUND($G158,4),0,IF(Oper!CF$10=Inputs!$L$16,$G158-SUM($O158:CE158),$G158/$B$91)),IF(Oper!CF$10=Inputs!$L$16,$G158-SUM($O158:CE158),0))</f>
        <v>-11.29941460814806</v>
      </c>
      <c r="CG158" s="221">
        <f>IF(Oper!CG$10&gt;=$C158,IF(ROUND(SUM($O158:CF158),4)=ROUND($G158,4),0,IF(Oper!CG$10=Inputs!$L$16,$G158-SUM($O158:CF158),$G158/$B$91)),IF(Oper!CG$10=Inputs!$L$16,$G158-SUM($O158:CF158),0))</f>
        <v>-11.29941460814806</v>
      </c>
      <c r="CH158" s="221">
        <f>IF(Oper!CH$10&gt;=$C158,IF(ROUND(SUM($O158:CG158),4)=ROUND($G158,4),0,IF(Oper!CH$10=Inputs!$L$16,$G158-SUM($O158:CG158),$G158/$B$91)),IF(Oper!CH$10=Inputs!$L$16,$G158-SUM($O158:CG158),0))</f>
        <v>-11.29941460814806</v>
      </c>
      <c r="CI158" s="221">
        <f>IF(Oper!CI$10&gt;=$C158,IF(ROUND(SUM($O158:CH158),4)=ROUND($G158,4),0,IF(Oper!CI$10=Inputs!$L$16,$G158-SUM($O158:CH158),$G158/$B$91)),IF(Oper!CI$10=Inputs!$L$16,$G158-SUM($O158:CH158),0))</f>
        <v>-11.29941460814806</v>
      </c>
      <c r="CJ158" s="221">
        <f>IF(Oper!CJ$10&gt;=$C158,IF(ROUND(SUM($O158:CI158),4)=ROUND($G158,4),0,IF(Oper!CJ$10=Inputs!$L$16,$G158-SUM($O158:CI158),$G158/$B$91)),IF(Oper!CJ$10=Inputs!$L$16,$G158-SUM($O158:CI158),0))</f>
        <v>-11.29941460814806</v>
      </c>
      <c r="CK158" s="221">
        <f>IF(Oper!CK$10&gt;=$C158,IF(ROUND(SUM($O158:CJ158),4)=ROUND($G158,4),0,IF(Oper!CK$10=Inputs!$L$16,$G158-SUM($O158:CJ158),$G158/$B$91)),IF(Oper!CK$10=Inputs!$L$16,$G158-SUM($O158:CJ158),0))</f>
        <v>-11.29941460814806</v>
      </c>
      <c r="CL158" s="221">
        <f>IF(Oper!CL$10&gt;=$C158,IF(ROUND(SUM($O158:CK158),4)=ROUND($G158,4),0,IF(Oper!CL$10=Inputs!$L$16,$G158-SUM($O158:CK158),$G158/$B$91)),IF(Oper!CL$10=Inputs!$L$16,$G158-SUM($O158:CK158),0))</f>
        <v>-11.29941460814806</v>
      </c>
      <c r="CM158" s="221">
        <f>IF(Oper!CM$10&gt;=$C158,IF(ROUND(SUM($O158:CL158),4)=ROUND($G158,4),0,IF(Oper!CM$10=Inputs!$L$16,$G158-SUM($O158:CL158),$G158/$B$91)),IF(Oper!CM$10=Inputs!$L$16,$G158-SUM($O158:CL158),0))</f>
        <v>-11.29941460814806</v>
      </c>
      <c r="CN158" s="221">
        <f>IF(Oper!CN$10&gt;=$C158,IF(ROUND(SUM($O158:CM158),4)=ROUND($G158,4),0,IF(Oper!CN$10=Inputs!$L$16,$G158-SUM($O158:CM158),$G158/$B$91)),IF(Oper!CN$10=Inputs!$L$16,$G158-SUM($O158:CM158),0))</f>
        <v>-11.29941460814806</v>
      </c>
      <c r="CO158" s="221">
        <f>IF(Oper!CO$10&gt;=$C158,IF(ROUND(SUM($O158:CN158),4)=ROUND($G158,4),0,IF(Oper!CO$10=Inputs!$L$16,$G158-SUM($O158:CN158),$G158/$B$91)),IF(Oper!CO$10=Inputs!$L$16,$G158-SUM($O158:CN158),0))</f>
        <v>-11.29941460814806</v>
      </c>
      <c r="CP158" s="221">
        <f>IF(Oper!CP$10&gt;=$C158,IF(ROUND(SUM($O158:CO158),4)=ROUND($G158,4),0,IF(Oper!CP$10=Inputs!$L$16,$G158-SUM($O158:CO158),$G158/$B$91)),IF(Oper!CP$10=Inputs!$L$16,$G158-SUM($O158:CO158),0))</f>
        <v>-11.29941460814806</v>
      </c>
      <c r="CQ158" s="221">
        <f>IF(Oper!CQ$10&gt;=$C158,IF(ROUND(SUM($O158:CP158),4)=ROUND($G158,4),0,IF(Oper!CQ$10=Inputs!$L$16,$G158-SUM($O158:CP158),$G158/$B$91)),IF(Oper!CQ$10=Inputs!$L$16,$G158-SUM($O158:CP158),0))</f>
        <v>-11.29941460814806</v>
      </c>
      <c r="CR158" s="221">
        <f>IF(Oper!CR$10&gt;=$C158,IF(ROUND(SUM($O158:CQ158),4)=ROUND($G158,4),0,IF(Oper!CR$10=Inputs!$L$16,$G158-SUM($O158:CQ158),$G158/$B$91)),IF(Oper!CR$10=Inputs!$L$16,$G158-SUM($O158:CQ158),0))</f>
        <v>-56.497073040740361</v>
      </c>
      <c r="CS158" s="221"/>
    </row>
    <row r="159" spans="1:97" outlineLevel="1">
      <c r="A159" s="47"/>
      <c r="B159" s="47"/>
      <c r="C159" s="116">
        <v>67572</v>
      </c>
      <c r="D159" s="47"/>
      <c r="E159" s="47"/>
      <c r="F159" s="47"/>
      <c r="G159" s="666">
        <f t="shared" si="220"/>
        <v>-230.50805800622044</v>
      </c>
      <c r="H159" s="47"/>
      <c r="I159" s="47"/>
      <c r="J159" s="47"/>
      <c r="K159" s="310" t="s">
        <v>200</v>
      </c>
      <c r="L159" s="133"/>
      <c r="M159" s="125">
        <f t="shared" si="219"/>
        <v>-230.50805800622044</v>
      </c>
      <c r="N159" s="125"/>
      <c r="O159" s="47"/>
      <c r="P159" s="221">
        <f>IF(Oper!P$10&gt;=$C159,IF(ROUND(SUM($O159:O159),4)=ROUND($G159,4),0,IF(Oper!P$10=Inputs!$L$16,$G159-SUM($O159:O159),$G159/$B$91)),IF(Oper!P$10=Inputs!$L$16,$G159-SUM($O159:O159),0))</f>
        <v>0</v>
      </c>
      <c r="Q159" s="221">
        <f>IF(Oper!Q$10&gt;=$C159,IF(ROUND(SUM($O159:P159),4)=ROUND($G159,4),0,IF(Oper!Q$10=Inputs!$L$16,$G159-SUM($O159:P159),$G159/$B$91)),IF(Oper!Q$10=Inputs!$L$16,$G159-SUM($O159:P159),0))</f>
        <v>0</v>
      </c>
      <c r="R159" s="221">
        <f>IF(Oper!R$10&gt;=$C159,IF(ROUND(SUM($O159:Q159),4)=ROUND($G159,4),0,IF(Oper!R$10=Inputs!$L$16,$G159-SUM($O159:Q159),$G159/$B$91)),IF(Oper!R$10=Inputs!$L$16,$G159-SUM($O159:Q159),0))</f>
        <v>0</v>
      </c>
      <c r="S159" s="221">
        <f>IF(Oper!S$10&gt;=$C159,IF(ROUND(SUM($O159:R159),4)=ROUND($G159,4),0,IF(Oper!S$10=Inputs!$L$16,$G159-SUM($O159:R159),$G159/$B$91)),IF(Oper!S$10=Inputs!$L$16,$G159-SUM($O159:R159),0))</f>
        <v>0</v>
      </c>
      <c r="T159" s="221">
        <f>IF(Oper!T$10&gt;=$C159,IF(ROUND(SUM($O159:S159),4)=ROUND($G159,4),0,IF(Oper!T$10=Inputs!$L$16,$G159-SUM($O159:S159),$G159/$B$91)),IF(Oper!T$10=Inputs!$L$16,$G159-SUM($O159:S159),0))</f>
        <v>0</v>
      </c>
      <c r="U159" s="221">
        <f>IF(Oper!U$10&gt;=$C159,IF(ROUND(SUM($O159:T159),4)=ROUND($G159,4),0,IF(Oper!U$10=Inputs!$L$16,$G159-SUM($O159:T159),$G159/$B$91)),IF(Oper!U$10=Inputs!$L$16,$G159-SUM($O159:T159),0))</f>
        <v>0</v>
      </c>
      <c r="V159" s="221">
        <f>IF(Oper!V$10&gt;=$C159,IF(ROUND(SUM($O159:U159),4)=ROUND($G159,4),0,IF(Oper!V$10=Inputs!$L$16,$G159-SUM($O159:U159),$G159/$B$91)),IF(Oper!V$10=Inputs!$L$16,$G159-SUM($O159:U159),0))</f>
        <v>0</v>
      </c>
      <c r="W159" s="221">
        <f>IF(Oper!W$10&gt;=$C159,IF(ROUND(SUM($O159:V159),4)=ROUND($G159,4),0,IF(Oper!W$10=Inputs!$L$16,$G159-SUM($O159:V159),$G159/$B$91)),IF(Oper!W$10=Inputs!$L$16,$G159-SUM($O159:V159),0))</f>
        <v>0</v>
      </c>
      <c r="X159" s="221">
        <f>IF(Oper!X$10&gt;=$C159,IF(ROUND(SUM($O159:W159),4)=ROUND($G159,4),0,IF(Oper!X$10=Inputs!$L$16,$G159-SUM($O159:W159),$G159/$B$91)),IF(Oper!X$10=Inputs!$L$16,$G159-SUM($O159:W159),0))</f>
        <v>0</v>
      </c>
      <c r="Y159" s="221">
        <f>IF(Oper!Y$10&gt;=$C159,IF(ROUND(SUM($O159:X159),4)=ROUND($G159,4),0,IF(Oper!Y$10=Inputs!$L$16,$G159-SUM($O159:X159),$G159/$B$91)),IF(Oper!Y$10=Inputs!$L$16,$G159-SUM($O159:X159),0))</f>
        <v>0</v>
      </c>
      <c r="Z159" s="221">
        <f>IF(Oper!Z$10&gt;=$C159,IF(ROUND(SUM($O159:Y159),4)=ROUND($G159,4),0,IF(Oper!Z$10=Inputs!$L$16,$G159-SUM($O159:Y159),$G159/$B$91)),IF(Oper!Z$10=Inputs!$L$16,$G159-SUM($O159:Y159),0))</f>
        <v>0</v>
      </c>
      <c r="AA159" s="221">
        <f>IF(Oper!AA$10&gt;=$C159,IF(ROUND(SUM($O159:Z159),4)=ROUND($G159,4),0,IF(Oper!AA$10=Inputs!$L$16,$G159-SUM($O159:Z159),$G159/$B$91)),IF(Oper!AA$10=Inputs!$L$16,$G159-SUM($O159:Z159),0))</f>
        <v>0</v>
      </c>
      <c r="AB159" s="221">
        <f>IF(Oper!AB$10&gt;=$C159,IF(ROUND(SUM($O159:AA159),4)=ROUND($G159,4),0,IF(Oper!AB$10=Inputs!$L$16,$G159-SUM($O159:AA159),$G159/$B$91)),IF(Oper!AB$10=Inputs!$L$16,$G159-SUM($O159:AA159),0))</f>
        <v>0</v>
      </c>
      <c r="AC159" s="221">
        <f>IF(Oper!AC$10&gt;=$C159,IF(ROUND(SUM($O159:AB159),4)=ROUND($G159,4),0,IF(Oper!AC$10=Inputs!$L$16,$G159-SUM($O159:AB159),$G159/$B$91)),IF(Oper!AC$10=Inputs!$L$16,$G159-SUM($O159:AB159),0))</f>
        <v>0</v>
      </c>
      <c r="AD159" s="221">
        <f>IF(Oper!AD$10&gt;=$C159,IF(ROUND(SUM($O159:AC159),4)=ROUND($G159,4),0,IF(Oper!AD$10=Inputs!$L$16,$G159-SUM($O159:AC159),$G159/$B$91)),IF(Oper!AD$10=Inputs!$L$16,$G159-SUM($O159:AC159),0))</f>
        <v>0</v>
      </c>
      <c r="AE159" s="221">
        <f>IF(Oper!AE$10&gt;=$C159,IF(ROUND(SUM($O159:AD159),4)=ROUND($G159,4),0,IF(Oper!AE$10=Inputs!$L$16,$G159-SUM($O159:AD159),$G159/$B$91)),IF(Oper!AE$10=Inputs!$L$16,$G159-SUM($O159:AD159),0))</f>
        <v>0</v>
      </c>
      <c r="AF159" s="221">
        <f>IF(Oper!AF$10&gt;=$C159,IF(ROUND(SUM($O159:AE159),4)=ROUND($G159,4),0,IF(Oper!AF$10=Inputs!$L$16,$G159-SUM($O159:AE159),$G159/$B$91)),IF(Oper!AF$10=Inputs!$L$16,$G159-SUM($O159:AE159),0))</f>
        <v>0</v>
      </c>
      <c r="AG159" s="221">
        <f>IF(Oper!AG$10&gt;=$C159,IF(ROUND(SUM($O159:AF159),4)=ROUND($G159,4),0,IF(Oper!AG$10=Inputs!$L$16,$G159-SUM($O159:AF159),$G159/$B$91)),IF(Oper!AG$10=Inputs!$L$16,$G159-SUM($O159:AF159),0))</f>
        <v>0</v>
      </c>
      <c r="AH159" s="221">
        <f>IF(Oper!AH$10&gt;=$C159,IF(ROUND(SUM($O159:AG159),4)=ROUND($G159,4),0,IF(Oper!AH$10=Inputs!$L$16,$G159-SUM($O159:AG159),$G159/$B$91)),IF(Oper!AH$10=Inputs!$L$16,$G159-SUM($O159:AG159),0))</f>
        <v>0</v>
      </c>
      <c r="AI159" s="221">
        <f>IF(Oper!AI$10&gt;=$C159,IF(ROUND(SUM($O159:AH159),4)=ROUND($G159,4),0,IF(Oper!AI$10=Inputs!$L$16,$G159-SUM($O159:AH159),$G159/$B$91)),IF(Oper!AI$10=Inputs!$L$16,$G159-SUM($O159:AH159),0))</f>
        <v>0</v>
      </c>
      <c r="AJ159" s="221">
        <f>IF(Oper!AJ$10&gt;=$C159,IF(ROUND(SUM($O159:AI159),4)=ROUND($G159,4),0,IF(Oper!AJ$10=Inputs!$L$16,$G159-SUM($O159:AI159),$G159/$B$91)),IF(Oper!AJ$10=Inputs!$L$16,$G159-SUM($O159:AI159),0))</f>
        <v>0</v>
      </c>
      <c r="AK159" s="221">
        <f>IF(Oper!AK$10&gt;=$C159,IF(ROUND(SUM($O159:AJ159),4)=ROUND($G159,4),0,IF(Oper!AK$10=Inputs!$L$16,$G159-SUM($O159:AJ159),$G159/$B$91)),IF(Oper!AK$10=Inputs!$L$16,$G159-SUM($O159:AJ159),0))</f>
        <v>0</v>
      </c>
      <c r="AL159" s="221">
        <f>IF(Oper!AL$10&gt;=$C159,IF(ROUND(SUM($O159:AK159),4)=ROUND($G159,4),0,IF(Oper!AL$10=Inputs!$L$16,$G159-SUM($O159:AK159),$G159/$B$91)),IF(Oper!AL$10=Inputs!$L$16,$G159-SUM($O159:AK159),0))</f>
        <v>0</v>
      </c>
      <c r="AM159" s="221">
        <f>IF(Oper!AM$10&gt;=$C159,IF(ROUND(SUM($O159:AL159),4)=ROUND($G159,4),0,IF(Oper!AM$10=Inputs!$L$16,$G159-SUM($O159:AL159),$G159/$B$91)),IF(Oper!AM$10=Inputs!$L$16,$G159-SUM($O159:AL159),0))</f>
        <v>0</v>
      </c>
      <c r="AN159" s="221">
        <f>IF(Oper!AN$10&gt;=$C159,IF(ROUND(SUM($O159:AM159),4)=ROUND($G159,4),0,IF(Oper!AN$10=Inputs!$L$16,$G159-SUM($O159:AM159),$G159/$B$91)),IF(Oper!AN$10=Inputs!$L$16,$G159-SUM($O159:AM159),0))</f>
        <v>0</v>
      </c>
      <c r="AO159" s="221">
        <f>IF(Oper!AO$10&gt;=$C159,IF(ROUND(SUM($O159:AN159),4)=ROUND($G159,4),0,IF(Oper!AO$10=Inputs!$L$16,$G159-SUM($O159:AN159),$G159/$B$91)),IF(Oper!AO$10=Inputs!$L$16,$G159-SUM($O159:AN159),0))</f>
        <v>0</v>
      </c>
      <c r="AP159" s="221">
        <f>IF(Oper!AP$10&gt;=$C159,IF(ROUND(SUM($O159:AO159),4)=ROUND($G159,4),0,IF(Oper!AP$10=Inputs!$L$16,$G159-SUM($O159:AO159),$G159/$B$91)),IF(Oper!AP$10=Inputs!$L$16,$G159-SUM($O159:AO159),0))</f>
        <v>0</v>
      </c>
      <c r="AQ159" s="221">
        <f>IF(Oper!AQ$10&gt;=$C159,IF(ROUND(SUM($O159:AP159),4)=ROUND($G159,4),0,IF(Oper!AQ$10=Inputs!$L$16,$G159-SUM($O159:AP159),$G159/$B$91)),IF(Oper!AQ$10=Inputs!$L$16,$G159-SUM($O159:AP159),0))</f>
        <v>0</v>
      </c>
      <c r="AR159" s="221">
        <f>IF(Oper!AR$10&gt;=$C159,IF(ROUND(SUM($O159:AQ159),4)=ROUND($G159,4),0,IF(Oper!AR$10=Inputs!$L$16,$G159-SUM($O159:AQ159),$G159/$B$91)),IF(Oper!AR$10=Inputs!$L$16,$G159-SUM($O159:AQ159),0))</f>
        <v>0</v>
      </c>
      <c r="AS159" s="221">
        <f>IF(Oper!AS$10&gt;=$C159,IF(ROUND(SUM($O159:AR159),4)=ROUND($G159,4),0,IF(Oper!AS$10=Inputs!$L$16,$G159-SUM($O159:AR159),$G159/$B$91)),IF(Oper!AS$10=Inputs!$L$16,$G159-SUM($O159:AR159),0))</f>
        <v>0</v>
      </c>
      <c r="AT159" s="221">
        <f>IF(Oper!AT$10&gt;=$C159,IF(ROUND(SUM($O159:AS159),4)=ROUND($G159,4),0,IF(Oper!AT$10=Inputs!$L$16,$G159-SUM($O159:AS159),$G159/$B$91)),IF(Oper!AT$10=Inputs!$L$16,$G159-SUM($O159:AS159),0))</f>
        <v>0</v>
      </c>
      <c r="AU159" s="221">
        <f>IF(Oper!AU$10&gt;=$C159,IF(ROUND(SUM($O159:AT159),4)=ROUND($G159,4),0,IF(Oper!AU$10=Inputs!$L$16,$G159-SUM($O159:AT159),$G159/$B$91)),IF(Oper!AU$10=Inputs!$L$16,$G159-SUM($O159:AT159),0))</f>
        <v>0</v>
      </c>
      <c r="AV159" s="221">
        <f>IF(Oper!AV$10&gt;=$C159,IF(ROUND(SUM($O159:AU159),4)=ROUND($G159,4),0,IF(Oper!AV$10=Inputs!$L$16,$G159-SUM($O159:AU159),$G159/$B$91)),IF(Oper!AV$10=Inputs!$L$16,$G159-SUM($O159:AU159),0))</f>
        <v>0</v>
      </c>
      <c r="AW159" s="221">
        <f>IF(Oper!AW$10&gt;=$C159,IF(ROUND(SUM($O159:AV159),4)=ROUND($G159,4),0,IF(Oper!AW$10=Inputs!$L$16,$G159-SUM($O159:AV159),$G159/$B$91)),IF(Oper!AW$10=Inputs!$L$16,$G159-SUM($O159:AV159),0))</f>
        <v>0</v>
      </c>
      <c r="AX159" s="221">
        <f>IF(Oper!AX$10&gt;=$C159,IF(ROUND(SUM($O159:AW159),4)=ROUND($G159,4),0,IF(Oper!AX$10=Inputs!$L$16,$G159-SUM($O159:AW159),$G159/$B$91)),IF(Oper!AX$10=Inputs!$L$16,$G159-SUM($O159:AW159),0))</f>
        <v>0</v>
      </c>
      <c r="AY159" s="221">
        <f>IF(Oper!AY$10&gt;=$C159,IF(ROUND(SUM($O159:AX159),4)=ROUND($G159,4),0,IF(Oper!AY$10=Inputs!$L$16,$G159-SUM($O159:AX159),$G159/$B$91)),IF(Oper!AY$10=Inputs!$L$16,$G159-SUM($O159:AX159),0))</f>
        <v>0</v>
      </c>
      <c r="AZ159" s="221">
        <f>IF(Oper!AZ$10&gt;=$C159,IF(ROUND(SUM($O159:AY159),4)=ROUND($G159,4),0,IF(Oper!AZ$10=Inputs!$L$16,$G159-SUM($O159:AY159),$G159/$B$91)),IF(Oper!AZ$10=Inputs!$L$16,$G159-SUM($O159:AY159),0))</f>
        <v>0</v>
      </c>
      <c r="BA159" s="221">
        <f>IF(Oper!BA$10&gt;=$C159,IF(ROUND(SUM($O159:AZ159),4)=ROUND($G159,4),0,IF(Oper!BA$10=Inputs!$L$16,$G159-SUM($O159:AZ159),$G159/$B$91)),IF(Oper!BA$10=Inputs!$L$16,$G159-SUM($O159:AZ159),0))</f>
        <v>0</v>
      </c>
      <c r="BB159" s="221">
        <f>IF(Oper!BB$10&gt;=$C159,IF(ROUND(SUM($O159:BA159),4)=ROUND($G159,4),0,IF(Oper!BB$10=Inputs!$L$16,$G159-SUM($O159:BA159),$G159/$B$91)),IF(Oper!BB$10=Inputs!$L$16,$G159-SUM($O159:BA159),0))</f>
        <v>0</v>
      </c>
      <c r="BC159" s="221">
        <f>IF(Oper!BC$10&gt;=$C159,IF(ROUND(SUM($O159:BB159),4)=ROUND($G159,4),0,IF(Oper!BC$10=Inputs!$L$16,$G159-SUM($O159:BB159),$G159/$B$91)),IF(Oper!BC$10=Inputs!$L$16,$G159-SUM($O159:BB159),0))</f>
        <v>0</v>
      </c>
      <c r="BD159" s="221">
        <f>IF(Oper!BD$10&gt;=$C159,IF(ROUND(SUM($O159:BC159),4)=ROUND($G159,4),0,IF(Oper!BD$10=Inputs!$L$16,$G159-SUM($O159:BC159),$G159/$B$91)),IF(Oper!BD$10=Inputs!$L$16,$G159-SUM($O159:BC159),0))</f>
        <v>0</v>
      </c>
      <c r="BE159" s="221">
        <f>IF(Oper!BE$10&gt;=$C159,IF(ROUND(SUM($O159:BD159),4)=ROUND($G159,4),0,IF(Oper!BE$10=Inputs!$L$16,$G159-SUM($O159:BD159),$G159/$B$91)),IF(Oper!BE$10=Inputs!$L$16,$G159-SUM($O159:BD159),0))</f>
        <v>0</v>
      </c>
      <c r="BF159" s="221">
        <f>IF(Oper!BF$10&gt;=$C159,IF(ROUND(SUM($O159:BE159),4)=ROUND($G159,4),0,IF(Oper!BF$10=Inputs!$L$16,$G159-SUM($O159:BE159),$G159/$B$91)),IF(Oper!BF$10=Inputs!$L$16,$G159-SUM($O159:BE159),0))</f>
        <v>0</v>
      </c>
      <c r="BG159" s="221">
        <f>IF(Oper!BG$10&gt;=$C159,IF(ROUND(SUM($O159:BF159),4)=ROUND($G159,4),0,IF(Oper!BG$10=Inputs!$L$16,$G159-SUM($O159:BF159),$G159/$B$91)),IF(Oper!BG$10=Inputs!$L$16,$G159-SUM($O159:BF159),0))</f>
        <v>0</v>
      </c>
      <c r="BH159" s="221">
        <f>IF(Oper!BH$10&gt;=$C159,IF(ROUND(SUM($O159:BG159),4)=ROUND($G159,4),0,IF(Oper!BH$10=Inputs!$L$16,$G159-SUM($O159:BG159),$G159/$B$91)),IF(Oper!BH$10=Inputs!$L$16,$G159-SUM($O159:BG159),0))</f>
        <v>0</v>
      </c>
      <c r="BI159" s="221">
        <f>IF(Oper!BI$10&gt;=$C159,IF(ROUND(SUM($O159:BH159),4)=ROUND($G159,4),0,IF(Oper!BI$10=Inputs!$L$16,$G159-SUM($O159:BH159),$G159/$B$91)),IF(Oper!BI$10=Inputs!$L$16,$G159-SUM($O159:BH159),0))</f>
        <v>0</v>
      </c>
      <c r="BJ159" s="221">
        <f>IF(Oper!BJ$10&gt;=$C159,IF(ROUND(SUM($O159:BI159),4)=ROUND($G159,4),0,IF(Oper!BJ$10=Inputs!$L$16,$G159-SUM($O159:BI159),$G159/$B$91)),IF(Oper!BJ$10=Inputs!$L$16,$G159-SUM($O159:BI159),0))</f>
        <v>0</v>
      </c>
      <c r="BK159" s="221">
        <f>IF(Oper!BK$10&gt;=$C159,IF(ROUND(SUM($O159:BJ159),4)=ROUND($G159,4),0,IF(Oper!BK$10=Inputs!$L$16,$G159-SUM($O159:BJ159),$G159/$B$91)),IF(Oper!BK$10=Inputs!$L$16,$G159-SUM($O159:BJ159),0))</f>
        <v>0</v>
      </c>
      <c r="BL159" s="221">
        <f>IF(Oper!BL$10&gt;=$C159,IF(ROUND(SUM($O159:BK159),4)=ROUND($G159,4),0,IF(Oper!BL$10=Inputs!$L$16,$G159-SUM($O159:BK159),$G159/$B$91)),IF(Oper!BL$10=Inputs!$L$16,$G159-SUM($O159:BK159),0))</f>
        <v>0</v>
      </c>
      <c r="BM159" s="221">
        <f>IF(Oper!BM$10&gt;=$C159,IF(ROUND(SUM($O159:BL159),4)=ROUND($G159,4),0,IF(Oper!BM$10=Inputs!$L$16,$G159-SUM($O159:BL159),$G159/$B$91)),IF(Oper!BM$10=Inputs!$L$16,$G159-SUM($O159:BL159),0))</f>
        <v>0</v>
      </c>
      <c r="BN159" s="221">
        <f>IF(Oper!BN$10&gt;=$C159,IF(ROUND(SUM($O159:BM159),4)=ROUND($G159,4),0,IF(Oper!BN$10=Inputs!$L$16,$G159-SUM($O159:BM159),$G159/$B$91)),IF(Oper!BN$10=Inputs!$L$16,$G159-SUM($O159:BM159),0))</f>
        <v>0</v>
      </c>
      <c r="BO159" s="221">
        <f>IF(Oper!BO$10&gt;=$C159,IF(ROUND(SUM($O159:BN159),4)=ROUND($G159,4),0,IF(Oper!BO$10=Inputs!$L$16,$G159-SUM($O159:BN159),$G159/$B$91)),IF(Oper!BO$10=Inputs!$L$16,$G159-SUM($O159:BN159),0))</f>
        <v>0</v>
      </c>
      <c r="BP159" s="221">
        <f>IF(Oper!BP$10&gt;=$C159,IF(ROUND(SUM($O159:BO159),4)=ROUND($G159,4),0,IF(Oper!BP$10=Inputs!$L$16,$G159-SUM($O159:BO159),$G159/$B$91)),IF(Oper!BP$10=Inputs!$L$16,$G159-SUM($O159:BO159),0))</f>
        <v>0</v>
      </c>
      <c r="BQ159" s="221">
        <f>IF(Oper!BQ$10&gt;=$C159,IF(ROUND(SUM($O159:BP159),4)=ROUND($G159,4),0,IF(Oper!BQ$10=Inputs!$L$16,$G159-SUM($O159:BP159),$G159/$B$91)),IF(Oper!BQ$10=Inputs!$L$16,$G159-SUM($O159:BP159),0))</f>
        <v>0</v>
      </c>
      <c r="BR159" s="221">
        <f>IF(Oper!BR$10&gt;=$C159,IF(ROUND(SUM($O159:BQ159),4)=ROUND($G159,4),0,IF(Oper!BR$10=Inputs!$L$16,$G159-SUM($O159:BQ159),$G159/$B$91)),IF(Oper!BR$10=Inputs!$L$16,$G159-SUM($O159:BQ159),0))</f>
        <v>0</v>
      </c>
      <c r="BS159" s="221">
        <f>IF(Oper!BS$10&gt;=$C159,IF(ROUND(SUM($O159:BR159),4)=ROUND($G159,4),0,IF(Oper!BS$10=Inputs!$L$16,$G159-SUM($O159:BR159),$G159/$B$91)),IF(Oper!BS$10=Inputs!$L$16,$G159-SUM($O159:BR159),0))</f>
        <v>0</v>
      </c>
      <c r="BT159" s="221">
        <f>IF(Oper!BT$10&gt;=$C159,IF(ROUND(SUM($O159:BS159),4)=ROUND($G159,4),0,IF(Oper!BT$10=Inputs!$L$16,$G159-SUM($O159:BS159),$G159/$B$91)),IF(Oper!BT$10=Inputs!$L$16,$G159-SUM($O159:BS159),0))</f>
        <v>0</v>
      </c>
      <c r="BU159" s="221">
        <f>IF(Oper!BU$10&gt;=$C159,IF(ROUND(SUM($O159:BT159),4)=ROUND($G159,4),0,IF(Oper!BU$10=Inputs!$L$16,$G159-SUM($O159:BT159),$G159/$B$91)),IF(Oper!BU$10=Inputs!$L$16,$G159-SUM($O159:BT159),0))</f>
        <v>0</v>
      </c>
      <c r="BV159" s="221">
        <f>IF(Oper!BV$10&gt;=$C159,IF(ROUND(SUM($O159:BU159),4)=ROUND($G159,4),0,IF(Oper!BV$10=Inputs!$L$16,$G159-SUM($O159:BU159),$G159/$B$91)),IF(Oper!BV$10=Inputs!$L$16,$G159-SUM($O159:BU159),0))</f>
        <v>0</v>
      </c>
      <c r="BW159" s="221">
        <f>IF(Oper!BW$10&gt;=$C159,IF(ROUND(SUM($O159:BV159),4)=ROUND($G159,4),0,IF(Oper!BW$10=Inputs!$L$16,$G159-SUM($O159:BV159),$G159/$B$91)),IF(Oper!BW$10=Inputs!$L$16,$G159-SUM($O159:BV159),0))</f>
        <v>0</v>
      </c>
      <c r="BX159" s="221">
        <f>IF(Oper!BX$10&gt;=$C159,IF(ROUND(SUM($O159:BW159),4)=ROUND($G159,4),0,IF(Oper!BX$10=Inputs!$L$16,$G159-SUM($O159:BW159),$G159/$B$91)),IF(Oper!BX$10=Inputs!$L$16,$G159-SUM($O159:BW159),0))</f>
        <v>0</v>
      </c>
      <c r="BY159" s="221">
        <f>IF(Oper!BY$10&gt;=$C159,IF(ROUND(SUM($O159:BX159),4)=ROUND($G159,4),0,IF(Oper!BY$10=Inputs!$L$16,$G159-SUM($O159:BX159),$G159/$B$91)),IF(Oper!BY$10=Inputs!$L$16,$G159-SUM($O159:BX159),0))</f>
        <v>0</v>
      </c>
      <c r="BZ159" s="221">
        <f>IF(Oper!BZ$10&gt;=$C159,IF(ROUND(SUM($O159:BY159),4)=ROUND($G159,4),0,IF(Oper!BZ$10=Inputs!$L$16,$G159-SUM($O159:BY159),$G159/$B$91)),IF(Oper!BZ$10=Inputs!$L$16,$G159-SUM($O159:BY159),0))</f>
        <v>0</v>
      </c>
      <c r="CA159" s="221">
        <f>IF(Oper!CA$10&gt;=$C159,IF(ROUND(SUM($O159:BZ159),4)=ROUND($G159,4),0,IF(Oper!CA$10=Inputs!$L$16,$G159-SUM($O159:BZ159),$G159/$B$91)),IF(Oper!CA$10=Inputs!$L$16,$G159-SUM($O159:BZ159),0))</f>
        <v>0</v>
      </c>
      <c r="CB159" s="221">
        <f>IF(Oper!CB$10&gt;=$C159,IF(ROUND(SUM($O159:CA159),4)=ROUND($G159,4),0,IF(Oper!CB$10=Inputs!$L$16,$G159-SUM($O159:CA159),$G159/$B$91)),IF(Oper!CB$10=Inputs!$L$16,$G159-SUM($O159:CA159),0))</f>
        <v>0</v>
      </c>
      <c r="CC159" s="221">
        <f>IF(Oper!CC$10&gt;=$C159,IF(ROUND(SUM($O159:CB159),4)=ROUND($G159,4),0,IF(Oper!CC$10=Inputs!$L$16,$G159-SUM($O159:CB159),$G159/$B$91)),IF(Oper!CC$10=Inputs!$L$16,$G159-SUM($O159:CB159),0))</f>
        <v>0</v>
      </c>
      <c r="CD159" s="221">
        <f>IF(Oper!CD$10&gt;=$C159,IF(ROUND(SUM($O159:CC159),4)=ROUND($G159,4),0,IF(Oper!CD$10=Inputs!$L$16,$G159-SUM($O159:CC159),$G159/$B$91)),IF(Oper!CD$10=Inputs!$L$16,$G159-SUM($O159:CC159),0))</f>
        <v>-11.525402900311022</v>
      </c>
      <c r="CE159" s="221">
        <f>IF(Oper!CE$10&gt;=$C159,IF(ROUND(SUM($O159:CD159),4)=ROUND($G159,4),0,IF(Oper!CE$10=Inputs!$L$16,$G159-SUM($O159:CD159),$G159/$B$91)),IF(Oper!CE$10=Inputs!$L$16,$G159-SUM($O159:CD159),0))</f>
        <v>-11.525402900311022</v>
      </c>
      <c r="CF159" s="221">
        <f>IF(Oper!CF$10&gt;=$C159,IF(ROUND(SUM($O159:CE159),4)=ROUND($G159,4),0,IF(Oper!CF$10=Inputs!$L$16,$G159-SUM($O159:CE159),$G159/$B$91)),IF(Oper!CF$10=Inputs!$L$16,$G159-SUM($O159:CE159),0))</f>
        <v>-11.525402900311022</v>
      </c>
      <c r="CG159" s="221">
        <f>IF(Oper!CG$10&gt;=$C159,IF(ROUND(SUM($O159:CF159),4)=ROUND($G159,4),0,IF(Oper!CG$10=Inputs!$L$16,$G159-SUM($O159:CF159),$G159/$B$91)),IF(Oper!CG$10=Inputs!$L$16,$G159-SUM($O159:CF159),0))</f>
        <v>-11.525402900311022</v>
      </c>
      <c r="CH159" s="221">
        <f>IF(Oper!CH$10&gt;=$C159,IF(ROUND(SUM($O159:CG159),4)=ROUND($G159,4),0,IF(Oper!CH$10=Inputs!$L$16,$G159-SUM($O159:CG159),$G159/$B$91)),IF(Oper!CH$10=Inputs!$L$16,$G159-SUM($O159:CG159),0))</f>
        <v>-11.525402900311022</v>
      </c>
      <c r="CI159" s="221">
        <f>IF(Oper!CI$10&gt;=$C159,IF(ROUND(SUM($O159:CH159),4)=ROUND($G159,4),0,IF(Oper!CI$10=Inputs!$L$16,$G159-SUM($O159:CH159),$G159/$B$91)),IF(Oper!CI$10=Inputs!$L$16,$G159-SUM($O159:CH159),0))</f>
        <v>-11.525402900311022</v>
      </c>
      <c r="CJ159" s="221">
        <f>IF(Oper!CJ$10&gt;=$C159,IF(ROUND(SUM($O159:CI159),4)=ROUND($G159,4),0,IF(Oper!CJ$10=Inputs!$L$16,$G159-SUM($O159:CI159),$G159/$B$91)),IF(Oper!CJ$10=Inputs!$L$16,$G159-SUM($O159:CI159),0))</f>
        <v>-11.525402900311022</v>
      </c>
      <c r="CK159" s="221">
        <f>IF(Oper!CK$10&gt;=$C159,IF(ROUND(SUM($O159:CJ159),4)=ROUND($G159,4),0,IF(Oper!CK$10=Inputs!$L$16,$G159-SUM($O159:CJ159),$G159/$B$91)),IF(Oper!CK$10=Inputs!$L$16,$G159-SUM($O159:CJ159),0))</f>
        <v>-11.525402900311022</v>
      </c>
      <c r="CL159" s="221">
        <f>IF(Oper!CL$10&gt;=$C159,IF(ROUND(SUM($O159:CK159),4)=ROUND($G159,4),0,IF(Oper!CL$10=Inputs!$L$16,$G159-SUM($O159:CK159),$G159/$B$91)),IF(Oper!CL$10=Inputs!$L$16,$G159-SUM($O159:CK159),0))</f>
        <v>-11.525402900311022</v>
      </c>
      <c r="CM159" s="221">
        <f>IF(Oper!CM$10&gt;=$C159,IF(ROUND(SUM($O159:CL159),4)=ROUND($G159,4),0,IF(Oper!CM$10=Inputs!$L$16,$G159-SUM($O159:CL159),$G159/$B$91)),IF(Oper!CM$10=Inputs!$L$16,$G159-SUM($O159:CL159),0))</f>
        <v>-11.525402900311022</v>
      </c>
      <c r="CN159" s="221">
        <f>IF(Oper!CN$10&gt;=$C159,IF(ROUND(SUM($O159:CM159),4)=ROUND($G159,4),0,IF(Oper!CN$10=Inputs!$L$16,$G159-SUM($O159:CM159),$G159/$B$91)),IF(Oper!CN$10=Inputs!$L$16,$G159-SUM($O159:CM159),0))</f>
        <v>-11.525402900311022</v>
      </c>
      <c r="CO159" s="221">
        <f>IF(Oper!CO$10&gt;=$C159,IF(ROUND(SUM($O159:CN159),4)=ROUND($G159,4),0,IF(Oper!CO$10=Inputs!$L$16,$G159-SUM($O159:CN159),$G159/$B$91)),IF(Oper!CO$10=Inputs!$L$16,$G159-SUM($O159:CN159),0))</f>
        <v>-11.525402900311022</v>
      </c>
      <c r="CP159" s="221">
        <f>IF(Oper!CP$10&gt;=$C159,IF(ROUND(SUM($O159:CO159),4)=ROUND($G159,4),0,IF(Oper!CP$10=Inputs!$L$16,$G159-SUM($O159:CO159),$G159/$B$91)),IF(Oper!CP$10=Inputs!$L$16,$G159-SUM($O159:CO159),0))</f>
        <v>-11.525402900311022</v>
      </c>
      <c r="CQ159" s="221">
        <f>IF(Oper!CQ$10&gt;=$C159,IF(ROUND(SUM($O159:CP159),4)=ROUND($G159,4),0,IF(Oper!CQ$10=Inputs!$L$16,$G159-SUM($O159:CP159),$G159/$B$91)),IF(Oper!CQ$10=Inputs!$L$16,$G159-SUM($O159:CP159),0))</f>
        <v>-11.525402900311022</v>
      </c>
      <c r="CR159" s="221">
        <f>IF(Oper!CR$10&gt;=$C159,IF(ROUND(SUM($O159:CQ159),4)=ROUND($G159,4),0,IF(Oper!CR$10=Inputs!$L$16,$G159-SUM($O159:CQ159),$G159/$B$91)),IF(Oper!CR$10=Inputs!$L$16,$G159-SUM($O159:CQ159),0))</f>
        <v>-69.15241740186616</v>
      </c>
      <c r="CS159" s="221"/>
    </row>
    <row r="160" spans="1:97" outlineLevel="1">
      <c r="A160" s="47"/>
      <c r="B160" s="47"/>
      <c r="C160" s="116">
        <v>67937</v>
      </c>
      <c r="D160" s="47"/>
      <c r="E160" s="47"/>
      <c r="F160" s="47"/>
      <c r="G160" s="666">
        <f t="shared" si="220"/>
        <v>-235.11821916634486</v>
      </c>
      <c r="H160" s="47"/>
      <c r="I160" s="47"/>
      <c r="J160" s="47"/>
      <c r="K160" s="310" t="s">
        <v>200</v>
      </c>
      <c r="L160" s="133"/>
      <c r="M160" s="125">
        <f t="shared" si="219"/>
        <v>-235.11821916634486</v>
      </c>
      <c r="N160" s="125"/>
      <c r="O160" s="47"/>
      <c r="P160" s="221">
        <f>IF(Oper!P$10&gt;=$C160,IF(ROUND(SUM($O160:O160),4)=ROUND($G160,4),0,IF(Oper!P$10=Inputs!$L$16,$G160-SUM($O160:O160),$G160/$B$91)),IF(Oper!P$10=Inputs!$L$16,$G160-SUM($O160:O160),0))</f>
        <v>0</v>
      </c>
      <c r="Q160" s="221">
        <f>IF(Oper!Q$10&gt;=$C160,IF(ROUND(SUM($O160:P160),4)=ROUND($G160,4),0,IF(Oper!Q$10=Inputs!$L$16,$G160-SUM($O160:P160),$G160/$B$91)),IF(Oper!Q$10=Inputs!$L$16,$G160-SUM($O160:P160),0))</f>
        <v>0</v>
      </c>
      <c r="R160" s="221">
        <f>IF(Oper!R$10&gt;=$C160,IF(ROUND(SUM($O160:Q160),4)=ROUND($G160,4),0,IF(Oper!R$10=Inputs!$L$16,$G160-SUM($O160:Q160),$G160/$B$91)),IF(Oper!R$10=Inputs!$L$16,$G160-SUM($O160:Q160),0))</f>
        <v>0</v>
      </c>
      <c r="S160" s="221">
        <f>IF(Oper!S$10&gt;=$C160,IF(ROUND(SUM($O160:R160),4)=ROUND($G160,4),0,IF(Oper!S$10=Inputs!$L$16,$G160-SUM($O160:R160),$G160/$B$91)),IF(Oper!S$10=Inputs!$L$16,$G160-SUM($O160:R160),0))</f>
        <v>0</v>
      </c>
      <c r="T160" s="221">
        <f>IF(Oper!T$10&gt;=$C160,IF(ROUND(SUM($O160:S160),4)=ROUND($G160,4),0,IF(Oper!T$10=Inputs!$L$16,$G160-SUM($O160:S160),$G160/$B$91)),IF(Oper!T$10=Inputs!$L$16,$G160-SUM($O160:S160),0))</f>
        <v>0</v>
      </c>
      <c r="U160" s="221">
        <f>IF(Oper!U$10&gt;=$C160,IF(ROUND(SUM($O160:T160),4)=ROUND($G160,4),0,IF(Oper!U$10=Inputs!$L$16,$G160-SUM($O160:T160),$G160/$B$91)),IF(Oper!U$10=Inputs!$L$16,$G160-SUM($O160:T160),0))</f>
        <v>0</v>
      </c>
      <c r="V160" s="221">
        <f>IF(Oper!V$10&gt;=$C160,IF(ROUND(SUM($O160:U160),4)=ROUND($G160,4),0,IF(Oper!V$10=Inputs!$L$16,$G160-SUM($O160:U160),$G160/$B$91)),IF(Oper!V$10=Inputs!$L$16,$G160-SUM($O160:U160),0))</f>
        <v>0</v>
      </c>
      <c r="W160" s="221">
        <f>IF(Oper!W$10&gt;=$C160,IF(ROUND(SUM($O160:V160),4)=ROUND($G160,4),0,IF(Oper!W$10=Inputs!$L$16,$G160-SUM($O160:V160),$G160/$B$91)),IF(Oper!W$10=Inputs!$L$16,$G160-SUM($O160:V160),0))</f>
        <v>0</v>
      </c>
      <c r="X160" s="221">
        <f>IF(Oper!X$10&gt;=$C160,IF(ROUND(SUM($O160:W160),4)=ROUND($G160,4),0,IF(Oper!X$10=Inputs!$L$16,$G160-SUM($O160:W160),$G160/$B$91)),IF(Oper!X$10=Inputs!$L$16,$G160-SUM($O160:W160),0))</f>
        <v>0</v>
      </c>
      <c r="Y160" s="221">
        <f>IF(Oper!Y$10&gt;=$C160,IF(ROUND(SUM($O160:X160),4)=ROUND($G160,4),0,IF(Oper!Y$10=Inputs!$L$16,$G160-SUM($O160:X160),$G160/$B$91)),IF(Oper!Y$10=Inputs!$L$16,$G160-SUM($O160:X160),0))</f>
        <v>0</v>
      </c>
      <c r="Z160" s="221">
        <f>IF(Oper!Z$10&gt;=$C160,IF(ROUND(SUM($O160:Y160),4)=ROUND($G160,4),0,IF(Oper!Z$10=Inputs!$L$16,$G160-SUM($O160:Y160),$G160/$B$91)),IF(Oper!Z$10=Inputs!$L$16,$G160-SUM($O160:Y160),0))</f>
        <v>0</v>
      </c>
      <c r="AA160" s="221">
        <f>IF(Oper!AA$10&gt;=$C160,IF(ROUND(SUM($O160:Z160),4)=ROUND($G160,4),0,IF(Oper!AA$10=Inputs!$L$16,$G160-SUM($O160:Z160),$G160/$B$91)),IF(Oper!AA$10=Inputs!$L$16,$G160-SUM($O160:Z160),0))</f>
        <v>0</v>
      </c>
      <c r="AB160" s="221">
        <f>IF(Oper!AB$10&gt;=$C160,IF(ROUND(SUM($O160:AA160),4)=ROUND($G160,4),0,IF(Oper!AB$10=Inputs!$L$16,$G160-SUM($O160:AA160),$G160/$B$91)),IF(Oper!AB$10=Inputs!$L$16,$G160-SUM($O160:AA160),0))</f>
        <v>0</v>
      </c>
      <c r="AC160" s="221">
        <f>IF(Oper!AC$10&gt;=$C160,IF(ROUND(SUM($O160:AB160),4)=ROUND($G160,4),0,IF(Oper!AC$10=Inputs!$L$16,$G160-SUM($O160:AB160),$G160/$B$91)),IF(Oper!AC$10=Inputs!$L$16,$G160-SUM($O160:AB160),0))</f>
        <v>0</v>
      </c>
      <c r="AD160" s="221">
        <f>IF(Oper!AD$10&gt;=$C160,IF(ROUND(SUM($O160:AC160),4)=ROUND($G160,4),0,IF(Oper!AD$10=Inputs!$L$16,$G160-SUM($O160:AC160),$G160/$B$91)),IF(Oper!AD$10=Inputs!$L$16,$G160-SUM($O160:AC160),0))</f>
        <v>0</v>
      </c>
      <c r="AE160" s="221">
        <f>IF(Oper!AE$10&gt;=$C160,IF(ROUND(SUM($O160:AD160),4)=ROUND($G160,4),0,IF(Oper!AE$10=Inputs!$L$16,$G160-SUM($O160:AD160),$G160/$B$91)),IF(Oper!AE$10=Inputs!$L$16,$G160-SUM($O160:AD160),0))</f>
        <v>0</v>
      </c>
      <c r="AF160" s="221">
        <f>IF(Oper!AF$10&gt;=$C160,IF(ROUND(SUM($O160:AE160),4)=ROUND($G160,4),0,IF(Oper!AF$10=Inputs!$L$16,$G160-SUM($O160:AE160),$G160/$B$91)),IF(Oper!AF$10=Inputs!$L$16,$G160-SUM($O160:AE160),0))</f>
        <v>0</v>
      </c>
      <c r="AG160" s="221">
        <f>IF(Oper!AG$10&gt;=$C160,IF(ROUND(SUM($O160:AF160),4)=ROUND($G160,4),0,IF(Oper!AG$10=Inputs!$L$16,$G160-SUM($O160:AF160),$G160/$B$91)),IF(Oper!AG$10=Inputs!$L$16,$G160-SUM($O160:AF160),0))</f>
        <v>0</v>
      </c>
      <c r="AH160" s="221">
        <f>IF(Oper!AH$10&gt;=$C160,IF(ROUND(SUM($O160:AG160),4)=ROUND($G160,4),0,IF(Oper!AH$10=Inputs!$L$16,$G160-SUM($O160:AG160),$G160/$B$91)),IF(Oper!AH$10=Inputs!$L$16,$G160-SUM($O160:AG160),0))</f>
        <v>0</v>
      </c>
      <c r="AI160" s="221">
        <f>IF(Oper!AI$10&gt;=$C160,IF(ROUND(SUM($O160:AH160),4)=ROUND($G160,4),0,IF(Oper!AI$10=Inputs!$L$16,$G160-SUM($O160:AH160),$G160/$B$91)),IF(Oper!AI$10=Inputs!$L$16,$G160-SUM($O160:AH160),0))</f>
        <v>0</v>
      </c>
      <c r="AJ160" s="221">
        <f>IF(Oper!AJ$10&gt;=$C160,IF(ROUND(SUM($O160:AI160),4)=ROUND($G160,4),0,IF(Oper!AJ$10=Inputs!$L$16,$G160-SUM($O160:AI160),$G160/$B$91)),IF(Oper!AJ$10=Inputs!$L$16,$G160-SUM($O160:AI160),0))</f>
        <v>0</v>
      </c>
      <c r="AK160" s="221">
        <f>IF(Oper!AK$10&gt;=$C160,IF(ROUND(SUM($O160:AJ160),4)=ROUND($G160,4),0,IF(Oper!AK$10=Inputs!$L$16,$G160-SUM($O160:AJ160),$G160/$B$91)),IF(Oper!AK$10=Inputs!$L$16,$G160-SUM($O160:AJ160),0))</f>
        <v>0</v>
      </c>
      <c r="AL160" s="221">
        <f>IF(Oper!AL$10&gt;=$C160,IF(ROUND(SUM($O160:AK160),4)=ROUND($G160,4),0,IF(Oper!AL$10=Inputs!$L$16,$G160-SUM($O160:AK160),$G160/$B$91)),IF(Oper!AL$10=Inputs!$L$16,$G160-SUM($O160:AK160),0))</f>
        <v>0</v>
      </c>
      <c r="AM160" s="221">
        <f>IF(Oper!AM$10&gt;=$C160,IF(ROUND(SUM($O160:AL160),4)=ROUND($G160,4),0,IF(Oper!AM$10=Inputs!$L$16,$G160-SUM($O160:AL160),$G160/$B$91)),IF(Oper!AM$10=Inputs!$L$16,$G160-SUM($O160:AL160),0))</f>
        <v>0</v>
      </c>
      <c r="AN160" s="221">
        <f>IF(Oper!AN$10&gt;=$C160,IF(ROUND(SUM($O160:AM160),4)=ROUND($G160,4),0,IF(Oper!AN$10=Inputs!$L$16,$G160-SUM($O160:AM160),$G160/$B$91)),IF(Oper!AN$10=Inputs!$L$16,$G160-SUM($O160:AM160),0))</f>
        <v>0</v>
      </c>
      <c r="AO160" s="221">
        <f>IF(Oper!AO$10&gt;=$C160,IF(ROUND(SUM($O160:AN160),4)=ROUND($G160,4),0,IF(Oper!AO$10=Inputs!$L$16,$G160-SUM($O160:AN160),$G160/$B$91)),IF(Oper!AO$10=Inputs!$L$16,$G160-SUM($O160:AN160),0))</f>
        <v>0</v>
      </c>
      <c r="AP160" s="221">
        <f>IF(Oper!AP$10&gt;=$C160,IF(ROUND(SUM($O160:AO160),4)=ROUND($G160,4),0,IF(Oper!AP$10=Inputs!$L$16,$G160-SUM($O160:AO160),$G160/$B$91)),IF(Oper!AP$10=Inputs!$L$16,$G160-SUM($O160:AO160),0))</f>
        <v>0</v>
      </c>
      <c r="AQ160" s="221">
        <f>IF(Oper!AQ$10&gt;=$C160,IF(ROUND(SUM($O160:AP160),4)=ROUND($G160,4),0,IF(Oper!AQ$10=Inputs!$L$16,$G160-SUM($O160:AP160),$G160/$B$91)),IF(Oper!AQ$10=Inputs!$L$16,$G160-SUM($O160:AP160),0))</f>
        <v>0</v>
      </c>
      <c r="AR160" s="221">
        <f>IF(Oper!AR$10&gt;=$C160,IF(ROUND(SUM($O160:AQ160),4)=ROUND($G160,4),0,IF(Oper!AR$10=Inputs!$L$16,$G160-SUM($O160:AQ160),$G160/$B$91)),IF(Oper!AR$10=Inputs!$L$16,$G160-SUM($O160:AQ160),0))</f>
        <v>0</v>
      </c>
      <c r="AS160" s="221">
        <f>IF(Oper!AS$10&gt;=$C160,IF(ROUND(SUM($O160:AR160),4)=ROUND($G160,4),0,IF(Oper!AS$10=Inputs!$L$16,$G160-SUM($O160:AR160),$G160/$B$91)),IF(Oper!AS$10=Inputs!$L$16,$G160-SUM($O160:AR160),0))</f>
        <v>0</v>
      </c>
      <c r="AT160" s="221">
        <f>IF(Oper!AT$10&gt;=$C160,IF(ROUND(SUM($O160:AS160),4)=ROUND($G160,4),0,IF(Oper!AT$10=Inputs!$L$16,$G160-SUM($O160:AS160),$G160/$B$91)),IF(Oper!AT$10=Inputs!$L$16,$G160-SUM($O160:AS160),0))</f>
        <v>0</v>
      </c>
      <c r="AU160" s="221">
        <f>IF(Oper!AU$10&gt;=$C160,IF(ROUND(SUM($O160:AT160),4)=ROUND($G160,4),0,IF(Oper!AU$10=Inputs!$L$16,$G160-SUM($O160:AT160),$G160/$B$91)),IF(Oper!AU$10=Inputs!$L$16,$G160-SUM($O160:AT160),0))</f>
        <v>0</v>
      </c>
      <c r="AV160" s="221">
        <f>IF(Oper!AV$10&gt;=$C160,IF(ROUND(SUM($O160:AU160),4)=ROUND($G160,4),0,IF(Oper!AV$10=Inputs!$L$16,$G160-SUM($O160:AU160),$G160/$B$91)),IF(Oper!AV$10=Inputs!$L$16,$G160-SUM($O160:AU160),0))</f>
        <v>0</v>
      </c>
      <c r="AW160" s="221">
        <f>IF(Oper!AW$10&gt;=$C160,IF(ROUND(SUM($O160:AV160),4)=ROUND($G160,4),0,IF(Oper!AW$10=Inputs!$L$16,$G160-SUM($O160:AV160),$G160/$B$91)),IF(Oper!AW$10=Inputs!$L$16,$G160-SUM($O160:AV160),0))</f>
        <v>0</v>
      </c>
      <c r="AX160" s="221">
        <f>IF(Oper!AX$10&gt;=$C160,IF(ROUND(SUM($O160:AW160),4)=ROUND($G160,4),0,IF(Oper!AX$10=Inputs!$L$16,$G160-SUM($O160:AW160),$G160/$B$91)),IF(Oper!AX$10=Inputs!$L$16,$G160-SUM($O160:AW160),0))</f>
        <v>0</v>
      </c>
      <c r="AY160" s="221">
        <f>IF(Oper!AY$10&gt;=$C160,IF(ROUND(SUM($O160:AX160),4)=ROUND($G160,4),0,IF(Oper!AY$10=Inputs!$L$16,$G160-SUM($O160:AX160),$G160/$B$91)),IF(Oper!AY$10=Inputs!$L$16,$G160-SUM($O160:AX160),0))</f>
        <v>0</v>
      </c>
      <c r="AZ160" s="221">
        <f>IF(Oper!AZ$10&gt;=$C160,IF(ROUND(SUM($O160:AY160),4)=ROUND($G160,4),0,IF(Oper!AZ$10=Inputs!$L$16,$G160-SUM($O160:AY160),$G160/$B$91)),IF(Oper!AZ$10=Inputs!$L$16,$G160-SUM($O160:AY160),0))</f>
        <v>0</v>
      </c>
      <c r="BA160" s="221">
        <f>IF(Oper!BA$10&gt;=$C160,IF(ROUND(SUM($O160:AZ160),4)=ROUND($G160,4),0,IF(Oper!BA$10=Inputs!$L$16,$G160-SUM($O160:AZ160),$G160/$B$91)),IF(Oper!BA$10=Inputs!$L$16,$G160-SUM($O160:AZ160),0))</f>
        <v>0</v>
      </c>
      <c r="BB160" s="221">
        <f>IF(Oper!BB$10&gt;=$C160,IF(ROUND(SUM($O160:BA160),4)=ROUND($G160,4),0,IF(Oper!BB$10=Inputs!$L$16,$G160-SUM($O160:BA160),$G160/$B$91)),IF(Oper!BB$10=Inputs!$L$16,$G160-SUM($O160:BA160),0))</f>
        <v>0</v>
      </c>
      <c r="BC160" s="221">
        <f>IF(Oper!BC$10&gt;=$C160,IF(ROUND(SUM($O160:BB160),4)=ROUND($G160,4),0,IF(Oper!BC$10=Inputs!$L$16,$G160-SUM($O160:BB160),$G160/$B$91)),IF(Oper!BC$10=Inputs!$L$16,$G160-SUM($O160:BB160),0))</f>
        <v>0</v>
      </c>
      <c r="BD160" s="221">
        <f>IF(Oper!BD$10&gt;=$C160,IF(ROUND(SUM($O160:BC160),4)=ROUND($G160,4),0,IF(Oper!BD$10=Inputs!$L$16,$G160-SUM($O160:BC160),$G160/$B$91)),IF(Oper!BD$10=Inputs!$L$16,$G160-SUM($O160:BC160),0))</f>
        <v>0</v>
      </c>
      <c r="BE160" s="221">
        <f>IF(Oper!BE$10&gt;=$C160,IF(ROUND(SUM($O160:BD160),4)=ROUND($G160,4),0,IF(Oper!BE$10=Inputs!$L$16,$G160-SUM($O160:BD160),$G160/$B$91)),IF(Oper!BE$10=Inputs!$L$16,$G160-SUM($O160:BD160),0))</f>
        <v>0</v>
      </c>
      <c r="BF160" s="221">
        <f>IF(Oper!BF$10&gt;=$C160,IF(ROUND(SUM($O160:BE160),4)=ROUND($G160,4),0,IF(Oper!BF$10=Inputs!$L$16,$G160-SUM($O160:BE160),$G160/$B$91)),IF(Oper!BF$10=Inputs!$L$16,$G160-SUM($O160:BE160),0))</f>
        <v>0</v>
      </c>
      <c r="BG160" s="221">
        <f>IF(Oper!BG$10&gt;=$C160,IF(ROUND(SUM($O160:BF160),4)=ROUND($G160,4),0,IF(Oper!BG$10=Inputs!$L$16,$G160-SUM($O160:BF160),$G160/$B$91)),IF(Oper!BG$10=Inputs!$L$16,$G160-SUM($O160:BF160),0))</f>
        <v>0</v>
      </c>
      <c r="BH160" s="221">
        <f>IF(Oper!BH$10&gt;=$C160,IF(ROUND(SUM($O160:BG160),4)=ROUND($G160,4),0,IF(Oper!BH$10=Inputs!$L$16,$G160-SUM($O160:BG160),$G160/$B$91)),IF(Oper!BH$10=Inputs!$L$16,$G160-SUM($O160:BG160),0))</f>
        <v>0</v>
      </c>
      <c r="BI160" s="221">
        <f>IF(Oper!BI$10&gt;=$C160,IF(ROUND(SUM($O160:BH160),4)=ROUND($G160,4),0,IF(Oper!BI$10=Inputs!$L$16,$G160-SUM($O160:BH160),$G160/$B$91)),IF(Oper!BI$10=Inputs!$L$16,$G160-SUM($O160:BH160),0))</f>
        <v>0</v>
      </c>
      <c r="BJ160" s="221">
        <f>IF(Oper!BJ$10&gt;=$C160,IF(ROUND(SUM($O160:BI160),4)=ROUND($G160,4),0,IF(Oper!BJ$10=Inputs!$L$16,$G160-SUM($O160:BI160),$G160/$B$91)),IF(Oper!BJ$10=Inputs!$L$16,$G160-SUM($O160:BI160),0))</f>
        <v>0</v>
      </c>
      <c r="BK160" s="221">
        <f>IF(Oper!BK$10&gt;=$C160,IF(ROUND(SUM($O160:BJ160),4)=ROUND($G160,4),0,IF(Oper!BK$10=Inputs!$L$16,$G160-SUM($O160:BJ160),$G160/$B$91)),IF(Oper!BK$10=Inputs!$L$16,$G160-SUM($O160:BJ160),0))</f>
        <v>0</v>
      </c>
      <c r="BL160" s="221">
        <f>IF(Oper!BL$10&gt;=$C160,IF(ROUND(SUM($O160:BK160),4)=ROUND($G160,4),0,IF(Oper!BL$10=Inputs!$L$16,$G160-SUM($O160:BK160),$G160/$B$91)),IF(Oper!BL$10=Inputs!$L$16,$G160-SUM($O160:BK160),0))</f>
        <v>0</v>
      </c>
      <c r="BM160" s="221">
        <f>IF(Oper!BM$10&gt;=$C160,IF(ROUND(SUM($O160:BL160),4)=ROUND($G160,4),0,IF(Oper!BM$10=Inputs!$L$16,$G160-SUM($O160:BL160),$G160/$B$91)),IF(Oper!BM$10=Inputs!$L$16,$G160-SUM($O160:BL160),0))</f>
        <v>0</v>
      </c>
      <c r="BN160" s="221">
        <f>IF(Oper!BN$10&gt;=$C160,IF(ROUND(SUM($O160:BM160),4)=ROUND($G160,4),0,IF(Oper!BN$10=Inputs!$L$16,$G160-SUM($O160:BM160),$G160/$B$91)),IF(Oper!BN$10=Inputs!$L$16,$G160-SUM($O160:BM160),0))</f>
        <v>0</v>
      </c>
      <c r="BO160" s="221">
        <f>IF(Oper!BO$10&gt;=$C160,IF(ROUND(SUM($O160:BN160),4)=ROUND($G160,4),0,IF(Oper!BO$10=Inputs!$L$16,$G160-SUM($O160:BN160),$G160/$B$91)),IF(Oper!BO$10=Inputs!$L$16,$G160-SUM($O160:BN160),0))</f>
        <v>0</v>
      </c>
      <c r="BP160" s="221">
        <f>IF(Oper!BP$10&gt;=$C160,IF(ROUND(SUM($O160:BO160),4)=ROUND($G160,4),0,IF(Oper!BP$10=Inputs!$L$16,$G160-SUM($O160:BO160),$G160/$B$91)),IF(Oper!BP$10=Inputs!$L$16,$G160-SUM($O160:BO160),0))</f>
        <v>0</v>
      </c>
      <c r="BQ160" s="221">
        <f>IF(Oper!BQ$10&gt;=$C160,IF(ROUND(SUM($O160:BP160),4)=ROUND($G160,4),0,IF(Oper!BQ$10=Inputs!$L$16,$G160-SUM($O160:BP160),$G160/$B$91)),IF(Oper!BQ$10=Inputs!$L$16,$G160-SUM($O160:BP160),0))</f>
        <v>0</v>
      </c>
      <c r="BR160" s="221">
        <f>IF(Oper!BR$10&gt;=$C160,IF(ROUND(SUM($O160:BQ160),4)=ROUND($G160,4),0,IF(Oper!BR$10=Inputs!$L$16,$G160-SUM($O160:BQ160),$G160/$B$91)),IF(Oper!BR$10=Inputs!$L$16,$G160-SUM($O160:BQ160),0))</f>
        <v>0</v>
      </c>
      <c r="BS160" s="221">
        <f>IF(Oper!BS$10&gt;=$C160,IF(ROUND(SUM($O160:BR160),4)=ROUND($G160,4),0,IF(Oper!BS$10=Inputs!$L$16,$G160-SUM($O160:BR160),$G160/$B$91)),IF(Oper!BS$10=Inputs!$L$16,$G160-SUM($O160:BR160),0))</f>
        <v>0</v>
      </c>
      <c r="BT160" s="221">
        <f>IF(Oper!BT$10&gt;=$C160,IF(ROUND(SUM($O160:BS160),4)=ROUND($G160,4),0,IF(Oper!BT$10=Inputs!$L$16,$G160-SUM($O160:BS160),$G160/$B$91)),IF(Oper!BT$10=Inputs!$L$16,$G160-SUM($O160:BS160),0))</f>
        <v>0</v>
      </c>
      <c r="BU160" s="221">
        <f>IF(Oper!BU$10&gt;=$C160,IF(ROUND(SUM($O160:BT160),4)=ROUND($G160,4),0,IF(Oper!BU$10=Inputs!$L$16,$G160-SUM($O160:BT160),$G160/$B$91)),IF(Oper!BU$10=Inputs!$L$16,$G160-SUM($O160:BT160),0))</f>
        <v>0</v>
      </c>
      <c r="BV160" s="221">
        <f>IF(Oper!BV$10&gt;=$C160,IF(ROUND(SUM($O160:BU160),4)=ROUND($G160,4),0,IF(Oper!BV$10=Inputs!$L$16,$G160-SUM($O160:BU160),$G160/$B$91)),IF(Oper!BV$10=Inputs!$L$16,$G160-SUM($O160:BU160),0))</f>
        <v>0</v>
      </c>
      <c r="BW160" s="221">
        <f>IF(Oper!BW$10&gt;=$C160,IF(ROUND(SUM($O160:BV160),4)=ROUND($G160,4),0,IF(Oper!BW$10=Inputs!$L$16,$G160-SUM($O160:BV160),$G160/$B$91)),IF(Oper!BW$10=Inputs!$L$16,$G160-SUM($O160:BV160),0))</f>
        <v>0</v>
      </c>
      <c r="BX160" s="221">
        <f>IF(Oper!BX$10&gt;=$C160,IF(ROUND(SUM($O160:BW160),4)=ROUND($G160,4),0,IF(Oper!BX$10=Inputs!$L$16,$G160-SUM($O160:BW160),$G160/$B$91)),IF(Oper!BX$10=Inputs!$L$16,$G160-SUM($O160:BW160),0))</f>
        <v>0</v>
      </c>
      <c r="BY160" s="221">
        <f>IF(Oper!BY$10&gt;=$C160,IF(ROUND(SUM($O160:BX160),4)=ROUND($G160,4),0,IF(Oper!BY$10=Inputs!$L$16,$G160-SUM($O160:BX160),$G160/$B$91)),IF(Oper!BY$10=Inputs!$L$16,$G160-SUM($O160:BX160),0))</f>
        <v>0</v>
      </c>
      <c r="BZ160" s="221">
        <f>IF(Oper!BZ$10&gt;=$C160,IF(ROUND(SUM($O160:BY160),4)=ROUND($G160,4),0,IF(Oper!BZ$10=Inputs!$L$16,$G160-SUM($O160:BY160),$G160/$B$91)),IF(Oper!BZ$10=Inputs!$L$16,$G160-SUM($O160:BY160),0))</f>
        <v>0</v>
      </c>
      <c r="CA160" s="221">
        <f>IF(Oper!CA$10&gt;=$C160,IF(ROUND(SUM($O160:BZ160),4)=ROUND($G160,4),0,IF(Oper!CA$10=Inputs!$L$16,$G160-SUM($O160:BZ160),$G160/$B$91)),IF(Oper!CA$10=Inputs!$L$16,$G160-SUM($O160:BZ160),0))</f>
        <v>0</v>
      </c>
      <c r="CB160" s="221">
        <f>IF(Oper!CB$10&gt;=$C160,IF(ROUND(SUM($O160:CA160),4)=ROUND($G160,4),0,IF(Oper!CB$10=Inputs!$L$16,$G160-SUM($O160:CA160),$G160/$B$91)),IF(Oper!CB$10=Inputs!$L$16,$G160-SUM($O160:CA160),0))</f>
        <v>0</v>
      </c>
      <c r="CC160" s="221">
        <f>IF(Oper!CC$10&gt;=$C160,IF(ROUND(SUM($O160:CB160),4)=ROUND($G160,4),0,IF(Oper!CC$10=Inputs!$L$16,$G160-SUM($O160:CB160),$G160/$B$91)),IF(Oper!CC$10=Inputs!$L$16,$G160-SUM($O160:CB160),0))</f>
        <v>0</v>
      </c>
      <c r="CD160" s="221">
        <f>IF(Oper!CD$10&gt;=$C160,IF(ROUND(SUM($O160:CC160),4)=ROUND($G160,4),0,IF(Oper!CD$10=Inputs!$L$16,$G160-SUM($O160:CC160),$G160/$B$91)),IF(Oper!CD$10=Inputs!$L$16,$G160-SUM($O160:CC160),0))</f>
        <v>0</v>
      </c>
      <c r="CE160" s="221">
        <f>IF(Oper!CE$10&gt;=$C160,IF(ROUND(SUM($O160:CD160),4)=ROUND($G160,4),0,IF(Oper!CE$10=Inputs!$L$16,$G160-SUM($O160:CD160),$G160/$B$91)),IF(Oper!CE$10=Inputs!$L$16,$G160-SUM($O160:CD160),0))</f>
        <v>-11.755910958317243</v>
      </c>
      <c r="CF160" s="221">
        <f>IF(Oper!CF$10&gt;=$C160,IF(ROUND(SUM($O160:CE160),4)=ROUND($G160,4),0,IF(Oper!CF$10=Inputs!$L$16,$G160-SUM($O160:CE160),$G160/$B$91)),IF(Oper!CF$10=Inputs!$L$16,$G160-SUM($O160:CE160),0))</f>
        <v>-11.755910958317243</v>
      </c>
      <c r="CG160" s="221">
        <f>IF(Oper!CG$10&gt;=$C160,IF(ROUND(SUM($O160:CF160),4)=ROUND($G160,4),0,IF(Oper!CG$10=Inputs!$L$16,$G160-SUM($O160:CF160),$G160/$B$91)),IF(Oper!CG$10=Inputs!$L$16,$G160-SUM($O160:CF160),0))</f>
        <v>-11.755910958317243</v>
      </c>
      <c r="CH160" s="221">
        <f>IF(Oper!CH$10&gt;=$C160,IF(ROUND(SUM($O160:CG160),4)=ROUND($G160,4),0,IF(Oper!CH$10=Inputs!$L$16,$G160-SUM($O160:CG160),$G160/$B$91)),IF(Oper!CH$10=Inputs!$L$16,$G160-SUM($O160:CG160),0))</f>
        <v>-11.755910958317243</v>
      </c>
      <c r="CI160" s="221">
        <f>IF(Oper!CI$10&gt;=$C160,IF(ROUND(SUM($O160:CH160),4)=ROUND($G160,4),0,IF(Oper!CI$10=Inputs!$L$16,$G160-SUM($O160:CH160),$G160/$B$91)),IF(Oper!CI$10=Inputs!$L$16,$G160-SUM($O160:CH160),0))</f>
        <v>-11.755910958317243</v>
      </c>
      <c r="CJ160" s="221">
        <f>IF(Oper!CJ$10&gt;=$C160,IF(ROUND(SUM($O160:CI160),4)=ROUND($G160,4),0,IF(Oper!CJ$10=Inputs!$L$16,$G160-SUM($O160:CI160),$G160/$B$91)),IF(Oper!CJ$10=Inputs!$L$16,$G160-SUM($O160:CI160),0))</f>
        <v>-11.755910958317243</v>
      </c>
      <c r="CK160" s="221">
        <f>IF(Oper!CK$10&gt;=$C160,IF(ROUND(SUM($O160:CJ160),4)=ROUND($G160,4),0,IF(Oper!CK$10=Inputs!$L$16,$G160-SUM($O160:CJ160),$G160/$B$91)),IF(Oper!CK$10=Inputs!$L$16,$G160-SUM($O160:CJ160),0))</f>
        <v>-11.755910958317243</v>
      </c>
      <c r="CL160" s="221">
        <f>IF(Oper!CL$10&gt;=$C160,IF(ROUND(SUM($O160:CK160),4)=ROUND($G160,4),0,IF(Oper!CL$10=Inputs!$L$16,$G160-SUM($O160:CK160),$G160/$B$91)),IF(Oper!CL$10=Inputs!$L$16,$G160-SUM($O160:CK160),0))</f>
        <v>-11.755910958317243</v>
      </c>
      <c r="CM160" s="221">
        <f>IF(Oper!CM$10&gt;=$C160,IF(ROUND(SUM($O160:CL160),4)=ROUND($G160,4),0,IF(Oper!CM$10=Inputs!$L$16,$G160-SUM($O160:CL160),$G160/$B$91)),IF(Oper!CM$10=Inputs!$L$16,$G160-SUM($O160:CL160),0))</f>
        <v>-11.755910958317243</v>
      </c>
      <c r="CN160" s="221">
        <f>IF(Oper!CN$10&gt;=$C160,IF(ROUND(SUM($O160:CM160),4)=ROUND($G160,4),0,IF(Oper!CN$10=Inputs!$L$16,$G160-SUM($O160:CM160),$G160/$B$91)),IF(Oper!CN$10=Inputs!$L$16,$G160-SUM($O160:CM160),0))</f>
        <v>-11.755910958317243</v>
      </c>
      <c r="CO160" s="221">
        <f>IF(Oper!CO$10&gt;=$C160,IF(ROUND(SUM($O160:CN160),4)=ROUND($G160,4),0,IF(Oper!CO$10=Inputs!$L$16,$G160-SUM($O160:CN160),$G160/$B$91)),IF(Oper!CO$10=Inputs!$L$16,$G160-SUM($O160:CN160),0))</f>
        <v>-11.755910958317243</v>
      </c>
      <c r="CP160" s="221">
        <f>IF(Oper!CP$10&gt;=$C160,IF(ROUND(SUM($O160:CO160),4)=ROUND($G160,4),0,IF(Oper!CP$10=Inputs!$L$16,$G160-SUM($O160:CO160),$G160/$B$91)),IF(Oper!CP$10=Inputs!$L$16,$G160-SUM($O160:CO160),0))</f>
        <v>-11.755910958317243</v>
      </c>
      <c r="CQ160" s="221">
        <f>IF(Oper!CQ$10&gt;=$C160,IF(ROUND(SUM($O160:CP160),4)=ROUND($G160,4),0,IF(Oper!CQ$10=Inputs!$L$16,$G160-SUM($O160:CP160),$G160/$B$91)),IF(Oper!CQ$10=Inputs!$L$16,$G160-SUM($O160:CP160),0))</f>
        <v>-11.755910958317243</v>
      </c>
      <c r="CR160" s="221">
        <f>IF(Oper!CR$10&gt;=$C160,IF(ROUND(SUM($O160:CQ160),4)=ROUND($G160,4),0,IF(Oper!CR$10=Inputs!$L$16,$G160-SUM($O160:CQ160),$G160/$B$91)),IF(Oper!CR$10=Inputs!$L$16,$G160-SUM($O160:CQ160),0))</f>
        <v>-82.291376708220724</v>
      </c>
      <c r="CS160" s="221"/>
    </row>
    <row r="161" spans="1:97" outlineLevel="1">
      <c r="A161" s="47"/>
      <c r="B161" s="47"/>
      <c r="C161" s="116">
        <v>68302</v>
      </c>
      <c r="D161" s="47"/>
      <c r="E161" s="47"/>
      <c r="F161" s="47"/>
      <c r="G161" s="666">
        <f t="shared" si="220"/>
        <v>-239.82058354967177</v>
      </c>
      <c r="H161" s="47"/>
      <c r="I161" s="47"/>
      <c r="J161" s="47"/>
      <c r="K161" s="310" t="s">
        <v>200</v>
      </c>
      <c r="L161" s="133"/>
      <c r="M161" s="125">
        <f t="shared" si="219"/>
        <v>-239.82058354967177</v>
      </c>
      <c r="N161" s="125"/>
      <c r="O161" s="47"/>
      <c r="P161" s="221">
        <f>IF(Oper!P$10&gt;=$C161,IF(ROUND(SUM($O161:O161),4)=ROUND($G161,4),0,IF(Oper!P$10=Inputs!$L$16,$G161-SUM($O161:O161),$G161/$B$91)),IF(Oper!P$10=Inputs!$L$16,$G161-SUM($O161:O161),0))</f>
        <v>0</v>
      </c>
      <c r="Q161" s="221">
        <f>IF(Oper!Q$10&gt;=$C161,IF(ROUND(SUM($O161:P161),4)=ROUND($G161,4),0,IF(Oper!Q$10=Inputs!$L$16,$G161-SUM($O161:P161),$G161/$B$91)),IF(Oper!Q$10=Inputs!$L$16,$G161-SUM($O161:P161),0))</f>
        <v>0</v>
      </c>
      <c r="R161" s="221">
        <f>IF(Oper!R$10&gt;=$C161,IF(ROUND(SUM($O161:Q161),4)=ROUND($G161,4),0,IF(Oper!R$10=Inputs!$L$16,$G161-SUM($O161:Q161),$G161/$B$91)),IF(Oper!R$10=Inputs!$L$16,$G161-SUM($O161:Q161),0))</f>
        <v>0</v>
      </c>
      <c r="S161" s="221">
        <f>IF(Oper!S$10&gt;=$C161,IF(ROUND(SUM($O161:R161),4)=ROUND($G161,4),0,IF(Oper!S$10=Inputs!$L$16,$G161-SUM($O161:R161),$G161/$B$91)),IF(Oper!S$10=Inputs!$L$16,$G161-SUM($O161:R161),0))</f>
        <v>0</v>
      </c>
      <c r="T161" s="221">
        <f>IF(Oper!T$10&gt;=$C161,IF(ROUND(SUM($O161:S161),4)=ROUND($G161,4),0,IF(Oper!T$10=Inputs!$L$16,$G161-SUM($O161:S161),$G161/$B$91)),IF(Oper!T$10=Inputs!$L$16,$G161-SUM($O161:S161),0))</f>
        <v>0</v>
      </c>
      <c r="U161" s="221">
        <f>IF(Oper!U$10&gt;=$C161,IF(ROUND(SUM($O161:T161),4)=ROUND($G161,4),0,IF(Oper!U$10=Inputs!$L$16,$G161-SUM($O161:T161),$G161/$B$91)),IF(Oper!U$10=Inputs!$L$16,$G161-SUM($O161:T161),0))</f>
        <v>0</v>
      </c>
      <c r="V161" s="221">
        <f>IF(Oper!V$10&gt;=$C161,IF(ROUND(SUM($O161:U161),4)=ROUND($G161,4),0,IF(Oper!V$10=Inputs!$L$16,$G161-SUM($O161:U161),$G161/$B$91)),IF(Oper!V$10=Inputs!$L$16,$G161-SUM($O161:U161),0))</f>
        <v>0</v>
      </c>
      <c r="W161" s="221">
        <f>IF(Oper!W$10&gt;=$C161,IF(ROUND(SUM($O161:V161),4)=ROUND($G161,4),0,IF(Oper!W$10=Inputs!$L$16,$G161-SUM($O161:V161),$G161/$B$91)),IF(Oper!W$10=Inputs!$L$16,$G161-SUM($O161:V161),0))</f>
        <v>0</v>
      </c>
      <c r="X161" s="221">
        <f>IF(Oper!X$10&gt;=$C161,IF(ROUND(SUM($O161:W161),4)=ROUND($G161,4),0,IF(Oper!X$10=Inputs!$L$16,$G161-SUM($O161:W161),$G161/$B$91)),IF(Oper!X$10=Inputs!$L$16,$G161-SUM($O161:W161),0))</f>
        <v>0</v>
      </c>
      <c r="Y161" s="221">
        <f>IF(Oper!Y$10&gt;=$C161,IF(ROUND(SUM($O161:X161),4)=ROUND($G161,4),0,IF(Oper!Y$10=Inputs!$L$16,$G161-SUM($O161:X161),$G161/$B$91)),IF(Oper!Y$10=Inputs!$L$16,$G161-SUM($O161:X161),0))</f>
        <v>0</v>
      </c>
      <c r="Z161" s="221">
        <f>IF(Oper!Z$10&gt;=$C161,IF(ROUND(SUM($O161:Y161),4)=ROUND($G161,4),0,IF(Oper!Z$10=Inputs!$L$16,$G161-SUM($O161:Y161),$G161/$B$91)),IF(Oper!Z$10=Inputs!$L$16,$G161-SUM($O161:Y161),0))</f>
        <v>0</v>
      </c>
      <c r="AA161" s="221">
        <f>IF(Oper!AA$10&gt;=$C161,IF(ROUND(SUM($O161:Z161),4)=ROUND($G161,4),0,IF(Oper!AA$10=Inputs!$L$16,$G161-SUM($O161:Z161),$G161/$B$91)),IF(Oper!AA$10=Inputs!$L$16,$G161-SUM($O161:Z161),0))</f>
        <v>0</v>
      </c>
      <c r="AB161" s="221">
        <f>IF(Oper!AB$10&gt;=$C161,IF(ROUND(SUM($O161:AA161),4)=ROUND($G161,4),0,IF(Oper!AB$10=Inputs!$L$16,$G161-SUM($O161:AA161),$G161/$B$91)),IF(Oper!AB$10=Inputs!$L$16,$G161-SUM($O161:AA161),0))</f>
        <v>0</v>
      </c>
      <c r="AC161" s="221">
        <f>IF(Oper!AC$10&gt;=$C161,IF(ROUND(SUM($O161:AB161),4)=ROUND($G161,4),0,IF(Oper!AC$10=Inputs!$L$16,$G161-SUM($O161:AB161),$G161/$B$91)),IF(Oper!AC$10=Inputs!$L$16,$G161-SUM($O161:AB161),0))</f>
        <v>0</v>
      </c>
      <c r="AD161" s="221">
        <f>IF(Oper!AD$10&gt;=$C161,IF(ROUND(SUM($O161:AC161),4)=ROUND($G161,4),0,IF(Oper!AD$10=Inputs!$L$16,$G161-SUM($O161:AC161),$G161/$B$91)),IF(Oper!AD$10=Inputs!$L$16,$G161-SUM($O161:AC161),0))</f>
        <v>0</v>
      </c>
      <c r="AE161" s="221">
        <f>IF(Oper!AE$10&gt;=$C161,IF(ROUND(SUM($O161:AD161),4)=ROUND($G161,4),0,IF(Oper!AE$10=Inputs!$L$16,$G161-SUM($O161:AD161),$G161/$B$91)),IF(Oper!AE$10=Inputs!$L$16,$G161-SUM($O161:AD161),0))</f>
        <v>0</v>
      </c>
      <c r="AF161" s="221">
        <f>IF(Oper!AF$10&gt;=$C161,IF(ROUND(SUM($O161:AE161),4)=ROUND($G161,4),0,IF(Oper!AF$10=Inputs!$L$16,$G161-SUM($O161:AE161),$G161/$B$91)),IF(Oper!AF$10=Inputs!$L$16,$G161-SUM($O161:AE161),0))</f>
        <v>0</v>
      </c>
      <c r="AG161" s="221">
        <f>IF(Oper!AG$10&gt;=$C161,IF(ROUND(SUM($O161:AF161),4)=ROUND($G161,4),0,IF(Oper!AG$10=Inputs!$L$16,$G161-SUM($O161:AF161),$G161/$B$91)),IF(Oper!AG$10=Inputs!$L$16,$G161-SUM($O161:AF161),0))</f>
        <v>0</v>
      </c>
      <c r="AH161" s="221">
        <f>IF(Oper!AH$10&gt;=$C161,IF(ROUND(SUM($O161:AG161),4)=ROUND($G161,4),0,IF(Oper!AH$10=Inputs!$L$16,$G161-SUM($O161:AG161),$G161/$B$91)),IF(Oper!AH$10=Inputs!$L$16,$G161-SUM($O161:AG161),0))</f>
        <v>0</v>
      </c>
      <c r="AI161" s="221">
        <f>IF(Oper!AI$10&gt;=$C161,IF(ROUND(SUM($O161:AH161),4)=ROUND($G161,4),0,IF(Oper!AI$10=Inputs!$L$16,$G161-SUM($O161:AH161),$G161/$B$91)),IF(Oper!AI$10=Inputs!$L$16,$G161-SUM($O161:AH161),0))</f>
        <v>0</v>
      </c>
      <c r="AJ161" s="221">
        <f>IF(Oper!AJ$10&gt;=$C161,IF(ROUND(SUM($O161:AI161),4)=ROUND($G161,4),0,IF(Oper!AJ$10=Inputs!$L$16,$G161-SUM($O161:AI161),$G161/$B$91)),IF(Oper!AJ$10=Inputs!$L$16,$G161-SUM($O161:AI161),0))</f>
        <v>0</v>
      </c>
      <c r="AK161" s="221">
        <f>IF(Oper!AK$10&gt;=$C161,IF(ROUND(SUM($O161:AJ161),4)=ROUND($G161,4),0,IF(Oper!AK$10=Inputs!$L$16,$G161-SUM($O161:AJ161),$G161/$B$91)),IF(Oper!AK$10=Inputs!$L$16,$G161-SUM($O161:AJ161),0))</f>
        <v>0</v>
      </c>
      <c r="AL161" s="221">
        <f>IF(Oper!AL$10&gt;=$C161,IF(ROUND(SUM($O161:AK161),4)=ROUND($G161,4),0,IF(Oper!AL$10=Inputs!$L$16,$G161-SUM($O161:AK161),$G161/$B$91)),IF(Oper!AL$10=Inputs!$L$16,$G161-SUM($O161:AK161),0))</f>
        <v>0</v>
      </c>
      <c r="AM161" s="221">
        <f>IF(Oper!AM$10&gt;=$C161,IF(ROUND(SUM($O161:AL161),4)=ROUND($G161,4),0,IF(Oper!AM$10=Inputs!$L$16,$G161-SUM($O161:AL161),$G161/$B$91)),IF(Oper!AM$10=Inputs!$L$16,$G161-SUM($O161:AL161),0))</f>
        <v>0</v>
      </c>
      <c r="AN161" s="221">
        <f>IF(Oper!AN$10&gt;=$C161,IF(ROUND(SUM($O161:AM161),4)=ROUND($G161,4),0,IF(Oper!AN$10=Inputs!$L$16,$G161-SUM($O161:AM161),$G161/$B$91)),IF(Oper!AN$10=Inputs!$L$16,$G161-SUM($O161:AM161),0))</f>
        <v>0</v>
      </c>
      <c r="AO161" s="221">
        <f>IF(Oper!AO$10&gt;=$C161,IF(ROUND(SUM($O161:AN161),4)=ROUND($G161,4),0,IF(Oper!AO$10=Inputs!$L$16,$G161-SUM($O161:AN161),$G161/$B$91)),IF(Oper!AO$10=Inputs!$L$16,$G161-SUM($O161:AN161),0))</f>
        <v>0</v>
      </c>
      <c r="AP161" s="221">
        <f>IF(Oper!AP$10&gt;=$C161,IF(ROUND(SUM($O161:AO161),4)=ROUND($G161,4),0,IF(Oper!AP$10=Inputs!$L$16,$G161-SUM($O161:AO161),$G161/$B$91)),IF(Oper!AP$10=Inputs!$L$16,$G161-SUM($O161:AO161),0))</f>
        <v>0</v>
      </c>
      <c r="AQ161" s="221">
        <f>IF(Oper!AQ$10&gt;=$C161,IF(ROUND(SUM($O161:AP161),4)=ROUND($G161,4),0,IF(Oper!AQ$10=Inputs!$L$16,$G161-SUM($O161:AP161),$G161/$B$91)),IF(Oper!AQ$10=Inputs!$L$16,$G161-SUM($O161:AP161),0))</f>
        <v>0</v>
      </c>
      <c r="AR161" s="221">
        <f>IF(Oper!AR$10&gt;=$C161,IF(ROUND(SUM($O161:AQ161),4)=ROUND($G161,4),0,IF(Oper!AR$10=Inputs!$L$16,$G161-SUM($O161:AQ161),$G161/$B$91)),IF(Oper!AR$10=Inputs!$L$16,$G161-SUM($O161:AQ161),0))</f>
        <v>0</v>
      </c>
      <c r="AS161" s="221">
        <f>IF(Oper!AS$10&gt;=$C161,IF(ROUND(SUM($O161:AR161),4)=ROUND($G161,4),0,IF(Oper!AS$10=Inputs!$L$16,$G161-SUM($O161:AR161),$G161/$B$91)),IF(Oper!AS$10=Inputs!$L$16,$G161-SUM($O161:AR161),0))</f>
        <v>0</v>
      </c>
      <c r="AT161" s="221">
        <f>IF(Oper!AT$10&gt;=$C161,IF(ROUND(SUM($O161:AS161),4)=ROUND($G161,4),0,IF(Oper!AT$10=Inputs!$L$16,$G161-SUM($O161:AS161),$G161/$B$91)),IF(Oper!AT$10=Inputs!$L$16,$G161-SUM($O161:AS161),0))</f>
        <v>0</v>
      </c>
      <c r="AU161" s="221">
        <f>IF(Oper!AU$10&gt;=$C161,IF(ROUND(SUM($O161:AT161),4)=ROUND($G161,4),0,IF(Oper!AU$10=Inputs!$L$16,$G161-SUM($O161:AT161),$G161/$B$91)),IF(Oper!AU$10=Inputs!$L$16,$G161-SUM($O161:AT161),0))</f>
        <v>0</v>
      </c>
      <c r="AV161" s="221">
        <f>IF(Oper!AV$10&gt;=$C161,IF(ROUND(SUM($O161:AU161),4)=ROUND($G161,4),0,IF(Oper!AV$10=Inputs!$L$16,$G161-SUM($O161:AU161),$G161/$B$91)),IF(Oper!AV$10=Inputs!$L$16,$G161-SUM($O161:AU161),0))</f>
        <v>0</v>
      </c>
      <c r="AW161" s="221">
        <f>IF(Oper!AW$10&gt;=$C161,IF(ROUND(SUM($O161:AV161),4)=ROUND($G161,4),0,IF(Oper!AW$10=Inputs!$L$16,$G161-SUM($O161:AV161),$G161/$B$91)),IF(Oper!AW$10=Inputs!$L$16,$G161-SUM($O161:AV161),0))</f>
        <v>0</v>
      </c>
      <c r="AX161" s="221">
        <f>IF(Oper!AX$10&gt;=$C161,IF(ROUND(SUM($O161:AW161),4)=ROUND($G161,4),0,IF(Oper!AX$10=Inputs!$L$16,$G161-SUM($O161:AW161),$G161/$B$91)),IF(Oper!AX$10=Inputs!$L$16,$G161-SUM($O161:AW161),0))</f>
        <v>0</v>
      </c>
      <c r="AY161" s="221">
        <f>IF(Oper!AY$10&gt;=$C161,IF(ROUND(SUM($O161:AX161),4)=ROUND($G161,4),0,IF(Oper!AY$10=Inputs!$L$16,$G161-SUM($O161:AX161),$G161/$B$91)),IF(Oper!AY$10=Inputs!$L$16,$G161-SUM($O161:AX161),0))</f>
        <v>0</v>
      </c>
      <c r="AZ161" s="221">
        <f>IF(Oper!AZ$10&gt;=$C161,IF(ROUND(SUM($O161:AY161),4)=ROUND($G161,4),0,IF(Oper!AZ$10=Inputs!$L$16,$G161-SUM($O161:AY161),$G161/$B$91)),IF(Oper!AZ$10=Inputs!$L$16,$G161-SUM($O161:AY161),0))</f>
        <v>0</v>
      </c>
      <c r="BA161" s="221">
        <f>IF(Oper!BA$10&gt;=$C161,IF(ROUND(SUM($O161:AZ161),4)=ROUND($G161,4),0,IF(Oper!BA$10=Inputs!$L$16,$G161-SUM($O161:AZ161),$G161/$B$91)),IF(Oper!BA$10=Inputs!$L$16,$G161-SUM($O161:AZ161),0))</f>
        <v>0</v>
      </c>
      <c r="BB161" s="221">
        <f>IF(Oper!BB$10&gt;=$C161,IF(ROUND(SUM($O161:BA161),4)=ROUND($G161,4),0,IF(Oper!BB$10=Inputs!$L$16,$G161-SUM($O161:BA161),$G161/$B$91)),IF(Oper!BB$10=Inputs!$L$16,$G161-SUM($O161:BA161),0))</f>
        <v>0</v>
      </c>
      <c r="BC161" s="221">
        <f>IF(Oper!BC$10&gt;=$C161,IF(ROUND(SUM($O161:BB161),4)=ROUND($G161,4),0,IF(Oper!BC$10=Inputs!$L$16,$G161-SUM($O161:BB161),$G161/$B$91)),IF(Oper!BC$10=Inputs!$L$16,$G161-SUM($O161:BB161),0))</f>
        <v>0</v>
      </c>
      <c r="BD161" s="221">
        <f>IF(Oper!BD$10&gt;=$C161,IF(ROUND(SUM($O161:BC161),4)=ROUND($G161,4),0,IF(Oper!BD$10=Inputs!$L$16,$G161-SUM($O161:BC161),$G161/$B$91)),IF(Oper!BD$10=Inputs!$L$16,$G161-SUM($O161:BC161),0))</f>
        <v>0</v>
      </c>
      <c r="BE161" s="221">
        <f>IF(Oper!BE$10&gt;=$C161,IF(ROUND(SUM($O161:BD161),4)=ROUND($G161,4),0,IF(Oper!BE$10=Inputs!$L$16,$G161-SUM($O161:BD161),$G161/$B$91)),IF(Oper!BE$10=Inputs!$L$16,$G161-SUM($O161:BD161),0))</f>
        <v>0</v>
      </c>
      <c r="BF161" s="221">
        <f>IF(Oper!BF$10&gt;=$C161,IF(ROUND(SUM($O161:BE161),4)=ROUND($G161,4),0,IF(Oper!BF$10=Inputs!$L$16,$G161-SUM($O161:BE161),$G161/$B$91)),IF(Oper!BF$10=Inputs!$L$16,$G161-SUM($O161:BE161),0))</f>
        <v>0</v>
      </c>
      <c r="BG161" s="221">
        <f>IF(Oper!BG$10&gt;=$C161,IF(ROUND(SUM($O161:BF161),4)=ROUND($G161,4),0,IF(Oper!BG$10=Inputs!$L$16,$G161-SUM($O161:BF161),$G161/$B$91)),IF(Oper!BG$10=Inputs!$L$16,$G161-SUM($O161:BF161),0))</f>
        <v>0</v>
      </c>
      <c r="BH161" s="221">
        <f>IF(Oper!BH$10&gt;=$C161,IF(ROUND(SUM($O161:BG161),4)=ROUND($G161,4),0,IF(Oper!BH$10=Inputs!$L$16,$G161-SUM($O161:BG161),$G161/$B$91)),IF(Oper!BH$10=Inputs!$L$16,$G161-SUM($O161:BG161),0))</f>
        <v>0</v>
      </c>
      <c r="BI161" s="221">
        <f>IF(Oper!BI$10&gt;=$C161,IF(ROUND(SUM($O161:BH161),4)=ROUND($G161,4),0,IF(Oper!BI$10=Inputs!$L$16,$G161-SUM($O161:BH161),$G161/$B$91)),IF(Oper!BI$10=Inputs!$L$16,$G161-SUM($O161:BH161),0))</f>
        <v>0</v>
      </c>
      <c r="BJ161" s="221">
        <f>IF(Oper!BJ$10&gt;=$C161,IF(ROUND(SUM($O161:BI161),4)=ROUND($G161,4),0,IF(Oper!BJ$10=Inputs!$L$16,$G161-SUM($O161:BI161),$G161/$B$91)),IF(Oper!BJ$10=Inputs!$L$16,$G161-SUM($O161:BI161),0))</f>
        <v>0</v>
      </c>
      <c r="BK161" s="221">
        <f>IF(Oper!BK$10&gt;=$C161,IF(ROUND(SUM($O161:BJ161),4)=ROUND($G161,4),0,IF(Oper!BK$10=Inputs!$L$16,$G161-SUM($O161:BJ161),$G161/$B$91)),IF(Oper!BK$10=Inputs!$L$16,$G161-SUM($O161:BJ161),0))</f>
        <v>0</v>
      </c>
      <c r="BL161" s="221">
        <f>IF(Oper!BL$10&gt;=$C161,IF(ROUND(SUM($O161:BK161),4)=ROUND($G161,4),0,IF(Oper!BL$10=Inputs!$L$16,$G161-SUM($O161:BK161),$G161/$B$91)),IF(Oper!BL$10=Inputs!$L$16,$G161-SUM($O161:BK161),0))</f>
        <v>0</v>
      </c>
      <c r="BM161" s="221">
        <f>IF(Oper!BM$10&gt;=$C161,IF(ROUND(SUM($O161:BL161),4)=ROUND($G161,4),0,IF(Oper!BM$10=Inputs!$L$16,$G161-SUM($O161:BL161),$G161/$B$91)),IF(Oper!BM$10=Inputs!$L$16,$G161-SUM($O161:BL161),0))</f>
        <v>0</v>
      </c>
      <c r="BN161" s="221">
        <f>IF(Oper!BN$10&gt;=$C161,IF(ROUND(SUM($O161:BM161),4)=ROUND($G161,4),0,IF(Oper!BN$10=Inputs!$L$16,$G161-SUM($O161:BM161),$G161/$B$91)),IF(Oper!BN$10=Inputs!$L$16,$G161-SUM($O161:BM161),0))</f>
        <v>0</v>
      </c>
      <c r="BO161" s="221">
        <f>IF(Oper!BO$10&gt;=$C161,IF(ROUND(SUM($O161:BN161),4)=ROUND($G161,4),0,IF(Oper!BO$10=Inputs!$L$16,$G161-SUM($O161:BN161),$G161/$B$91)),IF(Oper!BO$10=Inputs!$L$16,$G161-SUM($O161:BN161),0))</f>
        <v>0</v>
      </c>
      <c r="BP161" s="221">
        <f>IF(Oper!BP$10&gt;=$C161,IF(ROUND(SUM($O161:BO161),4)=ROUND($G161,4),0,IF(Oper!BP$10=Inputs!$L$16,$G161-SUM($O161:BO161),$G161/$B$91)),IF(Oper!BP$10=Inputs!$L$16,$G161-SUM($O161:BO161),0))</f>
        <v>0</v>
      </c>
      <c r="BQ161" s="221">
        <f>IF(Oper!BQ$10&gt;=$C161,IF(ROUND(SUM($O161:BP161),4)=ROUND($G161,4),0,IF(Oper!BQ$10=Inputs!$L$16,$G161-SUM($O161:BP161),$G161/$B$91)),IF(Oper!BQ$10=Inputs!$L$16,$G161-SUM($O161:BP161),0))</f>
        <v>0</v>
      </c>
      <c r="BR161" s="221">
        <f>IF(Oper!BR$10&gt;=$C161,IF(ROUND(SUM($O161:BQ161),4)=ROUND($G161,4),0,IF(Oper!BR$10=Inputs!$L$16,$G161-SUM($O161:BQ161),$G161/$B$91)),IF(Oper!BR$10=Inputs!$L$16,$G161-SUM($O161:BQ161),0))</f>
        <v>0</v>
      </c>
      <c r="BS161" s="221">
        <f>IF(Oper!BS$10&gt;=$C161,IF(ROUND(SUM($O161:BR161),4)=ROUND($G161,4),0,IF(Oper!BS$10=Inputs!$L$16,$G161-SUM($O161:BR161),$G161/$B$91)),IF(Oper!BS$10=Inputs!$L$16,$G161-SUM($O161:BR161),0))</f>
        <v>0</v>
      </c>
      <c r="BT161" s="221">
        <f>IF(Oper!BT$10&gt;=$C161,IF(ROUND(SUM($O161:BS161),4)=ROUND($G161,4),0,IF(Oper!BT$10=Inputs!$L$16,$G161-SUM($O161:BS161),$G161/$B$91)),IF(Oper!BT$10=Inputs!$L$16,$G161-SUM($O161:BS161),0))</f>
        <v>0</v>
      </c>
      <c r="BU161" s="221">
        <f>IF(Oper!BU$10&gt;=$C161,IF(ROUND(SUM($O161:BT161),4)=ROUND($G161,4),0,IF(Oper!BU$10=Inputs!$L$16,$G161-SUM($O161:BT161),$G161/$B$91)),IF(Oper!BU$10=Inputs!$L$16,$G161-SUM($O161:BT161),0))</f>
        <v>0</v>
      </c>
      <c r="BV161" s="221">
        <f>IF(Oper!BV$10&gt;=$C161,IF(ROUND(SUM($O161:BU161),4)=ROUND($G161,4),0,IF(Oper!BV$10=Inputs!$L$16,$G161-SUM($O161:BU161),$G161/$B$91)),IF(Oper!BV$10=Inputs!$L$16,$G161-SUM($O161:BU161),0))</f>
        <v>0</v>
      </c>
      <c r="BW161" s="221">
        <f>IF(Oper!BW$10&gt;=$C161,IF(ROUND(SUM($O161:BV161),4)=ROUND($G161,4),0,IF(Oper!BW$10=Inputs!$L$16,$G161-SUM($O161:BV161),$G161/$B$91)),IF(Oper!BW$10=Inputs!$L$16,$G161-SUM($O161:BV161),0))</f>
        <v>0</v>
      </c>
      <c r="BX161" s="221">
        <f>IF(Oper!BX$10&gt;=$C161,IF(ROUND(SUM($O161:BW161),4)=ROUND($G161,4),0,IF(Oper!BX$10=Inputs!$L$16,$G161-SUM($O161:BW161),$G161/$B$91)),IF(Oper!BX$10=Inputs!$L$16,$G161-SUM($O161:BW161),0))</f>
        <v>0</v>
      </c>
      <c r="BY161" s="221">
        <f>IF(Oper!BY$10&gt;=$C161,IF(ROUND(SUM($O161:BX161),4)=ROUND($G161,4),0,IF(Oper!BY$10=Inputs!$L$16,$G161-SUM($O161:BX161),$G161/$B$91)),IF(Oper!BY$10=Inputs!$L$16,$G161-SUM($O161:BX161),0))</f>
        <v>0</v>
      </c>
      <c r="BZ161" s="221">
        <f>IF(Oper!BZ$10&gt;=$C161,IF(ROUND(SUM($O161:BY161),4)=ROUND($G161,4),0,IF(Oper!BZ$10=Inputs!$L$16,$G161-SUM($O161:BY161),$G161/$B$91)),IF(Oper!BZ$10=Inputs!$L$16,$G161-SUM($O161:BY161),0))</f>
        <v>0</v>
      </c>
      <c r="CA161" s="221">
        <f>IF(Oper!CA$10&gt;=$C161,IF(ROUND(SUM($O161:BZ161),4)=ROUND($G161,4),0,IF(Oper!CA$10=Inputs!$L$16,$G161-SUM($O161:BZ161),$G161/$B$91)),IF(Oper!CA$10=Inputs!$L$16,$G161-SUM($O161:BZ161),0))</f>
        <v>0</v>
      </c>
      <c r="CB161" s="221">
        <f>IF(Oper!CB$10&gt;=$C161,IF(ROUND(SUM($O161:CA161),4)=ROUND($G161,4),0,IF(Oper!CB$10=Inputs!$L$16,$G161-SUM($O161:CA161),$G161/$B$91)),IF(Oper!CB$10=Inputs!$L$16,$G161-SUM($O161:CA161),0))</f>
        <v>0</v>
      </c>
      <c r="CC161" s="221">
        <f>IF(Oper!CC$10&gt;=$C161,IF(ROUND(SUM($O161:CB161),4)=ROUND($G161,4),0,IF(Oper!CC$10=Inputs!$L$16,$G161-SUM($O161:CB161),$G161/$B$91)),IF(Oper!CC$10=Inputs!$L$16,$G161-SUM($O161:CB161),0))</f>
        <v>0</v>
      </c>
      <c r="CD161" s="221">
        <f>IF(Oper!CD$10&gt;=$C161,IF(ROUND(SUM($O161:CC161),4)=ROUND($G161,4),0,IF(Oper!CD$10=Inputs!$L$16,$G161-SUM($O161:CC161),$G161/$B$91)),IF(Oper!CD$10=Inputs!$L$16,$G161-SUM($O161:CC161),0))</f>
        <v>0</v>
      </c>
      <c r="CE161" s="221">
        <f>IF(Oper!CE$10&gt;=$C161,IF(ROUND(SUM($O161:CD161),4)=ROUND($G161,4),0,IF(Oper!CE$10=Inputs!$L$16,$G161-SUM($O161:CD161),$G161/$B$91)),IF(Oper!CE$10=Inputs!$L$16,$G161-SUM($O161:CD161),0))</f>
        <v>0</v>
      </c>
      <c r="CF161" s="221">
        <f>IF(Oper!CF$10&gt;=$C161,IF(ROUND(SUM($O161:CE161),4)=ROUND($G161,4),0,IF(Oper!CF$10=Inputs!$L$16,$G161-SUM($O161:CE161),$G161/$B$91)),IF(Oper!CF$10=Inputs!$L$16,$G161-SUM($O161:CE161),0))</f>
        <v>-11.991029177483588</v>
      </c>
      <c r="CG161" s="221">
        <f>IF(Oper!CG$10&gt;=$C161,IF(ROUND(SUM($O161:CF161),4)=ROUND($G161,4),0,IF(Oper!CG$10=Inputs!$L$16,$G161-SUM($O161:CF161),$G161/$B$91)),IF(Oper!CG$10=Inputs!$L$16,$G161-SUM($O161:CF161),0))</f>
        <v>-11.991029177483588</v>
      </c>
      <c r="CH161" s="221">
        <f>IF(Oper!CH$10&gt;=$C161,IF(ROUND(SUM($O161:CG161),4)=ROUND($G161,4),0,IF(Oper!CH$10=Inputs!$L$16,$G161-SUM($O161:CG161),$G161/$B$91)),IF(Oper!CH$10=Inputs!$L$16,$G161-SUM($O161:CG161),0))</f>
        <v>-11.991029177483588</v>
      </c>
      <c r="CI161" s="221">
        <f>IF(Oper!CI$10&gt;=$C161,IF(ROUND(SUM($O161:CH161),4)=ROUND($G161,4),0,IF(Oper!CI$10=Inputs!$L$16,$G161-SUM($O161:CH161),$G161/$B$91)),IF(Oper!CI$10=Inputs!$L$16,$G161-SUM($O161:CH161),0))</f>
        <v>-11.991029177483588</v>
      </c>
      <c r="CJ161" s="221">
        <f>IF(Oper!CJ$10&gt;=$C161,IF(ROUND(SUM($O161:CI161),4)=ROUND($G161,4),0,IF(Oper!CJ$10=Inputs!$L$16,$G161-SUM($O161:CI161),$G161/$B$91)),IF(Oper!CJ$10=Inputs!$L$16,$G161-SUM($O161:CI161),0))</f>
        <v>-11.991029177483588</v>
      </c>
      <c r="CK161" s="221">
        <f>IF(Oper!CK$10&gt;=$C161,IF(ROUND(SUM($O161:CJ161),4)=ROUND($G161,4),0,IF(Oper!CK$10=Inputs!$L$16,$G161-SUM($O161:CJ161),$G161/$B$91)),IF(Oper!CK$10=Inputs!$L$16,$G161-SUM($O161:CJ161),0))</f>
        <v>-11.991029177483588</v>
      </c>
      <c r="CL161" s="221">
        <f>IF(Oper!CL$10&gt;=$C161,IF(ROUND(SUM($O161:CK161),4)=ROUND($G161,4),0,IF(Oper!CL$10=Inputs!$L$16,$G161-SUM($O161:CK161),$G161/$B$91)),IF(Oper!CL$10=Inputs!$L$16,$G161-SUM($O161:CK161),0))</f>
        <v>-11.991029177483588</v>
      </c>
      <c r="CM161" s="221">
        <f>IF(Oper!CM$10&gt;=$C161,IF(ROUND(SUM($O161:CL161),4)=ROUND($G161,4),0,IF(Oper!CM$10=Inputs!$L$16,$G161-SUM($O161:CL161),$G161/$B$91)),IF(Oper!CM$10=Inputs!$L$16,$G161-SUM($O161:CL161),0))</f>
        <v>-11.991029177483588</v>
      </c>
      <c r="CN161" s="221">
        <f>IF(Oper!CN$10&gt;=$C161,IF(ROUND(SUM($O161:CM161),4)=ROUND($G161,4),0,IF(Oper!CN$10=Inputs!$L$16,$G161-SUM($O161:CM161),$G161/$B$91)),IF(Oper!CN$10=Inputs!$L$16,$G161-SUM($O161:CM161),0))</f>
        <v>-11.991029177483588</v>
      </c>
      <c r="CO161" s="221">
        <f>IF(Oper!CO$10&gt;=$C161,IF(ROUND(SUM($O161:CN161),4)=ROUND($G161,4),0,IF(Oper!CO$10=Inputs!$L$16,$G161-SUM($O161:CN161),$G161/$B$91)),IF(Oper!CO$10=Inputs!$L$16,$G161-SUM($O161:CN161),0))</f>
        <v>-11.991029177483588</v>
      </c>
      <c r="CP161" s="221">
        <f>IF(Oper!CP$10&gt;=$C161,IF(ROUND(SUM($O161:CO161),4)=ROUND($G161,4),0,IF(Oper!CP$10=Inputs!$L$16,$G161-SUM($O161:CO161),$G161/$B$91)),IF(Oper!CP$10=Inputs!$L$16,$G161-SUM($O161:CO161),0))</f>
        <v>-11.991029177483588</v>
      </c>
      <c r="CQ161" s="221">
        <f>IF(Oper!CQ$10&gt;=$C161,IF(ROUND(SUM($O161:CP161),4)=ROUND($G161,4),0,IF(Oper!CQ$10=Inputs!$L$16,$G161-SUM($O161:CP161),$G161/$B$91)),IF(Oper!CQ$10=Inputs!$L$16,$G161-SUM($O161:CP161),0))</f>
        <v>-11.991029177483588</v>
      </c>
      <c r="CR161" s="221">
        <f>IF(Oper!CR$10&gt;=$C161,IF(ROUND(SUM($O161:CQ161),4)=ROUND($G161,4),0,IF(Oper!CR$10=Inputs!$L$16,$G161-SUM($O161:CQ161),$G161/$B$91)),IF(Oper!CR$10=Inputs!$L$16,$G161-SUM($O161:CQ161),0))</f>
        <v>-95.928233419868718</v>
      </c>
      <c r="CS161" s="221"/>
    </row>
    <row r="162" spans="1:97" outlineLevel="1">
      <c r="A162" s="47"/>
      <c r="B162" s="47"/>
      <c r="C162" s="116">
        <v>68667</v>
      </c>
      <c r="D162" s="47"/>
      <c r="E162" s="47"/>
      <c r="F162" s="47"/>
      <c r="G162" s="666">
        <f t="shared" si="220"/>
        <v>-244.61699522066519</v>
      </c>
      <c r="H162" s="47"/>
      <c r="I162" s="47"/>
      <c r="J162" s="47"/>
      <c r="K162" s="310" t="s">
        <v>200</v>
      </c>
      <c r="L162" s="133"/>
      <c r="M162" s="125">
        <f t="shared" si="219"/>
        <v>-244.61699522066519</v>
      </c>
      <c r="N162" s="125"/>
      <c r="O162" s="47"/>
      <c r="P162" s="221">
        <f>IF(Oper!P$10&gt;=$C162,IF(ROUND(SUM($O162:O162),4)=ROUND($G162,4),0,IF(Oper!P$10=Inputs!$L$16,$G162-SUM($O162:O162),$G162/$B$91)),IF(Oper!P$10=Inputs!$L$16,$G162-SUM($O162:O162),0))</f>
        <v>0</v>
      </c>
      <c r="Q162" s="221">
        <f>IF(Oper!Q$10&gt;=$C162,IF(ROUND(SUM($O162:P162),4)=ROUND($G162,4),0,IF(Oper!Q$10=Inputs!$L$16,$G162-SUM($O162:P162),$G162/$B$91)),IF(Oper!Q$10=Inputs!$L$16,$G162-SUM($O162:P162),0))</f>
        <v>0</v>
      </c>
      <c r="R162" s="221">
        <f>IF(Oper!R$10&gt;=$C162,IF(ROUND(SUM($O162:Q162),4)=ROUND($G162,4),0,IF(Oper!R$10=Inputs!$L$16,$G162-SUM($O162:Q162),$G162/$B$91)),IF(Oper!R$10=Inputs!$L$16,$G162-SUM($O162:Q162),0))</f>
        <v>0</v>
      </c>
      <c r="S162" s="221">
        <f>IF(Oper!S$10&gt;=$C162,IF(ROUND(SUM($O162:R162),4)=ROUND($G162,4),0,IF(Oper!S$10=Inputs!$L$16,$G162-SUM($O162:R162),$G162/$B$91)),IF(Oper!S$10=Inputs!$L$16,$G162-SUM($O162:R162),0))</f>
        <v>0</v>
      </c>
      <c r="T162" s="221">
        <f>IF(Oper!T$10&gt;=$C162,IF(ROUND(SUM($O162:S162),4)=ROUND($G162,4),0,IF(Oper!T$10=Inputs!$L$16,$G162-SUM($O162:S162),$G162/$B$91)),IF(Oper!T$10=Inputs!$L$16,$G162-SUM($O162:S162),0))</f>
        <v>0</v>
      </c>
      <c r="U162" s="221">
        <f>IF(Oper!U$10&gt;=$C162,IF(ROUND(SUM($O162:T162),4)=ROUND($G162,4),0,IF(Oper!U$10=Inputs!$L$16,$G162-SUM($O162:T162),$G162/$B$91)),IF(Oper!U$10=Inputs!$L$16,$G162-SUM($O162:T162),0))</f>
        <v>0</v>
      </c>
      <c r="V162" s="221">
        <f>IF(Oper!V$10&gt;=$C162,IF(ROUND(SUM($O162:U162),4)=ROUND($G162,4),0,IF(Oper!V$10=Inputs!$L$16,$G162-SUM($O162:U162),$G162/$B$91)),IF(Oper!V$10=Inputs!$L$16,$G162-SUM($O162:U162),0))</f>
        <v>0</v>
      </c>
      <c r="W162" s="221">
        <f>IF(Oper!W$10&gt;=$C162,IF(ROUND(SUM($O162:V162),4)=ROUND($G162,4),0,IF(Oper!W$10=Inputs!$L$16,$G162-SUM($O162:V162),$G162/$B$91)),IF(Oper!W$10=Inputs!$L$16,$G162-SUM($O162:V162),0))</f>
        <v>0</v>
      </c>
      <c r="X162" s="221">
        <f>IF(Oper!X$10&gt;=$C162,IF(ROUND(SUM($O162:W162),4)=ROUND($G162,4),0,IF(Oper!X$10=Inputs!$L$16,$G162-SUM($O162:W162),$G162/$B$91)),IF(Oper!X$10=Inputs!$L$16,$G162-SUM($O162:W162),0))</f>
        <v>0</v>
      </c>
      <c r="Y162" s="221">
        <f>IF(Oper!Y$10&gt;=$C162,IF(ROUND(SUM($O162:X162),4)=ROUND($G162,4),0,IF(Oper!Y$10=Inputs!$L$16,$G162-SUM($O162:X162),$G162/$B$91)),IF(Oper!Y$10=Inputs!$L$16,$G162-SUM($O162:X162),0))</f>
        <v>0</v>
      </c>
      <c r="Z162" s="221">
        <f>IF(Oper!Z$10&gt;=$C162,IF(ROUND(SUM($O162:Y162),4)=ROUND($G162,4),0,IF(Oper!Z$10=Inputs!$L$16,$G162-SUM($O162:Y162),$G162/$B$91)),IF(Oper!Z$10=Inputs!$L$16,$G162-SUM($O162:Y162),0))</f>
        <v>0</v>
      </c>
      <c r="AA162" s="221">
        <f>IF(Oper!AA$10&gt;=$C162,IF(ROUND(SUM($O162:Z162),4)=ROUND($G162,4),0,IF(Oper!AA$10=Inputs!$L$16,$G162-SUM($O162:Z162),$G162/$B$91)),IF(Oper!AA$10=Inputs!$L$16,$G162-SUM($O162:Z162),0))</f>
        <v>0</v>
      </c>
      <c r="AB162" s="221">
        <f>IF(Oper!AB$10&gt;=$C162,IF(ROUND(SUM($O162:AA162),4)=ROUND($G162,4),0,IF(Oper!AB$10=Inputs!$L$16,$G162-SUM($O162:AA162),$G162/$B$91)),IF(Oper!AB$10=Inputs!$L$16,$G162-SUM($O162:AA162),0))</f>
        <v>0</v>
      </c>
      <c r="AC162" s="221">
        <f>IF(Oper!AC$10&gt;=$C162,IF(ROUND(SUM($O162:AB162),4)=ROUND($G162,4),0,IF(Oper!AC$10=Inputs!$L$16,$G162-SUM($O162:AB162),$G162/$B$91)),IF(Oper!AC$10=Inputs!$L$16,$G162-SUM($O162:AB162),0))</f>
        <v>0</v>
      </c>
      <c r="AD162" s="221">
        <f>IF(Oper!AD$10&gt;=$C162,IF(ROUND(SUM($O162:AC162),4)=ROUND($G162,4),0,IF(Oper!AD$10=Inputs!$L$16,$G162-SUM($O162:AC162),$G162/$B$91)),IF(Oper!AD$10=Inputs!$L$16,$G162-SUM($O162:AC162),0))</f>
        <v>0</v>
      </c>
      <c r="AE162" s="221">
        <f>IF(Oper!AE$10&gt;=$C162,IF(ROUND(SUM($O162:AD162),4)=ROUND($G162,4),0,IF(Oper!AE$10=Inputs!$L$16,$G162-SUM($O162:AD162),$G162/$B$91)),IF(Oper!AE$10=Inputs!$L$16,$G162-SUM($O162:AD162),0))</f>
        <v>0</v>
      </c>
      <c r="AF162" s="221">
        <f>IF(Oper!AF$10&gt;=$C162,IF(ROUND(SUM($O162:AE162),4)=ROUND($G162,4),0,IF(Oper!AF$10=Inputs!$L$16,$G162-SUM($O162:AE162),$G162/$B$91)),IF(Oper!AF$10=Inputs!$L$16,$G162-SUM($O162:AE162),0))</f>
        <v>0</v>
      </c>
      <c r="AG162" s="221">
        <f>IF(Oper!AG$10&gt;=$C162,IF(ROUND(SUM($O162:AF162),4)=ROUND($G162,4),0,IF(Oper!AG$10=Inputs!$L$16,$G162-SUM($O162:AF162),$G162/$B$91)),IF(Oper!AG$10=Inputs!$L$16,$G162-SUM($O162:AF162),0))</f>
        <v>0</v>
      </c>
      <c r="AH162" s="221">
        <f>IF(Oper!AH$10&gt;=$C162,IF(ROUND(SUM($O162:AG162),4)=ROUND($G162,4),0,IF(Oper!AH$10=Inputs!$L$16,$G162-SUM($O162:AG162),$G162/$B$91)),IF(Oper!AH$10=Inputs!$L$16,$G162-SUM($O162:AG162),0))</f>
        <v>0</v>
      </c>
      <c r="AI162" s="221">
        <f>IF(Oper!AI$10&gt;=$C162,IF(ROUND(SUM($O162:AH162),4)=ROUND($G162,4),0,IF(Oper!AI$10=Inputs!$L$16,$G162-SUM($O162:AH162),$G162/$B$91)),IF(Oper!AI$10=Inputs!$L$16,$G162-SUM($O162:AH162),0))</f>
        <v>0</v>
      </c>
      <c r="AJ162" s="221">
        <f>IF(Oper!AJ$10&gt;=$C162,IF(ROUND(SUM($O162:AI162),4)=ROUND($G162,4),0,IF(Oper!AJ$10=Inputs!$L$16,$G162-SUM($O162:AI162),$G162/$B$91)),IF(Oper!AJ$10=Inputs!$L$16,$G162-SUM($O162:AI162),0))</f>
        <v>0</v>
      </c>
      <c r="AK162" s="221">
        <f>IF(Oper!AK$10&gt;=$C162,IF(ROUND(SUM($O162:AJ162),4)=ROUND($G162,4),0,IF(Oper!AK$10=Inputs!$L$16,$G162-SUM($O162:AJ162),$G162/$B$91)),IF(Oper!AK$10=Inputs!$L$16,$G162-SUM($O162:AJ162),0))</f>
        <v>0</v>
      </c>
      <c r="AL162" s="221">
        <f>IF(Oper!AL$10&gt;=$C162,IF(ROUND(SUM($O162:AK162),4)=ROUND($G162,4),0,IF(Oper!AL$10=Inputs!$L$16,$G162-SUM($O162:AK162),$G162/$B$91)),IF(Oper!AL$10=Inputs!$L$16,$G162-SUM($O162:AK162),0))</f>
        <v>0</v>
      </c>
      <c r="AM162" s="221">
        <f>IF(Oper!AM$10&gt;=$C162,IF(ROUND(SUM($O162:AL162),4)=ROUND($G162,4),0,IF(Oper!AM$10=Inputs!$L$16,$G162-SUM($O162:AL162),$G162/$B$91)),IF(Oper!AM$10=Inputs!$L$16,$G162-SUM($O162:AL162),0))</f>
        <v>0</v>
      </c>
      <c r="AN162" s="221">
        <f>IF(Oper!AN$10&gt;=$C162,IF(ROUND(SUM($O162:AM162),4)=ROUND($G162,4),0,IF(Oper!AN$10=Inputs!$L$16,$G162-SUM($O162:AM162),$G162/$B$91)),IF(Oper!AN$10=Inputs!$L$16,$G162-SUM($O162:AM162),0))</f>
        <v>0</v>
      </c>
      <c r="AO162" s="221">
        <f>IF(Oper!AO$10&gt;=$C162,IF(ROUND(SUM($O162:AN162),4)=ROUND($G162,4),0,IF(Oper!AO$10=Inputs!$L$16,$G162-SUM($O162:AN162),$G162/$B$91)),IF(Oper!AO$10=Inputs!$L$16,$G162-SUM($O162:AN162),0))</f>
        <v>0</v>
      </c>
      <c r="AP162" s="221">
        <f>IF(Oper!AP$10&gt;=$C162,IF(ROUND(SUM($O162:AO162),4)=ROUND($G162,4),0,IF(Oper!AP$10=Inputs!$L$16,$G162-SUM($O162:AO162),$G162/$B$91)),IF(Oper!AP$10=Inputs!$L$16,$G162-SUM($O162:AO162),0))</f>
        <v>0</v>
      </c>
      <c r="AQ162" s="221">
        <f>IF(Oper!AQ$10&gt;=$C162,IF(ROUND(SUM($O162:AP162),4)=ROUND($G162,4),0,IF(Oper!AQ$10=Inputs!$L$16,$G162-SUM($O162:AP162),$G162/$B$91)),IF(Oper!AQ$10=Inputs!$L$16,$G162-SUM($O162:AP162),0))</f>
        <v>0</v>
      </c>
      <c r="AR162" s="221">
        <f>IF(Oper!AR$10&gt;=$C162,IF(ROUND(SUM($O162:AQ162),4)=ROUND($G162,4),0,IF(Oper!AR$10=Inputs!$L$16,$G162-SUM($O162:AQ162),$G162/$B$91)),IF(Oper!AR$10=Inputs!$L$16,$G162-SUM($O162:AQ162),0))</f>
        <v>0</v>
      </c>
      <c r="AS162" s="221">
        <f>IF(Oper!AS$10&gt;=$C162,IF(ROUND(SUM($O162:AR162),4)=ROUND($G162,4),0,IF(Oper!AS$10=Inputs!$L$16,$G162-SUM($O162:AR162),$G162/$B$91)),IF(Oper!AS$10=Inputs!$L$16,$G162-SUM($O162:AR162),0))</f>
        <v>0</v>
      </c>
      <c r="AT162" s="221">
        <f>IF(Oper!AT$10&gt;=$C162,IF(ROUND(SUM($O162:AS162),4)=ROUND($G162,4),0,IF(Oper!AT$10=Inputs!$L$16,$G162-SUM($O162:AS162),$G162/$B$91)),IF(Oper!AT$10=Inputs!$L$16,$G162-SUM($O162:AS162),0))</f>
        <v>0</v>
      </c>
      <c r="AU162" s="221">
        <f>IF(Oper!AU$10&gt;=$C162,IF(ROUND(SUM($O162:AT162),4)=ROUND($G162,4),0,IF(Oper!AU$10=Inputs!$L$16,$G162-SUM($O162:AT162),$G162/$B$91)),IF(Oper!AU$10=Inputs!$L$16,$G162-SUM($O162:AT162),0))</f>
        <v>0</v>
      </c>
      <c r="AV162" s="221">
        <f>IF(Oper!AV$10&gt;=$C162,IF(ROUND(SUM($O162:AU162),4)=ROUND($G162,4),0,IF(Oper!AV$10=Inputs!$L$16,$G162-SUM($O162:AU162),$G162/$B$91)),IF(Oper!AV$10=Inputs!$L$16,$G162-SUM($O162:AU162),0))</f>
        <v>0</v>
      </c>
      <c r="AW162" s="221">
        <f>IF(Oper!AW$10&gt;=$C162,IF(ROUND(SUM($O162:AV162),4)=ROUND($G162,4),0,IF(Oper!AW$10=Inputs!$L$16,$G162-SUM($O162:AV162),$G162/$B$91)),IF(Oper!AW$10=Inputs!$L$16,$G162-SUM($O162:AV162),0))</f>
        <v>0</v>
      </c>
      <c r="AX162" s="221">
        <f>IF(Oper!AX$10&gt;=$C162,IF(ROUND(SUM($O162:AW162),4)=ROUND($G162,4),0,IF(Oper!AX$10=Inputs!$L$16,$G162-SUM($O162:AW162),$G162/$B$91)),IF(Oper!AX$10=Inputs!$L$16,$G162-SUM($O162:AW162),0))</f>
        <v>0</v>
      </c>
      <c r="AY162" s="221">
        <f>IF(Oper!AY$10&gt;=$C162,IF(ROUND(SUM($O162:AX162),4)=ROUND($G162,4),0,IF(Oper!AY$10=Inputs!$L$16,$G162-SUM($O162:AX162),$G162/$B$91)),IF(Oper!AY$10=Inputs!$L$16,$G162-SUM($O162:AX162),0))</f>
        <v>0</v>
      </c>
      <c r="AZ162" s="221">
        <f>IF(Oper!AZ$10&gt;=$C162,IF(ROUND(SUM($O162:AY162),4)=ROUND($G162,4),0,IF(Oper!AZ$10=Inputs!$L$16,$G162-SUM($O162:AY162),$G162/$B$91)),IF(Oper!AZ$10=Inputs!$L$16,$G162-SUM($O162:AY162),0))</f>
        <v>0</v>
      </c>
      <c r="BA162" s="221">
        <f>IF(Oper!BA$10&gt;=$C162,IF(ROUND(SUM($O162:AZ162),4)=ROUND($G162,4),0,IF(Oper!BA$10=Inputs!$L$16,$G162-SUM($O162:AZ162),$G162/$B$91)),IF(Oper!BA$10=Inputs!$L$16,$G162-SUM($O162:AZ162),0))</f>
        <v>0</v>
      </c>
      <c r="BB162" s="221">
        <f>IF(Oper!BB$10&gt;=$C162,IF(ROUND(SUM($O162:BA162),4)=ROUND($G162,4),0,IF(Oper!BB$10=Inputs!$L$16,$G162-SUM($O162:BA162),$G162/$B$91)),IF(Oper!BB$10=Inputs!$L$16,$G162-SUM($O162:BA162),0))</f>
        <v>0</v>
      </c>
      <c r="BC162" s="221">
        <f>IF(Oper!BC$10&gt;=$C162,IF(ROUND(SUM($O162:BB162),4)=ROUND($G162,4),0,IF(Oper!BC$10=Inputs!$L$16,$G162-SUM($O162:BB162),$G162/$B$91)),IF(Oper!BC$10=Inputs!$L$16,$G162-SUM($O162:BB162),0))</f>
        <v>0</v>
      </c>
      <c r="BD162" s="221">
        <f>IF(Oper!BD$10&gt;=$C162,IF(ROUND(SUM($O162:BC162),4)=ROUND($G162,4),0,IF(Oper!BD$10=Inputs!$L$16,$G162-SUM($O162:BC162),$G162/$B$91)),IF(Oper!BD$10=Inputs!$L$16,$G162-SUM($O162:BC162),0))</f>
        <v>0</v>
      </c>
      <c r="BE162" s="221">
        <f>IF(Oper!BE$10&gt;=$C162,IF(ROUND(SUM($O162:BD162),4)=ROUND($G162,4),0,IF(Oper!BE$10=Inputs!$L$16,$G162-SUM($O162:BD162),$G162/$B$91)),IF(Oper!BE$10=Inputs!$L$16,$G162-SUM($O162:BD162),0))</f>
        <v>0</v>
      </c>
      <c r="BF162" s="221">
        <f>IF(Oper!BF$10&gt;=$C162,IF(ROUND(SUM($O162:BE162),4)=ROUND($G162,4),0,IF(Oper!BF$10=Inputs!$L$16,$G162-SUM($O162:BE162),$G162/$B$91)),IF(Oper!BF$10=Inputs!$L$16,$G162-SUM($O162:BE162),0))</f>
        <v>0</v>
      </c>
      <c r="BG162" s="221">
        <f>IF(Oper!BG$10&gt;=$C162,IF(ROUND(SUM($O162:BF162),4)=ROUND($G162,4),0,IF(Oper!BG$10=Inputs!$L$16,$G162-SUM($O162:BF162),$G162/$B$91)),IF(Oper!BG$10=Inputs!$L$16,$G162-SUM($O162:BF162),0))</f>
        <v>0</v>
      </c>
      <c r="BH162" s="221">
        <f>IF(Oper!BH$10&gt;=$C162,IF(ROUND(SUM($O162:BG162),4)=ROUND($G162,4),0,IF(Oper!BH$10=Inputs!$L$16,$G162-SUM($O162:BG162),$G162/$B$91)),IF(Oper!BH$10=Inputs!$L$16,$G162-SUM($O162:BG162),0))</f>
        <v>0</v>
      </c>
      <c r="BI162" s="221">
        <f>IF(Oper!BI$10&gt;=$C162,IF(ROUND(SUM($O162:BH162),4)=ROUND($G162,4),0,IF(Oper!BI$10=Inputs!$L$16,$G162-SUM($O162:BH162),$G162/$B$91)),IF(Oper!BI$10=Inputs!$L$16,$G162-SUM($O162:BH162),0))</f>
        <v>0</v>
      </c>
      <c r="BJ162" s="221">
        <f>IF(Oper!BJ$10&gt;=$C162,IF(ROUND(SUM($O162:BI162),4)=ROUND($G162,4),0,IF(Oper!BJ$10=Inputs!$L$16,$G162-SUM($O162:BI162),$G162/$B$91)),IF(Oper!BJ$10=Inputs!$L$16,$G162-SUM($O162:BI162),0))</f>
        <v>0</v>
      </c>
      <c r="BK162" s="221">
        <f>IF(Oper!BK$10&gt;=$C162,IF(ROUND(SUM($O162:BJ162),4)=ROUND($G162,4),0,IF(Oper!BK$10=Inputs!$L$16,$G162-SUM($O162:BJ162),$G162/$B$91)),IF(Oper!BK$10=Inputs!$L$16,$G162-SUM($O162:BJ162),0))</f>
        <v>0</v>
      </c>
      <c r="BL162" s="221">
        <f>IF(Oper!BL$10&gt;=$C162,IF(ROUND(SUM($O162:BK162),4)=ROUND($G162,4),0,IF(Oper!BL$10=Inputs!$L$16,$G162-SUM($O162:BK162),$G162/$B$91)),IF(Oper!BL$10=Inputs!$L$16,$G162-SUM($O162:BK162),0))</f>
        <v>0</v>
      </c>
      <c r="BM162" s="221">
        <f>IF(Oper!BM$10&gt;=$C162,IF(ROUND(SUM($O162:BL162),4)=ROUND($G162,4),0,IF(Oper!BM$10=Inputs!$L$16,$G162-SUM($O162:BL162),$G162/$B$91)),IF(Oper!BM$10=Inputs!$L$16,$G162-SUM($O162:BL162),0))</f>
        <v>0</v>
      </c>
      <c r="BN162" s="221">
        <f>IF(Oper!BN$10&gt;=$C162,IF(ROUND(SUM($O162:BM162),4)=ROUND($G162,4),0,IF(Oper!BN$10=Inputs!$L$16,$G162-SUM($O162:BM162),$G162/$B$91)),IF(Oper!BN$10=Inputs!$L$16,$G162-SUM($O162:BM162),0))</f>
        <v>0</v>
      </c>
      <c r="BO162" s="221">
        <f>IF(Oper!BO$10&gt;=$C162,IF(ROUND(SUM($O162:BN162),4)=ROUND($G162,4),0,IF(Oper!BO$10=Inputs!$L$16,$G162-SUM($O162:BN162),$G162/$B$91)),IF(Oper!BO$10=Inputs!$L$16,$G162-SUM($O162:BN162),0))</f>
        <v>0</v>
      </c>
      <c r="BP162" s="221">
        <f>IF(Oper!BP$10&gt;=$C162,IF(ROUND(SUM($O162:BO162),4)=ROUND($G162,4),0,IF(Oper!BP$10=Inputs!$L$16,$G162-SUM($O162:BO162),$G162/$B$91)),IF(Oper!BP$10=Inputs!$L$16,$G162-SUM($O162:BO162),0))</f>
        <v>0</v>
      </c>
      <c r="BQ162" s="221">
        <f>IF(Oper!BQ$10&gt;=$C162,IF(ROUND(SUM($O162:BP162),4)=ROUND($G162,4),0,IF(Oper!BQ$10=Inputs!$L$16,$G162-SUM($O162:BP162),$G162/$B$91)),IF(Oper!BQ$10=Inputs!$L$16,$G162-SUM($O162:BP162),0))</f>
        <v>0</v>
      </c>
      <c r="BR162" s="221">
        <f>IF(Oper!BR$10&gt;=$C162,IF(ROUND(SUM($O162:BQ162),4)=ROUND($G162,4),0,IF(Oper!BR$10=Inputs!$L$16,$G162-SUM($O162:BQ162),$G162/$B$91)),IF(Oper!BR$10=Inputs!$L$16,$G162-SUM($O162:BQ162),0))</f>
        <v>0</v>
      </c>
      <c r="BS162" s="221">
        <f>IF(Oper!BS$10&gt;=$C162,IF(ROUND(SUM($O162:BR162),4)=ROUND($G162,4),0,IF(Oper!BS$10=Inputs!$L$16,$G162-SUM($O162:BR162),$G162/$B$91)),IF(Oper!BS$10=Inputs!$L$16,$G162-SUM($O162:BR162),0))</f>
        <v>0</v>
      </c>
      <c r="BT162" s="221">
        <f>IF(Oper!BT$10&gt;=$C162,IF(ROUND(SUM($O162:BS162),4)=ROUND($G162,4),0,IF(Oper!BT$10=Inputs!$L$16,$G162-SUM($O162:BS162),$G162/$B$91)),IF(Oper!BT$10=Inputs!$L$16,$G162-SUM($O162:BS162),0))</f>
        <v>0</v>
      </c>
      <c r="BU162" s="221">
        <f>IF(Oper!BU$10&gt;=$C162,IF(ROUND(SUM($O162:BT162),4)=ROUND($G162,4),0,IF(Oper!BU$10=Inputs!$L$16,$G162-SUM($O162:BT162),$G162/$B$91)),IF(Oper!BU$10=Inputs!$L$16,$G162-SUM($O162:BT162),0))</f>
        <v>0</v>
      </c>
      <c r="BV162" s="221">
        <f>IF(Oper!BV$10&gt;=$C162,IF(ROUND(SUM($O162:BU162),4)=ROUND($G162,4),0,IF(Oper!BV$10=Inputs!$L$16,$G162-SUM($O162:BU162),$G162/$B$91)),IF(Oper!BV$10=Inputs!$L$16,$G162-SUM($O162:BU162),0))</f>
        <v>0</v>
      </c>
      <c r="BW162" s="221">
        <f>IF(Oper!BW$10&gt;=$C162,IF(ROUND(SUM($O162:BV162),4)=ROUND($G162,4),0,IF(Oper!BW$10=Inputs!$L$16,$G162-SUM($O162:BV162),$G162/$B$91)),IF(Oper!BW$10=Inputs!$L$16,$G162-SUM($O162:BV162),0))</f>
        <v>0</v>
      </c>
      <c r="BX162" s="221">
        <f>IF(Oper!BX$10&gt;=$C162,IF(ROUND(SUM($O162:BW162),4)=ROUND($G162,4),0,IF(Oper!BX$10=Inputs!$L$16,$G162-SUM($O162:BW162),$G162/$B$91)),IF(Oper!BX$10=Inputs!$L$16,$G162-SUM($O162:BW162),0))</f>
        <v>0</v>
      </c>
      <c r="BY162" s="221">
        <f>IF(Oper!BY$10&gt;=$C162,IF(ROUND(SUM($O162:BX162),4)=ROUND($G162,4),0,IF(Oper!BY$10=Inputs!$L$16,$G162-SUM($O162:BX162),$G162/$B$91)),IF(Oper!BY$10=Inputs!$L$16,$G162-SUM($O162:BX162),0))</f>
        <v>0</v>
      </c>
      <c r="BZ162" s="221">
        <f>IF(Oper!BZ$10&gt;=$C162,IF(ROUND(SUM($O162:BY162),4)=ROUND($G162,4),0,IF(Oper!BZ$10=Inputs!$L$16,$G162-SUM($O162:BY162),$G162/$B$91)),IF(Oper!BZ$10=Inputs!$L$16,$G162-SUM($O162:BY162),0))</f>
        <v>0</v>
      </c>
      <c r="CA162" s="221">
        <f>IF(Oper!CA$10&gt;=$C162,IF(ROUND(SUM($O162:BZ162),4)=ROUND($G162,4),0,IF(Oper!CA$10=Inputs!$L$16,$G162-SUM($O162:BZ162),$G162/$B$91)),IF(Oper!CA$10=Inputs!$L$16,$G162-SUM($O162:BZ162),0))</f>
        <v>0</v>
      </c>
      <c r="CB162" s="221">
        <f>IF(Oper!CB$10&gt;=$C162,IF(ROUND(SUM($O162:CA162),4)=ROUND($G162,4),0,IF(Oper!CB$10=Inputs!$L$16,$G162-SUM($O162:CA162),$G162/$B$91)),IF(Oper!CB$10=Inputs!$L$16,$G162-SUM($O162:CA162),0))</f>
        <v>0</v>
      </c>
      <c r="CC162" s="221">
        <f>IF(Oper!CC$10&gt;=$C162,IF(ROUND(SUM($O162:CB162),4)=ROUND($G162,4),0,IF(Oper!CC$10=Inputs!$L$16,$G162-SUM($O162:CB162),$G162/$B$91)),IF(Oper!CC$10=Inputs!$L$16,$G162-SUM($O162:CB162),0))</f>
        <v>0</v>
      </c>
      <c r="CD162" s="221">
        <f>IF(Oper!CD$10&gt;=$C162,IF(ROUND(SUM($O162:CC162),4)=ROUND($G162,4),0,IF(Oper!CD$10=Inputs!$L$16,$G162-SUM($O162:CC162),$G162/$B$91)),IF(Oper!CD$10=Inputs!$L$16,$G162-SUM($O162:CC162),0))</f>
        <v>0</v>
      </c>
      <c r="CE162" s="221">
        <f>IF(Oper!CE$10&gt;=$C162,IF(ROUND(SUM($O162:CD162),4)=ROUND($G162,4),0,IF(Oper!CE$10=Inputs!$L$16,$G162-SUM($O162:CD162),$G162/$B$91)),IF(Oper!CE$10=Inputs!$L$16,$G162-SUM($O162:CD162),0))</f>
        <v>0</v>
      </c>
      <c r="CF162" s="221">
        <f>IF(Oper!CF$10&gt;=$C162,IF(ROUND(SUM($O162:CE162),4)=ROUND($G162,4),0,IF(Oper!CF$10=Inputs!$L$16,$G162-SUM($O162:CE162),$G162/$B$91)),IF(Oper!CF$10=Inputs!$L$16,$G162-SUM($O162:CE162),0))</f>
        <v>0</v>
      </c>
      <c r="CG162" s="221">
        <f>IF(Oper!CG$10&gt;=$C162,IF(ROUND(SUM($O162:CF162),4)=ROUND($G162,4),0,IF(Oper!CG$10=Inputs!$L$16,$G162-SUM($O162:CF162),$G162/$B$91)),IF(Oper!CG$10=Inputs!$L$16,$G162-SUM($O162:CF162),0))</f>
        <v>-12.230849761033259</v>
      </c>
      <c r="CH162" s="221">
        <f>IF(Oper!CH$10&gt;=$C162,IF(ROUND(SUM($O162:CG162),4)=ROUND($G162,4),0,IF(Oper!CH$10=Inputs!$L$16,$G162-SUM($O162:CG162),$G162/$B$91)),IF(Oper!CH$10=Inputs!$L$16,$G162-SUM($O162:CG162),0))</f>
        <v>-12.230849761033259</v>
      </c>
      <c r="CI162" s="221">
        <f>IF(Oper!CI$10&gt;=$C162,IF(ROUND(SUM($O162:CH162),4)=ROUND($G162,4),0,IF(Oper!CI$10=Inputs!$L$16,$G162-SUM($O162:CH162),$G162/$B$91)),IF(Oper!CI$10=Inputs!$L$16,$G162-SUM($O162:CH162),0))</f>
        <v>-12.230849761033259</v>
      </c>
      <c r="CJ162" s="221">
        <f>IF(Oper!CJ$10&gt;=$C162,IF(ROUND(SUM($O162:CI162),4)=ROUND($G162,4),0,IF(Oper!CJ$10=Inputs!$L$16,$G162-SUM($O162:CI162),$G162/$B$91)),IF(Oper!CJ$10=Inputs!$L$16,$G162-SUM($O162:CI162),0))</f>
        <v>-12.230849761033259</v>
      </c>
      <c r="CK162" s="221">
        <f>IF(Oper!CK$10&gt;=$C162,IF(ROUND(SUM($O162:CJ162),4)=ROUND($G162,4),0,IF(Oper!CK$10=Inputs!$L$16,$G162-SUM($O162:CJ162),$G162/$B$91)),IF(Oper!CK$10=Inputs!$L$16,$G162-SUM($O162:CJ162),0))</f>
        <v>-12.230849761033259</v>
      </c>
      <c r="CL162" s="221">
        <f>IF(Oper!CL$10&gt;=$C162,IF(ROUND(SUM($O162:CK162),4)=ROUND($G162,4),0,IF(Oper!CL$10=Inputs!$L$16,$G162-SUM($O162:CK162),$G162/$B$91)),IF(Oper!CL$10=Inputs!$L$16,$G162-SUM($O162:CK162),0))</f>
        <v>-12.230849761033259</v>
      </c>
      <c r="CM162" s="221">
        <f>IF(Oper!CM$10&gt;=$C162,IF(ROUND(SUM($O162:CL162),4)=ROUND($G162,4),0,IF(Oper!CM$10=Inputs!$L$16,$G162-SUM($O162:CL162),$G162/$B$91)),IF(Oper!CM$10=Inputs!$L$16,$G162-SUM($O162:CL162),0))</f>
        <v>-12.230849761033259</v>
      </c>
      <c r="CN162" s="221">
        <f>IF(Oper!CN$10&gt;=$C162,IF(ROUND(SUM($O162:CM162),4)=ROUND($G162,4),0,IF(Oper!CN$10=Inputs!$L$16,$G162-SUM($O162:CM162),$G162/$B$91)),IF(Oper!CN$10=Inputs!$L$16,$G162-SUM($O162:CM162),0))</f>
        <v>-12.230849761033259</v>
      </c>
      <c r="CO162" s="221">
        <f>IF(Oper!CO$10&gt;=$C162,IF(ROUND(SUM($O162:CN162),4)=ROUND($G162,4),0,IF(Oper!CO$10=Inputs!$L$16,$G162-SUM($O162:CN162),$G162/$B$91)),IF(Oper!CO$10=Inputs!$L$16,$G162-SUM($O162:CN162),0))</f>
        <v>-12.230849761033259</v>
      </c>
      <c r="CP162" s="221">
        <f>IF(Oper!CP$10&gt;=$C162,IF(ROUND(SUM($O162:CO162),4)=ROUND($G162,4),0,IF(Oper!CP$10=Inputs!$L$16,$G162-SUM($O162:CO162),$G162/$B$91)),IF(Oper!CP$10=Inputs!$L$16,$G162-SUM($O162:CO162),0))</f>
        <v>-12.230849761033259</v>
      </c>
      <c r="CQ162" s="221">
        <f>IF(Oper!CQ$10&gt;=$C162,IF(ROUND(SUM($O162:CP162),4)=ROUND($G162,4),0,IF(Oper!CQ$10=Inputs!$L$16,$G162-SUM($O162:CP162),$G162/$B$91)),IF(Oper!CQ$10=Inputs!$L$16,$G162-SUM($O162:CP162),0))</f>
        <v>-12.230849761033259</v>
      </c>
      <c r="CR162" s="221">
        <f>IF(Oper!CR$10&gt;=$C162,IF(ROUND(SUM($O162:CQ162),4)=ROUND($G162,4),0,IF(Oper!CR$10=Inputs!$L$16,$G162-SUM($O162:CQ162),$G162/$B$91)),IF(Oper!CR$10=Inputs!$L$16,$G162-SUM($O162:CQ162),0))</f>
        <v>-110.07764784929935</v>
      </c>
      <c r="CS162" s="221"/>
    </row>
    <row r="163" spans="1:97" outlineLevel="1">
      <c r="A163" s="47"/>
      <c r="B163" s="47"/>
      <c r="C163" s="116">
        <v>69033</v>
      </c>
      <c r="D163" s="47"/>
      <c r="E163" s="47"/>
      <c r="F163" s="47"/>
      <c r="G163" s="666">
        <f t="shared" si="220"/>
        <v>-249.50933512507854</v>
      </c>
      <c r="H163" s="47"/>
      <c r="I163" s="47"/>
      <c r="J163" s="47"/>
      <c r="K163" s="310" t="s">
        <v>200</v>
      </c>
      <c r="L163" s="133"/>
      <c r="M163" s="125">
        <f t="shared" si="219"/>
        <v>-249.50933512507854</v>
      </c>
      <c r="N163" s="125"/>
      <c r="O163" s="47"/>
      <c r="P163" s="221">
        <f>IF(Oper!P$10&gt;=$C163,IF(ROUND(SUM($O163:O163),4)=ROUND($G163,4),0,IF(Oper!P$10=Inputs!$L$16,$G163-SUM($O163:O163),$G163/$B$91)),IF(Oper!P$10=Inputs!$L$16,$G163-SUM($O163:O163),0))</f>
        <v>0</v>
      </c>
      <c r="Q163" s="221">
        <f>IF(Oper!Q$10&gt;=$C163,IF(ROUND(SUM($O163:P163),4)=ROUND($G163,4),0,IF(Oper!Q$10=Inputs!$L$16,$G163-SUM($O163:P163),$G163/$B$91)),IF(Oper!Q$10=Inputs!$L$16,$G163-SUM($O163:P163),0))</f>
        <v>0</v>
      </c>
      <c r="R163" s="221">
        <f>IF(Oper!R$10&gt;=$C163,IF(ROUND(SUM($O163:Q163),4)=ROUND($G163,4),0,IF(Oper!R$10=Inputs!$L$16,$G163-SUM($O163:Q163),$G163/$B$91)),IF(Oper!R$10=Inputs!$L$16,$G163-SUM($O163:Q163),0))</f>
        <v>0</v>
      </c>
      <c r="S163" s="221">
        <f>IF(Oper!S$10&gt;=$C163,IF(ROUND(SUM($O163:R163),4)=ROUND($G163,4),0,IF(Oper!S$10=Inputs!$L$16,$G163-SUM($O163:R163),$G163/$B$91)),IF(Oper!S$10=Inputs!$L$16,$G163-SUM($O163:R163),0))</f>
        <v>0</v>
      </c>
      <c r="T163" s="221">
        <f>IF(Oper!T$10&gt;=$C163,IF(ROUND(SUM($O163:S163),4)=ROUND($G163,4),0,IF(Oper!T$10=Inputs!$L$16,$G163-SUM($O163:S163),$G163/$B$91)),IF(Oper!T$10=Inputs!$L$16,$G163-SUM($O163:S163),0))</f>
        <v>0</v>
      </c>
      <c r="U163" s="221">
        <f>IF(Oper!U$10&gt;=$C163,IF(ROUND(SUM($O163:T163),4)=ROUND($G163,4),0,IF(Oper!U$10=Inputs!$L$16,$G163-SUM($O163:T163),$G163/$B$91)),IF(Oper!U$10=Inputs!$L$16,$G163-SUM($O163:T163),0))</f>
        <v>0</v>
      </c>
      <c r="V163" s="221">
        <f>IF(Oper!V$10&gt;=$C163,IF(ROUND(SUM($O163:U163),4)=ROUND($G163,4),0,IF(Oper!V$10=Inputs!$L$16,$G163-SUM($O163:U163),$G163/$B$91)),IF(Oper!V$10=Inputs!$L$16,$G163-SUM($O163:U163),0))</f>
        <v>0</v>
      </c>
      <c r="W163" s="221">
        <f>IF(Oper!W$10&gt;=$C163,IF(ROUND(SUM($O163:V163),4)=ROUND($G163,4),0,IF(Oper!W$10=Inputs!$L$16,$G163-SUM($O163:V163),$G163/$B$91)),IF(Oper!W$10=Inputs!$L$16,$G163-SUM($O163:V163),0))</f>
        <v>0</v>
      </c>
      <c r="X163" s="221">
        <f>IF(Oper!X$10&gt;=$C163,IF(ROUND(SUM($O163:W163),4)=ROUND($G163,4),0,IF(Oper!X$10=Inputs!$L$16,$G163-SUM($O163:W163),$G163/$B$91)),IF(Oper!X$10=Inputs!$L$16,$G163-SUM($O163:W163),0))</f>
        <v>0</v>
      </c>
      <c r="Y163" s="221">
        <f>IF(Oper!Y$10&gt;=$C163,IF(ROUND(SUM($O163:X163),4)=ROUND($G163,4),0,IF(Oper!Y$10=Inputs!$L$16,$G163-SUM($O163:X163),$G163/$B$91)),IF(Oper!Y$10=Inputs!$L$16,$G163-SUM($O163:X163),0))</f>
        <v>0</v>
      </c>
      <c r="Z163" s="221">
        <f>IF(Oper!Z$10&gt;=$C163,IF(ROUND(SUM($O163:Y163),4)=ROUND($G163,4),0,IF(Oper!Z$10=Inputs!$L$16,$G163-SUM($O163:Y163),$G163/$B$91)),IF(Oper!Z$10=Inputs!$L$16,$G163-SUM($O163:Y163),0))</f>
        <v>0</v>
      </c>
      <c r="AA163" s="221">
        <f>IF(Oper!AA$10&gt;=$C163,IF(ROUND(SUM($O163:Z163),4)=ROUND($G163,4),0,IF(Oper!AA$10=Inputs!$L$16,$G163-SUM($O163:Z163),$G163/$B$91)),IF(Oper!AA$10=Inputs!$L$16,$G163-SUM($O163:Z163),0))</f>
        <v>0</v>
      </c>
      <c r="AB163" s="221">
        <f>IF(Oper!AB$10&gt;=$C163,IF(ROUND(SUM($O163:AA163),4)=ROUND($G163,4),0,IF(Oper!AB$10=Inputs!$L$16,$G163-SUM($O163:AA163),$G163/$B$91)),IF(Oper!AB$10=Inputs!$L$16,$G163-SUM($O163:AA163),0))</f>
        <v>0</v>
      </c>
      <c r="AC163" s="221">
        <f>IF(Oper!AC$10&gt;=$C163,IF(ROUND(SUM($O163:AB163),4)=ROUND($G163,4),0,IF(Oper!AC$10=Inputs!$L$16,$G163-SUM($O163:AB163),$G163/$B$91)),IF(Oper!AC$10=Inputs!$L$16,$G163-SUM($O163:AB163),0))</f>
        <v>0</v>
      </c>
      <c r="AD163" s="221">
        <f>IF(Oper!AD$10&gt;=$C163,IF(ROUND(SUM($O163:AC163),4)=ROUND($G163,4),0,IF(Oper!AD$10=Inputs!$L$16,$G163-SUM($O163:AC163),$G163/$B$91)),IF(Oper!AD$10=Inputs!$L$16,$G163-SUM($O163:AC163),0))</f>
        <v>0</v>
      </c>
      <c r="AE163" s="221">
        <f>IF(Oper!AE$10&gt;=$C163,IF(ROUND(SUM($O163:AD163),4)=ROUND($G163,4),0,IF(Oper!AE$10=Inputs!$L$16,$G163-SUM($O163:AD163),$G163/$B$91)),IF(Oper!AE$10=Inputs!$L$16,$G163-SUM($O163:AD163),0))</f>
        <v>0</v>
      </c>
      <c r="AF163" s="221">
        <f>IF(Oper!AF$10&gt;=$C163,IF(ROUND(SUM($O163:AE163),4)=ROUND($G163,4),0,IF(Oper!AF$10=Inputs!$L$16,$G163-SUM($O163:AE163),$G163/$B$91)),IF(Oper!AF$10=Inputs!$L$16,$G163-SUM($O163:AE163),0))</f>
        <v>0</v>
      </c>
      <c r="AG163" s="221">
        <f>IF(Oper!AG$10&gt;=$C163,IF(ROUND(SUM($O163:AF163),4)=ROUND($G163,4),0,IF(Oper!AG$10=Inputs!$L$16,$G163-SUM($O163:AF163),$G163/$B$91)),IF(Oper!AG$10=Inputs!$L$16,$G163-SUM($O163:AF163),0))</f>
        <v>0</v>
      </c>
      <c r="AH163" s="221">
        <f>IF(Oper!AH$10&gt;=$C163,IF(ROUND(SUM($O163:AG163),4)=ROUND($G163,4),0,IF(Oper!AH$10=Inputs!$L$16,$G163-SUM($O163:AG163),$G163/$B$91)),IF(Oper!AH$10=Inputs!$L$16,$G163-SUM($O163:AG163),0))</f>
        <v>0</v>
      </c>
      <c r="AI163" s="221">
        <f>IF(Oper!AI$10&gt;=$C163,IF(ROUND(SUM($O163:AH163),4)=ROUND($G163,4),0,IF(Oper!AI$10=Inputs!$L$16,$G163-SUM($O163:AH163),$G163/$B$91)),IF(Oper!AI$10=Inputs!$L$16,$G163-SUM($O163:AH163),0))</f>
        <v>0</v>
      </c>
      <c r="AJ163" s="221">
        <f>IF(Oper!AJ$10&gt;=$C163,IF(ROUND(SUM($O163:AI163),4)=ROUND($G163,4),0,IF(Oper!AJ$10=Inputs!$L$16,$G163-SUM($O163:AI163),$G163/$B$91)),IF(Oper!AJ$10=Inputs!$L$16,$G163-SUM($O163:AI163),0))</f>
        <v>0</v>
      </c>
      <c r="AK163" s="221">
        <f>IF(Oper!AK$10&gt;=$C163,IF(ROUND(SUM($O163:AJ163),4)=ROUND($G163,4),0,IF(Oper!AK$10=Inputs!$L$16,$G163-SUM($O163:AJ163),$G163/$B$91)),IF(Oper!AK$10=Inputs!$L$16,$G163-SUM($O163:AJ163),0))</f>
        <v>0</v>
      </c>
      <c r="AL163" s="221">
        <f>IF(Oper!AL$10&gt;=$C163,IF(ROUND(SUM($O163:AK163),4)=ROUND($G163,4),0,IF(Oper!AL$10=Inputs!$L$16,$G163-SUM($O163:AK163),$G163/$B$91)),IF(Oper!AL$10=Inputs!$L$16,$G163-SUM($O163:AK163),0))</f>
        <v>0</v>
      </c>
      <c r="AM163" s="221">
        <f>IF(Oper!AM$10&gt;=$C163,IF(ROUND(SUM($O163:AL163),4)=ROUND($G163,4),0,IF(Oper!AM$10=Inputs!$L$16,$G163-SUM($O163:AL163),$G163/$B$91)),IF(Oper!AM$10=Inputs!$L$16,$G163-SUM($O163:AL163),0))</f>
        <v>0</v>
      </c>
      <c r="AN163" s="221">
        <f>IF(Oper!AN$10&gt;=$C163,IF(ROUND(SUM($O163:AM163),4)=ROUND($G163,4),0,IF(Oper!AN$10=Inputs!$L$16,$G163-SUM($O163:AM163),$G163/$B$91)),IF(Oper!AN$10=Inputs!$L$16,$G163-SUM($O163:AM163),0))</f>
        <v>0</v>
      </c>
      <c r="AO163" s="221">
        <f>IF(Oper!AO$10&gt;=$C163,IF(ROUND(SUM($O163:AN163),4)=ROUND($G163,4),0,IF(Oper!AO$10=Inputs!$L$16,$G163-SUM($O163:AN163),$G163/$B$91)),IF(Oper!AO$10=Inputs!$L$16,$G163-SUM($O163:AN163),0))</f>
        <v>0</v>
      </c>
      <c r="AP163" s="221">
        <f>IF(Oper!AP$10&gt;=$C163,IF(ROUND(SUM($O163:AO163),4)=ROUND($G163,4),0,IF(Oper!AP$10=Inputs!$L$16,$G163-SUM($O163:AO163),$G163/$B$91)),IF(Oper!AP$10=Inputs!$L$16,$G163-SUM($O163:AO163),0))</f>
        <v>0</v>
      </c>
      <c r="AQ163" s="221">
        <f>IF(Oper!AQ$10&gt;=$C163,IF(ROUND(SUM($O163:AP163),4)=ROUND($G163,4),0,IF(Oper!AQ$10=Inputs!$L$16,$G163-SUM($O163:AP163),$G163/$B$91)),IF(Oper!AQ$10=Inputs!$L$16,$G163-SUM($O163:AP163),0))</f>
        <v>0</v>
      </c>
      <c r="AR163" s="221">
        <f>IF(Oper!AR$10&gt;=$C163,IF(ROUND(SUM($O163:AQ163),4)=ROUND($G163,4),0,IF(Oper!AR$10=Inputs!$L$16,$G163-SUM($O163:AQ163),$G163/$B$91)),IF(Oper!AR$10=Inputs!$L$16,$G163-SUM($O163:AQ163),0))</f>
        <v>0</v>
      </c>
      <c r="AS163" s="221">
        <f>IF(Oper!AS$10&gt;=$C163,IF(ROUND(SUM($O163:AR163),4)=ROUND($G163,4),0,IF(Oper!AS$10=Inputs!$L$16,$G163-SUM($O163:AR163),$G163/$B$91)),IF(Oper!AS$10=Inputs!$L$16,$G163-SUM($O163:AR163),0))</f>
        <v>0</v>
      </c>
      <c r="AT163" s="221">
        <f>IF(Oper!AT$10&gt;=$C163,IF(ROUND(SUM($O163:AS163),4)=ROUND($G163,4),0,IF(Oper!AT$10=Inputs!$L$16,$G163-SUM($O163:AS163),$G163/$B$91)),IF(Oper!AT$10=Inputs!$L$16,$G163-SUM($O163:AS163),0))</f>
        <v>0</v>
      </c>
      <c r="AU163" s="221">
        <f>IF(Oper!AU$10&gt;=$C163,IF(ROUND(SUM($O163:AT163),4)=ROUND($G163,4),0,IF(Oper!AU$10=Inputs!$L$16,$G163-SUM($O163:AT163),$G163/$B$91)),IF(Oper!AU$10=Inputs!$L$16,$G163-SUM($O163:AT163),0))</f>
        <v>0</v>
      </c>
      <c r="AV163" s="221">
        <f>IF(Oper!AV$10&gt;=$C163,IF(ROUND(SUM($O163:AU163),4)=ROUND($G163,4),0,IF(Oper!AV$10=Inputs!$L$16,$G163-SUM($O163:AU163),$G163/$B$91)),IF(Oper!AV$10=Inputs!$L$16,$G163-SUM($O163:AU163),0))</f>
        <v>0</v>
      </c>
      <c r="AW163" s="221">
        <f>IF(Oper!AW$10&gt;=$C163,IF(ROUND(SUM($O163:AV163),4)=ROUND($G163,4),0,IF(Oper!AW$10=Inputs!$L$16,$G163-SUM($O163:AV163),$G163/$B$91)),IF(Oper!AW$10=Inputs!$L$16,$G163-SUM($O163:AV163),0))</f>
        <v>0</v>
      </c>
      <c r="AX163" s="221">
        <f>IF(Oper!AX$10&gt;=$C163,IF(ROUND(SUM($O163:AW163),4)=ROUND($G163,4),0,IF(Oper!AX$10=Inputs!$L$16,$G163-SUM($O163:AW163),$G163/$B$91)),IF(Oper!AX$10=Inputs!$L$16,$G163-SUM($O163:AW163),0))</f>
        <v>0</v>
      </c>
      <c r="AY163" s="221">
        <f>IF(Oper!AY$10&gt;=$C163,IF(ROUND(SUM($O163:AX163),4)=ROUND($G163,4),0,IF(Oper!AY$10=Inputs!$L$16,$G163-SUM($O163:AX163),$G163/$B$91)),IF(Oper!AY$10=Inputs!$L$16,$G163-SUM($O163:AX163),0))</f>
        <v>0</v>
      </c>
      <c r="AZ163" s="221">
        <f>IF(Oper!AZ$10&gt;=$C163,IF(ROUND(SUM($O163:AY163),4)=ROUND($G163,4),0,IF(Oper!AZ$10=Inputs!$L$16,$G163-SUM($O163:AY163),$G163/$B$91)),IF(Oper!AZ$10=Inputs!$L$16,$G163-SUM($O163:AY163),0))</f>
        <v>0</v>
      </c>
      <c r="BA163" s="221">
        <f>IF(Oper!BA$10&gt;=$C163,IF(ROUND(SUM($O163:AZ163),4)=ROUND($G163,4),0,IF(Oper!BA$10=Inputs!$L$16,$G163-SUM($O163:AZ163),$G163/$B$91)),IF(Oper!BA$10=Inputs!$L$16,$G163-SUM($O163:AZ163),0))</f>
        <v>0</v>
      </c>
      <c r="BB163" s="221">
        <f>IF(Oper!BB$10&gt;=$C163,IF(ROUND(SUM($O163:BA163),4)=ROUND($G163,4),0,IF(Oper!BB$10=Inputs!$L$16,$G163-SUM($O163:BA163),$G163/$B$91)),IF(Oper!BB$10=Inputs!$L$16,$G163-SUM($O163:BA163),0))</f>
        <v>0</v>
      </c>
      <c r="BC163" s="221">
        <f>IF(Oper!BC$10&gt;=$C163,IF(ROUND(SUM($O163:BB163),4)=ROUND($G163,4),0,IF(Oper!BC$10=Inputs!$L$16,$G163-SUM($O163:BB163),$G163/$B$91)),IF(Oper!BC$10=Inputs!$L$16,$G163-SUM($O163:BB163),0))</f>
        <v>0</v>
      </c>
      <c r="BD163" s="221">
        <f>IF(Oper!BD$10&gt;=$C163,IF(ROUND(SUM($O163:BC163),4)=ROUND($G163,4),0,IF(Oper!BD$10=Inputs!$L$16,$G163-SUM($O163:BC163),$G163/$B$91)),IF(Oper!BD$10=Inputs!$L$16,$G163-SUM($O163:BC163),0))</f>
        <v>0</v>
      </c>
      <c r="BE163" s="221">
        <f>IF(Oper!BE$10&gt;=$C163,IF(ROUND(SUM($O163:BD163),4)=ROUND($G163,4),0,IF(Oper!BE$10=Inputs!$L$16,$G163-SUM($O163:BD163),$G163/$B$91)),IF(Oper!BE$10=Inputs!$L$16,$G163-SUM($O163:BD163),0))</f>
        <v>0</v>
      </c>
      <c r="BF163" s="221">
        <f>IF(Oper!BF$10&gt;=$C163,IF(ROUND(SUM($O163:BE163),4)=ROUND($G163,4),0,IF(Oper!BF$10=Inputs!$L$16,$G163-SUM($O163:BE163),$G163/$B$91)),IF(Oper!BF$10=Inputs!$L$16,$G163-SUM($O163:BE163),0))</f>
        <v>0</v>
      </c>
      <c r="BG163" s="221">
        <f>IF(Oper!BG$10&gt;=$C163,IF(ROUND(SUM($O163:BF163),4)=ROUND($G163,4),0,IF(Oper!BG$10=Inputs!$L$16,$G163-SUM($O163:BF163),$G163/$B$91)),IF(Oper!BG$10=Inputs!$L$16,$G163-SUM($O163:BF163),0))</f>
        <v>0</v>
      </c>
      <c r="BH163" s="221">
        <f>IF(Oper!BH$10&gt;=$C163,IF(ROUND(SUM($O163:BG163),4)=ROUND($G163,4),0,IF(Oper!BH$10=Inputs!$L$16,$G163-SUM($O163:BG163),$G163/$B$91)),IF(Oper!BH$10=Inputs!$L$16,$G163-SUM($O163:BG163),0))</f>
        <v>0</v>
      </c>
      <c r="BI163" s="221">
        <f>IF(Oper!BI$10&gt;=$C163,IF(ROUND(SUM($O163:BH163),4)=ROUND($G163,4),0,IF(Oper!BI$10=Inputs!$L$16,$G163-SUM($O163:BH163),$G163/$B$91)),IF(Oper!BI$10=Inputs!$L$16,$G163-SUM($O163:BH163),0))</f>
        <v>0</v>
      </c>
      <c r="BJ163" s="221">
        <f>IF(Oper!BJ$10&gt;=$C163,IF(ROUND(SUM($O163:BI163),4)=ROUND($G163,4),0,IF(Oper!BJ$10=Inputs!$L$16,$G163-SUM($O163:BI163),$G163/$B$91)),IF(Oper!BJ$10=Inputs!$L$16,$G163-SUM($O163:BI163),0))</f>
        <v>0</v>
      </c>
      <c r="BK163" s="221">
        <f>IF(Oper!BK$10&gt;=$C163,IF(ROUND(SUM($O163:BJ163),4)=ROUND($G163,4),0,IF(Oper!BK$10=Inputs!$L$16,$G163-SUM($O163:BJ163),$G163/$B$91)),IF(Oper!BK$10=Inputs!$L$16,$G163-SUM($O163:BJ163),0))</f>
        <v>0</v>
      </c>
      <c r="BL163" s="221">
        <f>IF(Oper!BL$10&gt;=$C163,IF(ROUND(SUM($O163:BK163),4)=ROUND($G163,4),0,IF(Oper!BL$10=Inputs!$L$16,$G163-SUM($O163:BK163),$G163/$B$91)),IF(Oper!BL$10=Inputs!$L$16,$G163-SUM($O163:BK163),0))</f>
        <v>0</v>
      </c>
      <c r="BM163" s="221">
        <f>IF(Oper!BM$10&gt;=$C163,IF(ROUND(SUM($O163:BL163),4)=ROUND($G163,4),0,IF(Oper!BM$10=Inputs!$L$16,$G163-SUM($O163:BL163),$G163/$B$91)),IF(Oper!BM$10=Inputs!$L$16,$G163-SUM($O163:BL163),0))</f>
        <v>0</v>
      </c>
      <c r="BN163" s="221">
        <f>IF(Oper!BN$10&gt;=$C163,IF(ROUND(SUM($O163:BM163),4)=ROUND($G163,4),0,IF(Oper!BN$10=Inputs!$L$16,$G163-SUM($O163:BM163),$G163/$B$91)),IF(Oper!BN$10=Inputs!$L$16,$G163-SUM($O163:BM163),0))</f>
        <v>0</v>
      </c>
      <c r="BO163" s="221">
        <f>IF(Oper!BO$10&gt;=$C163,IF(ROUND(SUM($O163:BN163),4)=ROUND($G163,4),0,IF(Oper!BO$10=Inputs!$L$16,$G163-SUM($O163:BN163),$G163/$B$91)),IF(Oper!BO$10=Inputs!$L$16,$G163-SUM($O163:BN163),0))</f>
        <v>0</v>
      </c>
      <c r="BP163" s="221">
        <f>IF(Oper!BP$10&gt;=$C163,IF(ROUND(SUM($O163:BO163),4)=ROUND($G163,4),0,IF(Oper!BP$10=Inputs!$L$16,$G163-SUM($O163:BO163),$G163/$B$91)),IF(Oper!BP$10=Inputs!$L$16,$G163-SUM($O163:BO163),0))</f>
        <v>0</v>
      </c>
      <c r="BQ163" s="221">
        <f>IF(Oper!BQ$10&gt;=$C163,IF(ROUND(SUM($O163:BP163),4)=ROUND($G163,4),0,IF(Oper!BQ$10=Inputs!$L$16,$G163-SUM($O163:BP163),$G163/$B$91)),IF(Oper!BQ$10=Inputs!$L$16,$G163-SUM($O163:BP163),0))</f>
        <v>0</v>
      </c>
      <c r="BR163" s="221">
        <f>IF(Oper!BR$10&gt;=$C163,IF(ROUND(SUM($O163:BQ163),4)=ROUND($G163,4),0,IF(Oper!BR$10=Inputs!$L$16,$G163-SUM($O163:BQ163),$G163/$B$91)),IF(Oper!BR$10=Inputs!$L$16,$G163-SUM($O163:BQ163),0))</f>
        <v>0</v>
      </c>
      <c r="BS163" s="221">
        <f>IF(Oper!BS$10&gt;=$C163,IF(ROUND(SUM($O163:BR163),4)=ROUND($G163,4),0,IF(Oper!BS$10=Inputs!$L$16,$G163-SUM($O163:BR163),$G163/$B$91)),IF(Oper!BS$10=Inputs!$L$16,$G163-SUM($O163:BR163),0))</f>
        <v>0</v>
      </c>
      <c r="BT163" s="221">
        <f>IF(Oper!BT$10&gt;=$C163,IF(ROUND(SUM($O163:BS163),4)=ROUND($G163,4),0,IF(Oper!BT$10=Inputs!$L$16,$G163-SUM($O163:BS163),$G163/$B$91)),IF(Oper!BT$10=Inputs!$L$16,$G163-SUM($O163:BS163),0))</f>
        <v>0</v>
      </c>
      <c r="BU163" s="221">
        <f>IF(Oper!BU$10&gt;=$C163,IF(ROUND(SUM($O163:BT163),4)=ROUND($G163,4),0,IF(Oper!BU$10=Inputs!$L$16,$G163-SUM($O163:BT163),$G163/$B$91)),IF(Oper!BU$10=Inputs!$L$16,$G163-SUM($O163:BT163),0))</f>
        <v>0</v>
      </c>
      <c r="BV163" s="221">
        <f>IF(Oper!BV$10&gt;=$C163,IF(ROUND(SUM($O163:BU163),4)=ROUND($G163,4),0,IF(Oper!BV$10=Inputs!$L$16,$G163-SUM($O163:BU163),$G163/$B$91)),IF(Oper!BV$10=Inputs!$L$16,$G163-SUM($O163:BU163),0))</f>
        <v>0</v>
      </c>
      <c r="BW163" s="221">
        <f>IF(Oper!BW$10&gt;=$C163,IF(ROUND(SUM($O163:BV163),4)=ROUND($G163,4),0,IF(Oper!BW$10=Inputs!$L$16,$G163-SUM($O163:BV163),$G163/$B$91)),IF(Oper!BW$10=Inputs!$L$16,$G163-SUM($O163:BV163),0))</f>
        <v>0</v>
      </c>
      <c r="BX163" s="221">
        <f>IF(Oper!BX$10&gt;=$C163,IF(ROUND(SUM($O163:BW163),4)=ROUND($G163,4),0,IF(Oper!BX$10=Inputs!$L$16,$G163-SUM($O163:BW163),$G163/$B$91)),IF(Oper!BX$10=Inputs!$L$16,$G163-SUM($O163:BW163),0))</f>
        <v>0</v>
      </c>
      <c r="BY163" s="221">
        <f>IF(Oper!BY$10&gt;=$C163,IF(ROUND(SUM($O163:BX163),4)=ROUND($G163,4),0,IF(Oper!BY$10=Inputs!$L$16,$G163-SUM($O163:BX163),$G163/$B$91)),IF(Oper!BY$10=Inputs!$L$16,$G163-SUM($O163:BX163),0))</f>
        <v>0</v>
      </c>
      <c r="BZ163" s="221">
        <f>IF(Oper!BZ$10&gt;=$C163,IF(ROUND(SUM($O163:BY163),4)=ROUND($G163,4),0,IF(Oper!BZ$10=Inputs!$L$16,$G163-SUM($O163:BY163),$G163/$B$91)),IF(Oper!BZ$10=Inputs!$L$16,$G163-SUM($O163:BY163),0))</f>
        <v>0</v>
      </c>
      <c r="CA163" s="221">
        <f>IF(Oper!CA$10&gt;=$C163,IF(ROUND(SUM($O163:BZ163),4)=ROUND($G163,4),0,IF(Oper!CA$10=Inputs!$L$16,$G163-SUM($O163:BZ163),$G163/$B$91)),IF(Oper!CA$10=Inputs!$L$16,$G163-SUM($O163:BZ163),0))</f>
        <v>0</v>
      </c>
      <c r="CB163" s="221">
        <f>IF(Oper!CB$10&gt;=$C163,IF(ROUND(SUM($O163:CA163),4)=ROUND($G163,4),0,IF(Oper!CB$10=Inputs!$L$16,$G163-SUM($O163:CA163),$G163/$B$91)),IF(Oper!CB$10=Inputs!$L$16,$G163-SUM($O163:CA163),0))</f>
        <v>0</v>
      </c>
      <c r="CC163" s="221">
        <f>IF(Oper!CC$10&gt;=$C163,IF(ROUND(SUM($O163:CB163),4)=ROUND($G163,4),0,IF(Oper!CC$10=Inputs!$L$16,$G163-SUM($O163:CB163),$G163/$B$91)),IF(Oper!CC$10=Inputs!$L$16,$G163-SUM($O163:CB163),0))</f>
        <v>0</v>
      </c>
      <c r="CD163" s="221">
        <f>IF(Oper!CD$10&gt;=$C163,IF(ROUND(SUM($O163:CC163),4)=ROUND($G163,4),0,IF(Oper!CD$10=Inputs!$L$16,$G163-SUM($O163:CC163),$G163/$B$91)),IF(Oper!CD$10=Inputs!$L$16,$G163-SUM($O163:CC163),0))</f>
        <v>0</v>
      </c>
      <c r="CE163" s="221">
        <f>IF(Oper!CE$10&gt;=$C163,IF(ROUND(SUM($O163:CD163),4)=ROUND($G163,4),0,IF(Oper!CE$10=Inputs!$L$16,$G163-SUM($O163:CD163),$G163/$B$91)),IF(Oper!CE$10=Inputs!$L$16,$G163-SUM($O163:CD163),0))</f>
        <v>0</v>
      </c>
      <c r="CF163" s="221">
        <f>IF(Oper!CF$10&gt;=$C163,IF(ROUND(SUM($O163:CE163),4)=ROUND($G163,4),0,IF(Oper!CF$10=Inputs!$L$16,$G163-SUM($O163:CE163),$G163/$B$91)),IF(Oper!CF$10=Inputs!$L$16,$G163-SUM($O163:CE163),0))</f>
        <v>0</v>
      </c>
      <c r="CG163" s="221">
        <f>IF(Oper!CG$10&gt;=$C163,IF(ROUND(SUM($O163:CF163),4)=ROUND($G163,4),0,IF(Oper!CG$10=Inputs!$L$16,$G163-SUM($O163:CF163),$G163/$B$91)),IF(Oper!CG$10=Inputs!$L$16,$G163-SUM($O163:CF163),0))</f>
        <v>0</v>
      </c>
      <c r="CH163" s="221">
        <f>IF(Oper!CH$10&gt;=$C163,IF(ROUND(SUM($O163:CG163),4)=ROUND($G163,4),0,IF(Oper!CH$10=Inputs!$L$16,$G163-SUM($O163:CG163),$G163/$B$91)),IF(Oper!CH$10=Inputs!$L$16,$G163-SUM($O163:CG163),0))</f>
        <v>-12.475466756253926</v>
      </c>
      <c r="CI163" s="221">
        <f>IF(Oper!CI$10&gt;=$C163,IF(ROUND(SUM($O163:CH163),4)=ROUND($G163,4),0,IF(Oper!CI$10=Inputs!$L$16,$G163-SUM($O163:CH163),$G163/$B$91)),IF(Oper!CI$10=Inputs!$L$16,$G163-SUM($O163:CH163),0))</f>
        <v>-12.475466756253926</v>
      </c>
      <c r="CJ163" s="221">
        <f>IF(Oper!CJ$10&gt;=$C163,IF(ROUND(SUM($O163:CI163),4)=ROUND($G163,4),0,IF(Oper!CJ$10=Inputs!$L$16,$G163-SUM($O163:CI163),$G163/$B$91)),IF(Oper!CJ$10=Inputs!$L$16,$G163-SUM($O163:CI163),0))</f>
        <v>-12.475466756253926</v>
      </c>
      <c r="CK163" s="221">
        <f>IF(Oper!CK$10&gt;=$C163,IF(ROUND(SUM($O163:CJ163),4)=ROUND($G163,4),0,IF(Oper!CK$10=Inputs!$L$16,$G163-SUM($O163:CJ163),$G163/$B$91)),IF(Oper!CK$10=Inputs!$L$16,$G163-SUM($O163:CJ163),0))</f>
        <v>-12.475466756253926</v>
      </c>
      <c r="CL163" s="221">
        <f>IF(Oper!CL$10&gt;=$C163,IF(ROUND(SUM($O163:CK163),4)=ROUND($G163,4),0,IF(Oper!CL$10=Inputs!$L$16,$G163-SUM($O163:CK163),$G163/$B$91)),IF(Oper!CL$10=Inputs!$L$16,$G163-SUM($O163:CK163),0))</f>
        <v>-12.475466756253926</v>
      </c>
      <c r="CM163" s="221">
        <f>IF(Oper!CM$10&gt;=$C163,IF(ROUND(SUM($O163:CL163),4)=ROUND($G163,4),0,IF(Oper!CM$10=Inputs!$L$16,$G163-SUM($O163:CL163),$G163/$B$91)),IF(Oper!CM$10=Inputs!$L$16,$G163-SUM($O163:CL163),0))</f>
        <v>-12.475466756253926</v>
      </c>
      <c r="CN163" s="221">
        <f>IF(Oper!CN$10&gt;=$C163,IF(ROUND(SUM($O163:CM163),4)=ROUND($G163,4),0,IF(Oper!CN$10=Inputs!$L$16,$G163-SUM($O163:CM163),$G163/$B$91)),IF(Oper!CN$10=Inputs!$L$16,$G163-SUM($O163:CM163),0))</f>
        <v>-12.475466756253926</v>
      </c>
      <c r="CO163" s="221">
        <f>IF(Oper!CO$10&gt;=$C163,IF(ROUND(SUM($O163:CN163),4)=ROUND($G163,4),0,IF(Oper!CO$10=Inputs!$L$16,$G163-SUM($O163:CN163),$G163/$B$91)),IF(Oper!CO$10=Inputs!$L$16,$G163-SUM($O163:CN163),0))</f>
        <v>-12.475466756253926</v>
      </c>
      <c r="CP163" s="221">
        <f>IF(Oper!CP$10&gt;=$C163,IF(ROUND(SUM($O163:CO163),4)=ROUND($G163,4),0,IF(Oper!CP$10=Inputs!$L$16,$G163-SUM($O163:CO163),$G163/$B$91)),IF(Oper!CP$10=Inputs!$L$16,$G163-SUM($O163:CO163),0))</f>
        <v>-12.475466756253926</v>
      </c>
      <c r="CQ163" s="221">
        <f>IF(Oper!CQ$10&gt;=$C163,IF(ROUND(SUM($O163:CP163),4)=ROUND($G163,4),0,IF(Oper!CQ$10=Inputs!$L$16,$G163-SUM($O163:CP163),$G163/$B$91)),IF(Oper!CQ$10=Inputs!$L$16,$G163-SUM($O163:CP163),0))</f>
        <v>-12.475466756253926</v>
      </c>
      <c r="CR163" s="221">
        <f>IF(Oper!CR$10&gt;=$C163,IF(ROUND(SUM($O163:CQ163),4)=ROUND($G163,4),0,IF(Oper!CR$10=Inputs!$L$16,$G163-SUM($O163:CQ163),$G163/$B$91)),IF(Oper!CR$10=Inputs!$L$16,$G163-SUM($O163:CQ163),0))</f>
        <v>-124.7546675625393</v>
      </c>
      <c r="CS163" s="221"/>
    </row>
    <row r="164" spans="1:97" outlineLevel="1">
      <c r="A164" s="47"/>
      <c r="B164" s="47"/>
      <c r="C164" s="116">
        <v>69398</v>
      </c>
      <c r="D164" s="47"/>
      <c r="E164" s="47"/>
      <c r="F164" s="47"/>
      <c r="G164" s="666">
        <f t="shared" si="220"/>
        <v>-254.49952182758011</v>
      </c>
      <c r="H164" s="47"/>
      <c r="I164" s="47"/>
      <c r="J164" s="47"/>
      <c r="K164" s="310" t="s">
        <v>200</v>
      </c>
      <c r="L164" s="133"/>
      <c r="M164" s="125">
        <f t="shared" si="219"/>
        <v>-254.49952182758011</v>
      </c>
      <c r="N164" s="125"/>
      <c r="O164" s="47"/>
      <c r="P164" s="221">
        <f>IF(Oper!P$10&gt;=$C164,IF(ROUND(SUM($O164:O164),4)=ROUND($G164,4),0,IF(Oper!P$10=Inputs!$L$16,$G164-SUM($O164:O164),$G164/$B$91)),IF(Oper!P$10=Inputs!$L$16,$G164-SUM($O164:O164),0))</f>
        <v>0</v>
      </c>
      <c r="Q164" s="221">
        <f>IF(Oper!Q$10&gt;=$C164,IF(ROUND(SUM($O164:P164),4)=ROUND($G164,4),0,IF(Oper!Q$10=Inputs!$L$16,$G164-SUM($O164:P164),$G164/$B$91)),IF(Oper!Q$10=Inputs!$L$16,$G164-SUM($O164:P164),0))</f>
        <v>0</v>
      </c>
      <c r="R164" s="221">
        <f>IF(Oper!R$10&gt;=$C164,IF(ROUND(SUM($O164:Q164),4)=ROUND($G164,4),0,IF(Oper!R$10=Inputs!$L$16,$G164-SUM($O164:Q164),$G164/$B$91)),IF(Oper!R$10=Inputs!$L$16,$G164-SUM($O164:Q164),0))</f>
        <v>0</v>
      </c>
      <c r="S164" s="221">
        <f>IF(Oper!S$10&gt;=$C164,IF(ROUND(SUM($O164:R164),4)=ROUND($G164,4),0,IF(Oper!S$10=Inputs!$L$16,$G164-SUM($O164:R164),$G164/$B$91)),IF(Oper!S$10=Inputs!$L$16,$G164-SUM($O164:R164),0))</f>
        <v>0</v>
      </c>
      <c r="T164" s="221">
        <f>IF(Oper!T$10&gt;=$C164,IF(ROUND(SUM($O164:S164),4)=ROUND($G164,4),0,IF(Oper!T$10=Inputs!$L$16,$G164-SUM($O164:S164),$G164/$B$91)),IF(Oper!T$10=Inputs!$L$16,$G164-SUM($O164:S164),0))</f>
        <v>0</v>
      </c>
      <c r="U164" s="221">
        <f>IF(Oper!U$10&gt;=$C164,IF(ROUND(SUM($O164:T164),4)=ROUND($G164,4),0,IF(Oper!U$10=Inputs!$L$16,$G164-SUM($O164:T164),$G164/$B$91)),IF(Oper!U$10=Inputs!$L$16,$G164-SUM($O164:T164),0))</f>
        <v>0</v>
      </c>
      <c r="V164" s="221">
        <f>IF(Oper!V$10&gt;=$C164,IF(ROUND(SUM($O164:U164),4)=ROUND($G164,4),0,IF(Oper!V$10=Inputs!$L$16,$G164-SUM($O164:U164),$G164/$B$91)),IF(Oper!V$10=Inputs!$L$16,$G164-SUM($O164:U164),0))</f>
        <v>0</v>
      </c>
      <c r="W164" s="221">
        <f>IF(Oper!W$10&gt;=$C164,IF(ROUND(SUM($O164:V164),4)=ROUND($G164,4),0,IF(Oper!W$10=Inputs!$L$16,$G164-SUM($O164:V164),$G164/$B$91)),IF(Oper!W$10=Inputs!$L$16,$G164-SUM($O164:V164),0))</f>
        <v>0</v>
      </c>
      <c r="X164" s="221">
        <f>IF(Oper!X$10&gt;=$C164,IF(ROUND(SUM($O164:W164),4)=ROUND($G164,4),0,IF(Oper!X$10=Inputs!$L$16,$G164-SUM($O164:W164),$G164/$B$91)),IF(Oper!X$10=Inputs!$L$16,$G164-SUM($O164:W164),0))</f>
        <v>0</v>
      </c>
      <c r="Y164" s="221">
        <f>IF(Oper!Y$10&gt;=$C164,IF(ROUND(SUM($O164:X164),4)=ROUND($G164,4),0,IF(Oper!Y$10=Inputs!$L$16,$G164-SUM($O164:X164),$G164/$B$91)),IF(Oper!Y$10=Inputs!$L$16,$G164-SUM($O164:X164),0))</f>
        <v>0</v>
      </c>
      <c r="Z164" s="221">
        <f>IF(Oper!Z$10&gt;=$C164,IF(ROUND(SUM($O164:Y164),4)=ROUND($G164,4),0,IF(Oper!Z$10=Inputs!$L$16,$G164-SUM($O164:Y164),$G164/$B$91)),IF(Oper!Z$10=Inputs!$L$16,$G164-SUM($O164:Y164),0))</f>
        <v>0</v>
      </c>
      <c r="AA164" s="221">
        <f>IF(Oper!AA$10&gt;=$C164,IF(ROUND(SUM($O164:Z164),4)=ROUND($G164,4),0,IF(Oper!AA$10=Inputs!$L$16,$G164-SUM($O164:Z164),$G164/$B$91)),IF(Oper!AA$10=Inputs!$L$16,$G164-SUM($O164:Z164),0))</f>
        <v>0</v>
      </c>
      <c r="AB164" s="221">
        <f>IF(Oper!AB$10&gt;=$C164,IF(ROUND(SUM($O164:AA164),4)=ROUND($G164,4),0,IF(Oper!AB$10=Inputs!$L$16,$G164-SUM($O164:AA164),$G164/$B$91)),IF(Oper!AB$10=Inputs!$L$16,$G164-SUM($O164:AA164),0))</f>
        <v>0</v>
      </c>
      <c r="AC164" s="221">
        <f>IF(Oper!AC$10&gt;=$C164,IF(ROUND(SUM($O164:AB164),4)=ROUND($G164,4),0,IF(Oper!AC$10=Inputs!$L$16,$G164-SUM($O164:AB164),$G164/$B$91)),IF(Oper!AC$10=Inputs!$L$16,$G164-SUM($O164:AB164),0))</f>
        <v>0</v>
      </c>
      <c r="AD164" s="221">
        <f>IF(Oper!AD$10&gt;=$C164,IF(ROUND(SUM($O164:AC164),4)=ROUND($G164,4),0,IF(Oper!AD$10=Inputs!$L$16,$G164-SUM($O164:AC164),$G164/$B$91)),IF(Oper!AD$10=Inputs!$L$16,$G164-SUM($O164:AC164),0))</f>
        <v>0</v>
      </c>
      <c r="AE164" s="221">
        <f>IF(Oper!AE$10&gt;=$C164,IF(ROUND(SUM($O164:AD164),4)=ROUND($G164,4),0,IF(Oper!AE$10=Inputs!$L$16,$G164-SUM($O164:AD164),$G164/$B$91)),IF(Oper!AE$10=Inputs!$L$16,$G164-SUM($O164:AD164),0))</f>
        <v>0</v>
      </c>
      <c r="AF164" s="221">
        <f>IF(Oper!AF$10&gt;=$C164,IF(ROUND(SUM($O164:AE164),4)=ROUND($G164,4),0,IF(Oper!AF$10=Inputs!$L$16,$G164-SUM($O164:AE164),$G164/$B$91)),IF(Oper!AF$10=Inputs!$L$16,$G164-SUM($O164:AE164),0))</f>
        <v>0</v>
      </c>
      <c r="AG164" s="221">
        <f>IF(Oper!AG$10&gt;=$C164,IF(ROUND(SUM($O164:AF164),4)=ROUND($G164,4),0,IF(Oper!AG$10=Inputs!$L$16,$G164-SUM($O164:AF164),$G164/$B$91)),IF(Oper!AG$10=Inputs!$L$16,$G164-SUM($O164:AF164),0))</f>
        <v>0</v>
      </c>
      <c r="AH164" s="221">
        <f>IF(Oper!AH$10&gt;=$C164,IF(ROUND(SUM($O164:AG164),4)=ROUND($G164,4),0,IF(Oper!AH$10=Inputs!$L$16,$G164-SUM($O164:AG164),$G164/$B$91)),IF(Oper!AH$10=Inputs!$L$16,$G164-SUM($O164:AG164),0))</f>
        <v>0</v>
      </c>
      <c r="AI164" s="221">
        <f>IF(Oper!AI$10&gt;=$C164,IF(ROUND(SUM($O164:AH164),4)=ROUND($G164,4),0,IF(Oper!AI$10=Inputs!$L$16,$G164-SUM($O164:AH164),$G164/$B$91)),IF(Oper!AI$10=Inputs!$L$16,$G164-SUM($O164:AH164),0))</f>
        <v>0</v>
      </c>
      <c r="AJ164" s="221">
        <f>IF(Oper!AJ$10&gt;=$C164,IF(ROUND(SUM($O164:AI164),4)=ROUND($G164,4),0,IF(Oper!AJ$10=Inputs!$L$16,$G164-SUM($O164:AI164),$G164/$B$91)),IF(Oper!AJ$10=Inputs!$L$16,$G164-SUM($O164:AI164),0))</f>
        <v>0</v>
      </c>
      <c r="AK164" s="221">
        <f>IF(Oper!AK$10&gt;=$C164,IF(ROUND(SUM($O164:AJ164),4)=ROUND($G164,4),0,IF(Oper!AK$10=Inputs!$L$16,$G164-SUM($O164:AJ164),$G164/$B$91)),IF(Oper!AK$10=Inputs!$L$16,$G164-SUM($O164:AJ164),0))</f>
        <v>0</v>
      </c>
      <c r="AL164" s="221">
        <f>IF(Oper!AL$10&gt;=$C164,IF(ROUND(SUM($O164:AK164),4)=ROUND($G164,4),0,IF(Oper!AL$10=Inputs!$L$16,$G164-SUM($O164:AK164),$G164/$B$91)),IF(Oper!AL$10=Inputs!$L$16,$G164-SUM($O164:AK164),0))</f>
        <v>0</v>
      </c>
      <c r="AM164" s="221">
        <f>IF(Oper!AM$10&gt;=$C164,IF(ROUND(SUM($O164:AL164),4)=ROUND($G164,4),0,IF(Oper!AM$10=Inputs!$L$16,$G164-SUM($O164:AL164),$G164/$B$91)),IF(Oper!AM$10=Inputs!$L$16,$G164-SUM($O164:AL164),0))</f>
        <v>0</v>
      </c>
      <c r="AN164" s="221">
        <f>IF(Oper!AN$10&gt;=$C164,IF(ROUND(SUM($O164:AM164),4)=ROUND($G164,4),0,IF(Oper!AN$10=Inputs!$L$16,$G164-SUM($O164:AM164),$G164/$B$91)),IF(Oper!AN$10=Inputs!$L$16,$G164-SUM($O164:AM164),0))</f>
        <v>0</v>
      </c>
      <c r="AO164" s="221">
        <f>IF(Oper!AO$10&gt;=$C164,IF(ROUND(SUM($O164:AN164),4)=ROUND($G164,4),0,IF(Oper!AO$10=Inputs!$L$16,$G164-SUM($O164:AN164),$G164/$B$91)),IF(Oper!AO$10=Inputs!$L$16,$G164-SUM($O164:AN164),0))</f>
        <v>0</v>
      </c>
      <c r="AP164" s="221">
        <f>IF(Oper!AP$10&gt;=$C164,IF(ROUND(SUM($O164:AO164),4)=ROUND($G164,4),0,IF(Oper!AP$10=Inputs!$L$16,$G164-SUM($O164:AO164),$G164/$B$91)),IF(Oper!AP$10=Inputs!$L$16,$G164-SUM($O164:AO164),0))</f>
        <v>0</v>
      </c>
      <c r="AQ164" s="221">
        <f>IF(Oper!AQ$10&gt;=$C164,IF(ROUND(SUM($O164:AP164),4)=ROUND($G164,4),0,IF(Oper!AQ$10=Inputs!$L$16,$G164-SUM($O164:AP164),$G164/$B$91)),IF(Oper!AQ$10=Inputs!$L$16,$G164-SUM($O164:AP164),0))</f>
        <v>0</v>
      </c>
      <c r="AR164" s="221">
        <f>IF(Oper!AR$10&gt;=$C164,IF(ROUND(SUM($O164:AQ164),4)=ROUND($G164,4),0,IF(Oper!AR$10=Inputs!$L$16,$G164-SUM($O164:AQ164),$G164/$B$91)),IF(Oper!AR$10=Inputs!$L$16,$G164-SUM($O164:AQ164),0))</f>
        <v>0</v>
      </c>
      <c r="AS164" s="221">
        <f>IF(Oper!AS$10&gt;=$C164,IF(ROUND(SUM($O164:AR164),4)=ROUND($G164,4),0,IF(Oper!AS$10=Inputs!$L$16,$G164-SUM($O164:AR164),$G164/$B$91)),IF(Oper!AS$10=Inputs!$L$16,$G164-SUM($O164:AR164),0))</f>
        <v>0</v>
      </c>
      <c r="AT164" s="221">
        <f>IF(Oper!AT$10&gt;=$C164,IF(ROUND(SUM($O164:AS164),4)=ROUND($G164,4),0,IF(Oper!AT$10=Inputs!$L$16,$G164-SUM($O164:AS164),$G164/$B$91)),IF(Oper!AT$10=Inputs!$L$16,$G164-SUM($O164:AS164),0))</f>
        <v>0</v>
      </c>
      <c r="AU164" s="221">
        <f>IF(Oper!AU$10&gt;=$C164,IF(ROUND(SUM($O164:AT164),4)=ROUND($G164,4),0,IF(Oper!AU$10=Inputs!$L$16,$G164-SUM($O164:AT164),$G164/$B$91)),IF(Oper!AU$10=Inputs!$L$16,$G164-SUM($O164:AT164),0))</f>
        <v>0</v>
      </c>
      <c r="AV164" s="221">
        <f>IF(Oper!AV$10&gt;=$C164,IF(ROUND(SUM($O164:AU164),4)=ROUND($G164,4),0,IF(Oper!AV$10=Inputs!$L$16,$G164-SUM($O164:AU164),$G164/$B$91)),IF(Oper!AV$10=Inputs!$L$16,$G164-SUM($O164:AU164),0))</f>
        <v>0</v>
      </c>
      <c r="AW164" s="221">
        <f>IF(Oper!AW$10&gt;=$C164,IF(ROUND(SUM($O164:AV164),4)=ROUND($G164,4),0,IF(Oper!AW$10=Inputs!$L$16,$G164-SUM($O164:AV164),$G164/$B$91)),IF(Oper!AW$10=Inputs!$L$16,$G164-SUM($O164:AV164),0))</f>
        <v>0</v>
      </c>
      <c r="AX164" s="221">
        <f>IF(Oper!AX$10&gt;=$C164,IF(ROUND(SUM($O164:AW164),4)=ROUND($G164,4),0,IF(Oper!AX$10=Inputs!$L$16,$G164-SUM($O164:AW164),$G164/$B$91)),IF(Oper!AX$10=Inputs!$L$16,$G164-SUM($O164:AW164),0))</f>
        <v>0</v>
      </c>
      <c r="AY164" s="221">
        <f>IF(Oper!AY$10&gt;=$C164,IF(ROUND(SUM($O164:AX164),4)=ROUND($G164,4),0,IF(Oper!AY$10=Inputs!$L$16,$G164-SUM($O164:AX164),$G164/$B$91)),IF(Oper!AY$10=Inputs!$L$16,$G164-SUM($O164:AX164),0))</f>
        <v>0</v>
      </c>
      <c r="AZ164" s="221">
        <f>IF(Oper!AZ$10&gt;=$C164,IF(ROUND(SUM($O164:AY164),4)=ROUND($G164,4),0,IF(Oper!AZ$10=Inputs!$L$16,$G164-SUM($O164:AY164),$G164/$B$91)),IF(Oper!AZ$10=Inputs!$L$16,$G164-SUM($O164:AY164),0))</f>
        <v>0</v>
      </c>
      <c r="BA164" s="221">
        <f>IF(Oper!BA$10&gt;=$C164,IF(ROUND(SUM($O164:AZ164),4)=ROUND($G164,4),0,IF(Oper!BA$10=Inputs!$L$16,$G164-SUM($O164:AZ164),$G164/$B$91)),IF(Oper!BA$10=Inputs!$L$16,$G164-SUM($O164:AZ164),0))</f>
        <v>0</v>
      </c>
      <c r="BB164" s="221">
        <f>IF(Oper!BB$10&gt;=$C164,IF(ROUND(SUM($O164:BA164),4)=ROUND($G164,4),0,IF(Oper!BB$10=Inputs!$L$16,$G164-SUM($O164:BA164),$G164/$B$91)),IF(Oper!BB$10=Inputs!$L$16,$G164-SUM($O164:BA164),0))</f>
        <v>0</v>
      </c>
      <c r="BC164" s="221">
        <f>IF(Oper!BC$10&gt;=$C164,IF(ROUND(SUM($O164:BB164),4)=ROUND($G164,4),0,IF(Oper!BC$10=Inputs!$L$16,$G164-SUM($O164:BB164),$G164/$B$91)),IF(Oper!BC$10=Inputs!$L$16,$G164-SUM($O164:BB164),0))</f>
        <v>0</v>
      </c>
      <c r="BD164" s="221">
        <f>IF(Oper!BD$10&gt;=$C164,IF(ROUND(SUM($O164:BC164),4)=ROUND($G164,4),0,IF(Oper!BD$10=Inputs!$L$16,$G164-SUM($O164:BC164),$G164/$B$91)),IF(Oper!BD$10=Inputs!$L$16,$G164-SUM($O164:BC164),0))</f>
        <v>0</v>
      </c>
      <c r="BE164" s="221">
        <f>IF(Oper!BE$10&gt;=$C164,IF(ROUND(SUM($O164:BD164),4)=ROUND($G164,4),0,IF(Oper!BE$10=Inputs!$L$16,$G164-SUM($O164:BD164),$G164/$B$91)),IF(Oper!BE$10=Inputs!$L$16,$G164-SUM($O164:BD164),0))</f>
        <v>0</v>
      </c>
      <c r="BF164" s="221">
        <f>IF(Oper!BF$10&gt;=$C164,IF(ROUND(SUM($O164:BE164),4)=ROUND($G164,4),0,IF(Oper!BF$10=Inputs!$L$16,$G164-SUM($O164:BE164),$G164/$B$91)),IF(Oper!BF$10=Inputs!$L$16,$G164-SUM($O164:BE164),0))</f>
        <v>0</v>
      </c>
      <c r="BG164" s="221">
        <f>IF(Oper!BG$10&gt;=$C164,IF(ROUND(SUM($O164:BF164),4)=ROUND($G164,4),0,IF(Oper!BG$10=Inputs!$L$16,$G164-SUM($O164:BF164),$G164/$B$91)),IF(Oper!BG$10=Inputs!$L$16,$G164-SUM($O164:BF164),0))</f>
        <v>0</v>
      </c>
      <c r="BH164" s="221">
        <f>IF(Oper!BH$10&gt;=$C164,IF(ROUND(SUM($O164:BG164),4)=ROUND($G164,4),0,IF(Oper!BH$10=Inputs!$L$16,$G164-SUM($O164:BG164),$G164/$B$91)),IF(Oper!BH$10=Inputs!$L$16,$G164-SUM($O164:BG164),0))</f>
        <v>0</v>
      </c>
      <c r="BI164" s="221">
        <f>IF(Oper!BI$10&gt;=$C164,IF(ROUND(SUM($O164:BH164),4)=ROUND($G164,4),0,IF(Oper!BI$10=Inputs!$L$16,$G164-SUM($O164:BH164),$G164/$B$91)),IF(Oper!BI$10=Inputs!$L$16,$G164-SUM($O164:BH164),0))</f>
        <v>0</v>
      </c>
      <c r="BJ164" s="221">
        <f>IF(Oper!BJ$10&gt;=$C164,IF(ROUND(SUM($O164:BI164),4)=ROUND($G164,4),0,IF(Oper!BJ$10=Inputs!$L$16,$G164-SUM($O164:BI164),$G164/$B$91)),IF(Oper!BJ$10=Inputs!$L$16,$G164-SUM($O164:BI164),0))</f>
        <v>0</v>
      </c>
      <c r="BK164" s="221">
        <f>IF(Oper!BK$10&gt;=$C164,IF(ROUND(SUM($O164:BJ164),4)=ROUND($G164,4),0,IF(Oper!BK$10=Inputs!$L$16,$G164-SUM($O164:BJ164),$G164/$B$91)),IF(Oper!BK$10=Inputs!$L$16,$G164-SUM($O164:BJ164),0))</f>
        <v>0</v>
      </c>
      <c r="BL164" s="221">
        <f>IF(Oper!BL$10&gt;=$C164,IF(ROUND(SUM($O164:BK164),4)=ROUND($G164,4),0,IF(Oper!BL$10=Inputs!$L$16,$G164-SUM($O164:BK164),$G164/$B$91)),IF(Oper!BL$10=Inputs!$L$16,$G164-SUM($O164:BK164),0))</f>
        <v>0</v>
      </c>
      <c r="BM164" s="221">
        <f>IF(Oper!BM$10&gt;=$C164,IF(ROUND(SUM($O164:BL164),4)=ROUND($G164,4),0,IF(Oper!BM$10=Inputs!$L$16,$G164-SUM($O164:BL164),$G164/$B$91)),IF(Oper!BM$10=Inputs!$L$16,$G164-SUM($O164:BL164),0))</f>
        <v>0</v>
      </c>
      <c r="BN164" s="221">
        <f>IF(Oper!BN$10&gt;=$C164,IF(ROUND(SUM($O164:BM164),4)=ROUND($G164,4),0,IF(Oper!BN$10=Inputs!$L$16,$G164-SUM($O164:BM164),$G164/$B$91)),IF(Oper!BN$10=Inputs!$L$16,$G164-SUM($O164:BM164),0))</f>
        <v>0</v>
      </c>
      <c r="BO164" s="221">
        <f>IF(Oper!BO$10&gt;=$C164,IF(ROUND(SUM($O164:BN164),4)=ROUND($G164,4),0,IF(Oper!BO$10=Inputs!$L$16,$G164-SUM($O164:BN164),$G164/$B$91)),IF(Oper!BO$10=Inputs!$L$16,$G164-SUM($O164:BN164),0))</f>
        <v>0</v>
      </c>
      <c r="BP164" s="221">
        <f>IF(Oper!BP$10&gt;=$C164,IF(ROUND(SUM($O164:BO164),4)=ROUND($G164,4),0,IF(Oper!BP$10=Inputs!$L$16,$G164-SUM($O164:BO164),$G164/$B$91)),IF(Oper!BP$10=Inputs!$L$16,$G164-SUM($O164:BO164),0))</f>
        <v>0</v>
      </c>
      <c r="BQ164" s="221">
        <f>IF(Oper!BQ$10&gt;=$C164,IF(ROUND(SUM($O164:BP164),4)=ROUND($G164,4),0,IF(Oper!BQ$10=Inputs!$L$16,$G164-SUM($O164:BP164),$G164/$B$91)),IF(Oper!BQ$10=Inputs!$L$16,$G164-SUM($O164:BP164),0))</f>
        <v>0</v>
      </c>
      <c r="BR164" s="221">
        <f>IF(Oper!BR$10&gt;=$C164,IF(ROUND(SUM($O164:BQ164),4)=ROUND($G164,4),0,IF(Oper!BR$10=Inputs!$L$16,$G164-SUM($O164:BQ164),$G164/$B$91)),IF(Oper!BR$10=Inputs!$L$16,$G164-SUM($O164:BQ164),0))</f>
        <v>0</v>
      </c>
      <c r="BS164" s="221">
        <f>IF(Oper!BS$10&gt;=$C164,IF(ROUND(SUM($O164:BR164),4)=ROUND($G164,4),0,IF(Oper!BS$10=Inputs!$L$16,$G164-SUM($O164:BR164),$G164/$B$91)),IF(Oper!BS$10=Inputs!$L$16,$G164-SUM($O164:BR164),0))</f>
        <v>0</v>
      </c>
      <c r="BT164" s="221">
        <f>IF(Oper!BT$10&gt;=$C164,IF(ROUND(SUM($O164:BS164),4)=ROUND($G164,4),0,IF(Oper!BT$10=Inputs!$L$16,$G164-SUM($O164:BS164),$G164/$B$91)),IF(Oper!BT$10=Inputs!$L$16,$G164-SUM($O164:BS164),0))</f>
        <v>0</v>
      </c>
      <c r="BU164" s="221">
        <f>IF(Oper!BU$10&gt;=$C164,IF(ROUND(SUM($O164:BT164),4)=ROUND($G164,4),0,IF(Oper!BU$10=Inputs!$L$16,$G164-SUM($O164:BT164),$G164/$B$91)),IF(Oper!BU$10=Inputs!$L$16,$G164-SUM($O164:BT164),0))</f>
        <v>0</v>
      </c>
      <c r="BV164" s="221">
        <f>IF(Oper!BV$10&gt;=$C164,IF(ROUND(SUM($O164:BU164),4)=ROUND($G164,4),0,IF(Oper!BV$10=Inputs!$L$16,$G164-SUM($O164:BU164),$G164/$B$91)),IF(Oper!BV$10=Inputs!$L$16,$G164-SUM($O164:BU164),0))</f>
        <v>0</v>
      </c>
      <c r="BW164" s="221">
        <f>IF(Oper!BW$10&gt;=$C164,IF(ROUND(SUM($O164:BV164),4)=ROUND($G164,4),0,IF(Oper!BW$10=Inputs!$L$16,$G164-SUM($O164:BV164),$G164/$B$91)),IF(Oper!BW$10=Inputs!$L$16,$G164-SUM($O164:BV164),0))</f>
        <v>0</v>
      </c>
      <c r="BX164" s="221">
        <f>IF(Oper!BX$10&gt;=$C164,IF(ROUND(SUM($O164:BW164),4)=ROUND($G164,4),0,IF(Oper!BX$10=Inputs!$L$16,$G164-SUM($O164:BW164),$G164/$B$91)),IF(Oper!BX$10=Inputs!$L$16,$G164-SUM($O164:BW164),0))</f>
        <v>0</v>
      </c>
      <c r="BY164" s="221">
        <f>IF(Oper!BY$10&gt;=$C164,IF(ROUND(SUM($O164:BX164),4)=ROUND($G164,4),0,IF(Oper!BY$10=Inputs!$L$16,$G164-SUM($O164:BX164),$G164/$B$91)),IF(Oper!BY$10=Inputs!$L$16,$G164-SUM($O164:BX164),0))</f>
        <v>0</v>
      </c>
      <c r="BZ164" s="221">
        <f>IF(Oper!BZ$10&gt;=$C164,IF(ROUND(SUM($O164:BY164),4)=ROUND($G164,4),0,IF(Oper!BZ$10=Inputs!$L$16,$G164-SUM($O164:BY164),$G164/$B$91)),IF(Oper!BZ$10=Inputs!$L$16,$G164-SUM($O164:BY164),0))</f>
        <v>0</v>
      </c>
      <c r="CA164" s="221">
        <f>IF(Oper!CA$10&gt;=$C164,IF(ROUND(SUM($O164:BZ164),4)=ROUND($G164,4),0,IF(Oper!CA$10=Inputs!$L$16,$G164-SUM($O164:BZ164),$G164/$B$91)),IF(Oper!CA$10=Inputs!$L$16,$G164-SUM($O164:BZ164),0))</f>
        <v>0</v>
      </c>
      <c r="CB164" s="221">
        <f>IF(Oper!CB$10&gt;=$C164,IF(ROUND(SUM($O164:CA164),4)=ROUND($G164,4),0,IF(Oper!CB$10=Inputs!$L$16,$G164-SUM($O164:CA164),$G164/$B$91)),IF(Oper!CB$10=Inputs!$L$16,$G164-SUM($O164:CA164),0))</f>
        <v>0</v>
      </c>
      <c r="CC164" s="221">
        <f>IF(Oper!CC$10&gt;=$C164,IF(ROUND(SUM($O164:CB164),4)=ROUND($G164,4),0,IF(Oper!CC$10=Inputs!$L$16,$G164-SUM($O164:CB164),$G164/$B$91)),IF(Oper!CC$10=Inputs!$L$16,$G164-SUM($O164:CB164),0))</f>
        <v>0</v>
      </c>
      <c r="CD164" s="221">
        <f>IF(Oper!CD$10&gt;=$C164,IF(ROUND(SUM($O164:CC164),4)=ROUND($G164,4),0,IF(Oper!CD$10=Inputs!$L$16,$G164-SUM($O164:CC164),$G164/$B$91)),IF(Oper!CD$10=Inputs!$L$16,$G164-SUM($O164:CC164),0))</f>
        <v>0</v>
      </c>
      <c r="CE164" s="221">
        <f>IF(Oper!CE$10&gt;=$C164,IF(ROUND(SUM($O164:CD164),4)=ROUND($G164,4),0,IF(Oper!CE$10=Inputs!$L$16,$G164-SUM($O164:CD164),$G164/$B$91)),IF(Oper!CE$10=Inputs!$L$16,$G164-SUM($O164:CD164),0))</f>
        <v>0</v>
      </c>
      <c r="CF164" s="221">
        <f>IF(Oper!CF$10&gt;=$C164,IF(ROUND(SUM($O164:CE164),4)=ROUND($G164,4),0,IF(Oper!CF$10=Inputs!$L$16,$G164-SUM($O164:CE164),$G164/$B$91)),IF(Oper!CF$10=Inputs!$L$16,$G164-SUM($O164:CE164),0))</f>
        <v>0</v>
      </c>
      <c r="CG164" s="221">
        <f>IF(Oper!CG$10&gt;=$C164,IF(ROUND(SUM($O164:CF164),4)=ROUND($G164,4),0,IF(Oper!CG$10=Inputs!$L$16,$G164-SUM($O164:CF164),$G164/$B$91)),IF(Oper!CG$10=Inputs!$L$16,$G164-SUM($O164:CF164),0))</f>
        <v>0</v>
      </c>
      <c r="CH164" s="221">
        <f>IF(Oper!CH$10&gt;=$C164,IF(ROUND(SUM($O164:CG164),4)=ROUND($G164,4),0,IF(Oper!CH$10=Inputs!$L$16,$G164-SUM($O164:CG164),$G164/$B$91)),IF(Oper!CH$10=Inputs!$L$16,$G164-SUM($O164:CG164),0))</f>
        <v>0</v>
      </c>
      <c r="CI164" s="221">
        <f>IF(Oper!CI$10&gt;=$C164,IF(ROUND(SUM($O164:CH164),4)=ROUND($G164,4),0,IF(Oper!CI$10=Inputs!$L$16,$G164-SUM($O164:CH164),$G164/$B$91)),IF(Oper!CI$10=Inputs!$L$16,$G164-SUM($O164:CH164),0))</f>
        <v>-12.724976091379006</v>
      </c>
      <c r="CJ164" s="221">
        <f>IF(Oper!CJ$10&gt;=$C164,IF(ROUND(SUM($O164:CI164),4)=ROUND($G164,4),0,IF(Oper!CJ$10=Inputs!$L$16,$G164-SUM($O164:CI164),$G164/$B$91)),IF(Oper!CJ$10=Inputs!$L$16,$G164-SUM($O164:CI164),0))</f>
        <v>-12.724976091379006</v>
      </c>
      <c r="CK164" s="221">
        <f>IF(Oper!CK$10&gt;=$C164,IF(ROUND(SUM($O164:CJ164),4)=ROUND($G164,4),0,IF(Oper!CK$10=Inputs!$L$16,$G164-SUM($O164:CJ164),$G164/$B$91)),IF(Oper!CK$10=Inputs!$L$16,$G164-SUM($O164:CJ164),0))</f>
        <v>-12.724976091379006</v>
      </c>
      <c r="CL164" s="221">
        <f>IF(Oper!CL$10&gt;=$C164,IF(ROUND(SUM($O164:CK164),4)=ROUND($G164,4),0,IF(Oper!CL$10=Inputs!$L$16,$G164-SUM($O164:CK164),$G164/$B$91)),IF(Oper!CL$10=Inputs!$L$16,$G164-SUM($O164:CK164),0))</f>
        <v>-12.724976091379006</v>
      </c>
      <c r="CM164" s="221">
        <f>IF(Oper!CM$10&gt;=$C164,IF(ROUND(SUM($O164:CL164),4)=ROUND($G164,4),0,IF(Oper!CM$10=Inputs!$L$16,$G164-SUM($O164:CL164),$G164/$B$91)),IF(Oper!CM$10=Inputs!$L$16,$G164-SUM($O164:CL164),0))</f>
        <v>-12.724976091379006</v>
      </c>
      <c r="CN164" s="221">
        <f>IF(Oper!CN$10&gt;=$C164,IF(ROUND(SUM($O164:CM164),4)=ROUND($G164,4),0,IF(Oper!CN$10=Inputs!$L$16,$G164-SUM($O164:CM164),$G164/$B$91)),IF(Oper!CN$10=Inputs!$L$16,$G164-SUM($O164:CM164),0))</f>
        <v>-12.724976091379006</v>
      </c>
      <c r="CO164" s="221">
        <f>IF(Oper!CO$10&gt;=$C164,IF(ROUND(SUM($O164:CN164),4)=ROUND($G164,4),0,IF(Oper!CO$10=Inputs!$L$16,$G164-SUM($O164:CN164),$G164/$B$91)),IF(Oper!CO$10=Inputs!$L$16,$G164-SUM($O164:CN164),0))</f>
        <v>-12.724976091379006</v>
      </c>
      <c r="CP164" s="221">
        <f>IF(Oper!CP$10&gt;=$C164,IF(ROUND(SUM($O164:CO164),4)=ROUND($G164,4),0,IF(Oper!CP$10=Inputs!$L$16,$G164-SUM($O164:CO164),$G164/$B$91)),IF(Oper!CP$10=Inputs!$L$16,$G164-SUM($O164:CO164),0))</f>
        <v>-12.724976091379006</v>
      </c>
      <c r="CQ164" s="221">
        <f>IF(Oper!CQ$10&gt;=$C164,IF(ROUND(SUM($O164:CP164),4)=ROUND($G164,4),0,IF(Oper!CQ$10=Inputs!$L$16,$G164-SUM($O164:CP164),$G164/$B$91)),IF(Oper!CQ$10=Inputs!$L$16,$G164-SUM($O164:CP164),0))</f>
        <v>-12.724976091379006</v>
      </c>
      <c r="CR164" s="221">
        <f>IF(Oper!CR$10&gt;=$C164,IF(ROUND(SUM($O164:CQ164),4)=ROUND($G164,4),0,IF(Oper!CR$10=Inputs!$L$16,$G164-SUM($O164:CQ164),$G164/$B$91)),IF(Oper!CR$10=Inputs!$L$16,$G164-SUM($O164:CQ164),0))</f>
        <v>-139.97473700516906</v>
      </c>
      <c r="CS164" s="221"/>
    </row>
    <row r="165" spans="1:97" outlineLevel="1">
      <c r="A165" s="47"/>
      <c r="B165" s="47"/>
      <c r="C165" s="116">
        <v>69763</v>
      </c>
      <c r="D165" s="47"/>
      <c r="E165" s="47"/>
      <c r="F165" s="47"/>
      <c r="G165" s="666">
        <f t="shared" si="220"/>
        <v>-259.58951226413177</v>
      </c>
      <c r="H165" s="47"/>
      <c r="I165" s="47"/>
      <c r="J165" s="47"/>
      <c r="K165" s="310" t="s">
        <v>200</v>
      </c>
      <c r="L165" s="133"/>
      <c r="M165" s="125">
        <f t="shared" si="219"/>
        <v>-259.58951226413177</v>
      </c>
      <c r="N165" s="125"/>
      <c r="O165" s="47"/>
      <c r="P165" s="221">
        <f>IF(Oper!P$10&gt;=$C165,IF(ROUND(SUM($O165:O165),4)=ROUND($G165,4),0,IF(Oper!P$10=Inputs!$L$16,$G165-SUM($O165:O165),$G165/$B$91)),IF(Oper!P$10=Inputs!$L$16,$G165-SUM($O165:O165),0))</f>
        <v>0</v>
      </c>
      <c r="Q165" s="221">
        <f>IF(Oper!Q$10&gt;=$C165,IF(ROUND(SUM($O165:P165),4)=ROUND($G165,4),0,IF(Oper!Q$10=Inputs!$L$16,$G165-SUM($O165:P165),$G165/$B$91)),IF(Oper!Q$10=Inputs!$L$16,$G165-SUM($O165:P165),0))</f>
        <v>0</v>
      </c>
      <c r="R165" s="221">
        <f>IF(Oper!R$10&gt;=$C165,IF(ROUND(SUM($O165:Q165),4)=ROUND($G165,4),0,IF(Oper!R$10=Inputs!$L$16,$G165-SUM($O165:Q165),$G165/$B$91)),IF(Oper!R$10=Inputs!$L$16,$G165-SUM($O165:Q165),0))</f>
        <v>0</v>
      </c>
      <c r="S165" s="221">
        <f>IF(Oper!S$10&gt;=$C165,IF(ROUND(SUM($O165:R165),4)=ROUND($G165,4),0,IF(Oper!S$10=Inputs!$L$16,$G165-SUM($O165:R165),$G165/$B$91)),IF(Oper!S$10=Inputs!$L$16,$G165-SUM($O165:R165),0))</f>
        <v>0</v>
      </c>
      <c r="T165" s="221">
        <f>IF(Oper!T$10&gt;=$C165,IF(ROUND(SUM($O165:S165),4)=ROUND($G165,4),0,IF(Oper!T$10=Inputs!$L$16,$G165-SUM($O165:S165),$G165/$B$91)),IF(Oper!T$10=Inputs!$L$16,$G165-SUM($O165:S165),0))</f>
        <v>0</v>
      </c>
      <c r="U165" s="221">
        <f>IF(Oper!U$10&gt;=$C165,IF(ROUND(SUM($O165:T165),4)=ROUND($G165,4),0,IF(Oper!U$10=Inputs!$L$16,$G165-SUM($O165:T165),$G165/$B$91)),IF(Oper!U$10=Inputs!$L$16,$G165-SUM($O165:T165),0))</f>
        <v>0</v>
      </c>
      <c r="V165" s="221">
        <f>IF(Oper!V$10&gt;=$C165,IF(ROUND(SUM($O165:U165),4)=ROUND($G165,4),0,IF(Oper!V$10=Inputs!$L$16,$G165-SUM($O165:U165),$G165/$B$91)),IF(Oper!V$10=Inputs!$L$16,$G165-SUM($O165:U165),0))</f>
        <v>0</v>
      </c>
      <c r="W165" s="221">
        <f>IF(Oper!W$10&gt;=$C165,IF(ROUND(SUM($O165:V165),4)=ROUND($G165,4),0,IF(Oper!W$10=Inputs!$L$16,$G165-SUM($O165:V165),$G165/$B$91)),IF(Oper!W$10=Inputs!$L$16,$G165-SUM($O165:V165),0))</f>
        <v>0</v>
      </c>
      <c r="X165" s="221">
        <f>IF(Oper!X$10&gt;=$C165,IF(ROUND(SUM($O165:W165),4)=ROUND($G165,4),0,IF(Oper!X$10=Inputs!$L$16,$G165-SUM($O165:W165),$G165/$B$91)),IF(Oper!X$10=Inputs!$L$16,$G165-SUM($O165:W165),0))</f>
        <v>0</v>
      </c>
      <c r="Y165" s="221">
        <f>IF(Oper!Y$10&gt;=$C165,IF(ROUND(SUM($O165:X165),4)=ROUND($G165,4),0,IF(Oper!Y$10=Inputs!$L$16,$G165-SUM($O165:X165),$G165/$B$91)),IF(Oper!Y$10=Inputs!$L$16,$G165-SUM($O165:X165),0))</f>
        <v>0</v>
      </c>
      <c r="Z165" s="221">
        <f>IF(Oper!Z$10&gt;=$C165,IF(ROUND(SUM($O165:Y165),4)=ROUND($G165,4),0,IF(Oper!Z$10=Inputs!$L$16,$G165-SUM($O165:Y165),$G165/$B$91)),IF(Oper!Z$10=Inputs!$L$16,$G165-SUM($O165:Y165),0))</f>
        <v>0</v>
      </c>
      <c r="AA165" s="221">
        <f>IF(Oper!AA$10&gt;=$C165,IF(ROUND(SUM($O165:Z165),4)=ROUND($G165,4),0,IF(Oper!AA$10=Inputs!$L$16,$G165-SUM($O165:Z165),$G165/$B$91)),IF(Oper!AA$10=Inputs!$L$16,$G165-SUM($O165:Z165),0))</f>
        <v>0</v>
      </c>
      <c r="AB165" s="221">
        <f>IF(Oper!AB$10&gt;=$C165,IF(ROUND(SUM($O165:AA165),4)=ROUND($G165,4),0,IF(Oper!AB$10=Inputs!$L$16,$G165-SUM($O165:AA165),$G165/$B$91)),IF(Oper!AB$10=Inputs!$L$16,$G165-SUM($O165:AA165),0))</f>
        <v>0</v>
      </c>
      <c r="AC165" s="221">
        <f>IF(Oper!AC$10&gt;=$C165,IF(ROUND(SUM($O165:AB165),4)=ROUND($G165,4),0,IF(Oper!AC$10=Inputs!$L$16,$G165-SUM($O165:AB165),$G165/$B$91)),IF(Oper!AC$10=Inputs!$L$16,$G165-SUM($O165:AB165),0))</f>
        <v>0</v>
      </c>
      <c r="AD165" s="221">
        <f>IF(Oper!AD$10&gt;=$C165,IF(ROUND(SUM($O165:AC165),4)=ROUND($G165,4),0,IF(Oper!AD$10=Inputs!$L$16,$G165-SUM($O165:AC165),$G165/$B$91)),IF(Oper!AD$10=Inputs!$L$16,$G165-SUM($O165:AC165),0))</f>
        <v>0</v>
      </c>
      <c r="AE165" s="221">
        <f>IF(Oper!AE$10&gt;=$C165,IF(ROUND(SUM($O165:AD165),4)=ROUND($G165,4),0,IF(Oper!AE$10=Inputs!$L$16,$G165-SUM($O165:AD165),$G165/$B$91)),IF(Oper!AE$10=Inputs!$L$16,$G165-SUM($O165:AD165),0))</f>
        <v>0</v>
      </c>
      <c r="AF165" s="221">
        <f>IF(Oper!AF$10&gt;=$C165,IF(ROUND(SUM($O165:AE165),4)=ROUND($G165,4),0,IF(Oper!AF$10=Inputs!$L$16,$G165-SUM($O165:AE165),$G165/$B$91)),IF(Oper!AF$10=Inputs!$L$16,$G165-SUM($O165:AE165),0))</f>
        <v>0</v>
      </c>
      <c r="AG165" s="221">
        <f>IF(Oper!AG$10&gt;=$C165,IF(ROUND(SUM($O165:AF165),4)=ROUND($G165,4),0,IF(Oper!AG$10=Inputs!$L$16,$G165-SUM($O165:AF165),$G165/$B$91)),IF(Oper!AG$10=Inputs!$L$16,$G165-SUM($O165:AF165),0))</f>
        <v>0</v>
      </c>
      <c r="AH165" s="221">
        <f>IF(Oper!AH$10&gt;=$C165,IF(ROUND(SUM($O165:AG165),4)=ROUND($G165,4),0,IF(Oper!AH$10=Inputs!$L$16,$G165-SUM($O165:AG165),$G165/$B$91)),IF(Oper!AH$10=Inputs!$L$16,$G165-SUM($O165:AG165),0))</f>
        <v>0</v>
      </c>
      <c r="AI165" s="221">
        <f>IF(Oper!AI$10&gt;=$C165,IF(ROUND(SUM($O165:AH165),4)=ROUND($G165,4),0,IF(Oper!AI$10=Inputs!$L$16,$G165-SUM($O165:AH165),$G165/$B$91)),IF(Oper!AI$10=Inputs!$L$16,$G165-SUM($O165:AH165),0))</f>
        <v>0</v>
      </c>
      <c r="AJ165" s="221">
        <f>IF(Oper!AJ$10&gt;=$C165,IF(ROUND(SUM($O165:AI165),4)=ROUND($G165,4),0,IF(Oper!AJ$10=Inputs!$L$16,$G165-SUM($O165:AI165),$G165/$B$91)),IF(Oper!AJ$10=Inputs!$L$16,$G165-SUM($O165:AI165),0))</f>
        <v>0</v>
      </c>
      <c r="AK165" s="221">
        <f>IF(Oper!AK$10&gt;=$C165,IF(ROUND(SUM($O165:AJ165),4)=ROUND($G165,4),0,IF(Oper!AK$10=Inputs!$L$16,$G165-SUM($O165:AJ165),$G165/$B$91)),IF(Oper!AK$10=Inputs!$L$16,$G165-SUM($O165:AJ165),0))</f>
        <v>0</v>
      </c>
      <c r="AL165" s="221">
        <f>IF(Oper!AL$10&gt;=$C165,IF(ROUND(SUM($O165:AK165),4)=ROUND($G165,4),0,IF(Oper!AL$10=Inputs!$L$16,$G165-SUM($O165:AK165),$G165/$B$91)),IF(Oper!AL$10=Inputs!$L$16,$G165-SUM($O165:AK165),0))</f>
        <v>0</v>
      </c>
      <c r="AM165" s="221">
        <f>IF(Oper!AM$10&gt;=$C165,IF(ROUND(SUM($O165:AL165),4)=ROUND($G165,4),0,IF(Oper!AM$10=Inputs!$L$16,$G165-SUM($O165:AL165),$G165/$B$91)),IF(Oper!AM$10=Inputs!$L$16,$G165-SUM($O165:AL165),0))</f>
        <v>0</v>
      </c>
      <c r="AN165" s="221">
        <f>IF(Oper!AN$10&gt;=$C165,IF(ROUND(SUM($O165:AM165),4)=ROUND($G165,4),0,IF(Oper!AN$10=Inputs!$L$16,$G165-SUM($O165:AM165),$G165/$B$91)),IF(Oper!AN$10=Inputs!$L$16,$G165-SUM($O165:AM165),0))</f>
        <v>0</v>
      </c>
      <c r="AO165" s="221">
        <f>IF(Oper!AO$10&gt;=$C165,IF(ROUND(SUM($O165:AN165),4)=ROUND($G165,4),0,IF(Oper!AO$10=Inputs!$L$16,$G165-SUM($O165:AN165),$G165/$B$91)),IF(Oper!AO$10=Inputs!$L$16,$G165-SUM($O165:AN165),0))</f>
        <v>0</v>
      </c>
      <c r="AP165" s="221">
        <f>IF(Oper!AP$10&gt;=$C165,IF(ROUND(SUM($O165:AO165),4)=ROUND($G165,4),0,IF(Oper!AP$10=Inputs!$L$16,$G165-SUM($O165:AO165),$G165/$B$91)),IF(Oper!AP$10=Inputs!$L$16,$G165-SUM($O165:AO165),0))</f>
        <v>0</v>
      </c>
      <c r="AQ165" s="221">
        <f>IF(Oper!AQ$10&gt;=$C165,IF(ROUND(SUM($O165:AP165),4)=ROUND($G165,4),0,IF(Oper!AQ$10=Inputs!$L$16,$G165-SUM($O165:AP165),$G165/$B$91)),IF(Oper!AQ$10=Inputs!$L$16,$G165-SUM($O165:AP165),0))</f>
        <v>0</v>
      </c>
      <c r="AR165" s="221">
        <f>IF(Oper!AR$10&gt;=$C165,IF(ROUND(SUM($O165:AQ165),4)=ROUND($G165,4),0,IF(Oper!AR$10=Inputs!$L$16,$G165-SUM($O165:AQ165),$G165/$B$91)),IF(Oper!AR$10=Inputs!$L$16,$G165-SUM($O165:AQ165),0))</f>
        <v>0</v>
      </c>
      <c r="AS165" s="221">
        <f>IF(Oper!AS$10&gt;=$C165,IF(ROUND(SUM($O165:AR165),4)=ROUND($G165,4),0,IF(Oper!AS$10=Inputs!$L$16,$G165-SUM($O165:AR165),$G165/$B$91)),IF(Oper!AS$10=Inputs!$L$16,$G165-SUM($O165:AR165),0))</f>
        <v>0</v>
      </c>
      <c r="AT165" s="221">
        <f>IF(Oper!AT$10&gt;=$C165,IF(ROUND(SUM($O165:AS165),4)=ROUND($G165,4),0,IF(Oper!AT$10=Inputs!$L$16,$G165-SUM($O165:AS165),$G165/$B$91)),IF(Oper!AT$10=Inputs!$L$16,$G165-SUM($O165:AS165),0))</f>
        <v>0</v>
      </c>
      <c r="AU165" s="221">
        <f>IF(Oper!AU$10&gt;=$C165,IF(ROUND(SUM($O165:AT165),4)=ROUND($G165,4),0,IF(Oper!AU$10=Inputs!$L$16,$G165-SUM($O165:AT165),$G165/$B$91)),IF(Oper!AU$10=Inputs!$L$16,$G165-SUM($O165:AT165),0))</f>
        <v>0</v>
      </c>
      <c r="AV165" s="221">
        <f>IF(Oper!AV$10&gt;=$C165,IF(ROUND(SUM($O165:AU165),4)=ROUND($G165,4),0,IF(Oper!AV$10=Inputs!$L$16,$G165-SUM($O165:AU165),$G165/$B$91)),IF(Oper!AV$10=Inputs!$L$16,$G165-SUM($O165:AU165),0))</f>
        <v>0</v>
      </c>
      <c r="AW165" s="221">
        <f>IF(Oper!AW$10&gt;=$C165,IF(ROUND(SUM($O165:AV165),4)=ROUND($G165,4),0,IF(Oper!AW$10=Inputs!$L$16,$G165-SUM($O165:AV165),$G165/$B$91)),IF(Oper!AW$10=Inputs!$L$16,$G165-SUM($O165:AV165),0))</f>
        <v>0</v>
      </c>
      <c r="AX165" s="221">
        <f>IF(Oper!AX$10&gt;=$C165,IF(ROUND(SUM($O165:AW165),4)=ROUND($G165,4),0,IF(Oper!AX$10=Inputs!$L$16,$G165-SUM($O165:AW165),$G165/$B$91)),IF(Oper!AX$10=Inputs!$L$16,$G165-SUM($O165:AW165),0))</f>
        <v>0</v>
      </c>
      <c r="AY165" s="221">
        <f>IF(Oper!AY$10&gt;=$C165,IF(ROUND(SUM($O165:AX165),4)=ROUND($G165,4),0,IF(Oper!AY$10=Inputs!$L$16,$G165-SUM($O165:AX165),$G165/$B$91)),IF(Oper!AY$10=Inputs!$L$16,$G165-SUM($O165:AX165),0))</f>
        <v>0</v>
      </c>
      <c r="AZ165" s="221">
        <f>IF(Oper!AZ$10&gt;=$C165,IF(ROUND(SUM($O165:AY165),4)=ROUND($G165,4),0,IF(Oper!AZ$10=Inputs!$L$16,$G165-SUM($O165:AY165),$G165/$B$91)),IF(Oper!AZ$10=Inputs!$L$16,$G165-SUM($O165:AY165),0))</f>
        <v>0</v>
      </c>
      <c r="BA165" s="221">
        <f>IF(Oper!BA$10&gt;=$C165,IF(ROUND(SUM($O165:AZ165),4)=ROUND($G165,4),0,IF(Oper!BA$10=Inputs!$L$16,$G165-SUM($O165:AZ165),$G165/$B$91)),IF(Oper!BA$10=Inputs!$L$16,$G165-SUM($O165:AZ165),0))</f>
        <v>0</v>
      </c>
      <c r="BB165" s="221">
        <f>IF(Oper!BB$10&gt;=$C165,IF(ROUND(SUM($O165:BA165),4)=ROUND($G165,4),0,IF(Oper!BB$10=Inputs!$L$16,$G165-SUM($O165:BA165),$G165/$B$91)),IF(Oper!BB$10=Inputs!$L$16,$G165-SUM($O165:BA165),0))</f>
        <v>0</v>
      </c>
      <c r="BC165" s="221">
        <f>IF(Oper!BC$10&gt;=$C165,IF(ROUND(SUM($O165:BB165),4)=ROUND($G165,4),0,IF(Oper!BC$10=Inputs!$L$16,$G165-SUM($O165:BB165),$G165/$B$91)),IF(Oper!BC$10=Inputs!$L$16,$G165-SUM($O165:BB165),0))</f>
        <v>0</v>
      </c>
      <c r="BD165" s="221">
        <f>IF(Oper!BD$10&gt;=$C165,IF(ROUND(SUM($O165:BC165),4)=ROUND($G165,4),0,IF(Oper!BD$10=Inputs!$L$16,$G165-SUM($O165:BC165),$G165/$B$91)),IF(Oper!BD$10=Inputs!$L$16,$G165-SUM($O165:BC165),0))</f>
        <v>0</v>
      </c>
      <c r="BE165" s="221">
        <f>IF(Oper!BE$10&gt;=$C165,IF(ROUND(SUM($O165:BD165),4)=ROUND($G165,4),0,IF(Oper!BE$10=Inputs!$L$16,$G165-SUM($O165:BD165),$G165/$B$91)),IF(Oper!BE$10=Inputs!$L$16,$G165-SUM($O165:BD165),0))</f>
        <v>0</v>
      </c>
      <c r="BF165" s="221">
        <f>IF(Oper!BF$10&gt;=$C165,IF(ROUND(SUM($O165:BE165),4)=ROUND($G165,4),0,IF(Oper!BF$10=Inputs!$L$16,$G165-SUM($O165:BE165),$G165/$B$91)),IF(Oper!BF$10=Inputs!$L$16,$G165-SUM($O165:BE165),0))</f>
        <v>0</v>
      </c>
      <c r="BG165" s="221">
        <f>IF(Oper!BG$10&gt;=$C165,IF(ROUND(SUM($O165:BF165),4)=ROUND($G165,4),0,IF(Oper!BG$10=Inputs!$L$16,$G165-SUM($O165:BF165),$G165/$B$91)),IF(Oper!BG$10=Inputs!$L$16,$G165-SUM($O165:BF165),0))</f>
        <v>0</v>
      </c>
      <c r="BH165" s="221">
        <f>IF(Oper!BH$10&gt;=$C165,IF(ROUND(SUM($O165:BG165),4)=ROUND($G165,4),0,IF(Oper!BH$10=Inputs!$L$16,$G165-SUM($O165:BG165),$G165/$B$91)),IF(Oper!BH$10=Inputs!$L$16,$G165-SUM($O165:BG165),0))</f>
        <v>0</v>
      </c>
      <c r="BI165" s="221">
        <f>IF(Oper!BI$10&gt;=$C165,IF(ROUND(SUM($O165:BH165),4)=ROUND($G165,4),0,IF(Oper!BI$10=Inputs!$L$16,$G165-SUM($O165:BH165),$G165/$B$91)),IF(Oper!BI$10=Inputs!$L$16,$G165-SUM($O165:BH165),0))</f>
        <v>0</v>
      </c>
      <c r="BJ165" s="221">
        <f>IF(Oper!BJ$10&gt;=$C165,IF(ROUND(SUM($O165:BI165),4)=ROUND($G165,4),0,IF(Oper!BJ$10=Inputs!$L$16,$G165-SUM($O165:BI165),$G165/$B$91)),IF(Oper!BJ$10=Inputs!$L$16,$G165-SUM($O165:BI165),0))</f>
        <v>0</v>
      </c>
      <c r="BK165" s="221">
        <f>IF(Oper!BK$10&gt;=$C165,IF(ROUND(SUM($O165:BJ165),4)=ROUND($G165,4),0,IF(Oper!BK$10=Inputs!$L$16,$G165-SUM($O165:BJ165),$G165/$B$91)),IF(Oper!BK$10=Inputs!$L$16,$G165-SUM($O165:BJ165),0))</f>
        <v>0</v>
      </c>
      <c r="BL165" s="221">
        <f>IF(Oper!BL$10&gt;=$C165,IF(ROUND(SUM($O165:BK165),4)=ROUND($G165,4),0,IF(Oper!BL$10=Inputs!$L$16,$G165-SUM($O165:BK165),$G165/$B$91)),IF(Oper!BL$10=Inputs!$L$16,$G165-SUM($O165:BK165),0))</f>
        <v>0</v>
      </c>
      <c r="BM165" s="221">
        <f>IF(Oper!BM$10&gt;=$C165,IF(ROUND(SUM($O165:BL165),4)=ROUND($G165,4),0,IF(Oper!BM$10=Inputs!$L$16,$G165-SUM($O165:BL165),$G165/$B$91)),IF(Oper!BM$10=Inputs!$L$16,$G165-SUM($O165:BL165),0))</f>
        <v>0</v>
      </c>
      <c r="BN165" s="221">
        <f>IF(Oper!BN$10&gt;=$C165,IF(ROUND(SUM($O165:BM165),4)=ROUND($G165,4),0,IF(Oper!BN$10=Inputs!$L$16,$G165-SUM($O165:BM165),$G165/$B$91)),IF(Oper!BN$10=Inputs!$L$16,$G165-SUM($O165:BM165),0))</f>
        <v>0</v>
      </c>
      <c r="BO165" s="221">
        <f>IF(Oper!BO$10&gt;=$C165,IF(ROUND(SUM($O165:BN165),4)=ROUND($G165,4),0,IF(Oper!BO$10=Inputs!$L$16,$G165-SUM($O165:BN165),$G165/$B$91)),IF(Oper!BO$10=Inputs!$L$16,$G165-SUM($O165:BN165),0))</f>
        <v>0</v>
      </c>
      <c r="BP165" s="221">
        <f>IF(Oper!BP$10&gt;=$C165,IF(ROUND(SUM($O165:BO165),4)=ROUND($G165,4),0,IF(Oper!BP$10=Inputs!$L$16,$G165-SUM($O165:BO165),$G165/$B$91)),IF(Oper!BP$10=Inputs!$L$16,$G165-SUM($O165:BO165),0))</f>
        <v>0</v>
      </c>
      <c r="BQ165" s="221">
        <f>IF(Oper!BQ$10&gt;=$C165,IF(ROUND(SUM($O165:BP165),4)=ROUND($G165,4),0,IF(Oper!BQ$10=Inputs!$L$16,$G165-SUM($O165:BP165),$G165/$B$91)),IF(Oper!BQ$10=Inputs!$L$16,$G165-SUM($O165:BP165),0))</f>
        <v>0</v>
      </c>
      <c r="BR165" s="221">
        <f>IF(Oper!BR$10&gt;=$C165,IF(ROUND(SUM($O165:BQ165),4)=ROUND($G165,4),0,IF(Oper!BR$10=Inputs!$L$16,$G165-SUM($O165:BQ165),$G165/$B$91)),IF(Oper!BR$10=Inputs!$L$16,$G165-SUM($O165:BQ165),0))</f>
        <v>0</v>
      </c>
      <c r="BS165" s="221">
        <f>IF(Oper!BS$10&gt;=$C165,IF(ROUND(SUM($O165:BR165),4)=ROUND($G165,4),0,IF(Oper!BS$10=Inputs!$L$16,$G165-SUM($O165:BR165),$G165/$B$91)),IF(Oper!BS$10=Inputs!$L$16,$G165-SUM($O165:BR165),0))</f>
        <v>0</v>
      </c>
      <c r="BT165" s="221">
        <f>IF(Oper!BT$10&gt;=$C165,IF(ROUND(SUM($O165:BS165),4)=ROUND($G165,4),0,IF(Oper!BT$10=Inputs!$L$16,$G165-SUM($O165:BS165),$G165/$B$91)),IF(Oper!BT$10=Inputs!$L$16,$G165-SUM($O165:BS165),0))</f>
        <v>0</v>
      </c>
      <c r="BU165" s="221">
        <f>IF(Oper!BU$10&gt;=$C165,IF(ROUND(SUM($O165:BT165),4)=ROUND($G165,4),0,IF(Oper!BU$10=Inputs!$L$16,$G165-SUM($O165:BT165),$G165/$B$91)),IF(Oper!BU$10=Inputs!$L$16,$G165-SUM($O165:BT165),0))</f>
        <v>0</v>
      </c>
      <c r="BV165" s="221">
        <f>IF(Oper!BV$10&gt;=$C165,IF(ROUND(SUM($O165:BU165),4)=ROUND($G165,4),0,IF(Oper!BV$10=Inputs!$L$16,$G165-SUM($O165:BU165),$G165/$B$91)),IF(Oper!BV$10=Inputs!$L$16,$G165-SUM($O165:BU165),0))</f>
        <v>0</v>
      </c>
      <c r="BW165" s="221">
        <f>IF(Oper!BW$10&gt;=$C165,IF(ROUND(SUM($O165:BV165),4)=ROUND($G165,4),0,IF(Oper!BW$10=Inputs!$L$16,$G165-SUM($O165:BV165),$G165/$B$91)),IF(Oper!BW$10=Inputs!$L$16,$G165-SUM($O165:BV165),0))</f>
        <v>0</v>
      </c>
      <c r="BX165" s="221">
        <f>IF(Oper!BX$10&gt;=$C165,IF(ROUND(SUM($O165:BW165),4)=ROUND($G165,4),0,IF(Oper!BX$10=Inputs!$L$16,$G165-SUM($O165:BW165),$G165/$B$91)),IF(Oper!BX$10=Inputs!$L$16,$G165-SUM($O165:BW165),0))</f>
        <v>0</v>
      </c>
      <c r="BY165" s="221">
        <f>IF(Oper!BY$10&gt;=$C165,IF(ROUND(SUM($O165:BX165),4)=ROUND($G165,4),0,IF(Oper!BY$10=Inputs!$L$16,$G165-SUM($O165:BX165),$G165/$B$91)),IF(Oper!BY$10=Inputs!$L$16,$G165-SUM($O165:BX165),0))</f>
        <v>0</v>
      </c>
      <c r="BZ165" s="221">
        <f>IF(Oper!BZ$10&gt;=$C165,IF(ROUND(SUM($O165:BY165),4)=ROUND($G165,4),0,IF(Oper!BZ$10=Inputs!$L$16,$G165-SUM($O165:BY165),$G165/$B$91)),IF(Oper!BZ$10=Inputs!$L$16,$G165-SUM($O165:BY165),0))</f>
        <v>0</v>
      </c>
      <c r="CA165" s="221">
        <f>IF(Oper!CA$10&gt;=$C165,IF(ROUND(SUM($O165:BZ165),4)=ROUND($G165,4),0,IF(Oper!CA$10=Inputs!$L$16,$G165-SUM($O165:BZ165),$G165/$B$91)),IF(Oper!CA$10=Inputs!$L$16,$G165-SUM($O165:BZ165),0))</f>
        <v>0</v>
      </c>
      <c r="CB165" s="221">
        <f>IF(Oper!CB$10&gt;=$C165,IF(ROUND(SUM($O165:CA165),4)=ROUND($G165,4),0,IF(Oper!CB$10=Inputs!$L$16,$G165-SUM($O165:CA165),$G165/$B$91)),IF(Oper!CB$10=Inputs!$L$16,$G165-SUM($O165:CA165),0))</f>
        <v>0</v>
      </c>
      <c r="CC165" s="221">
        <f>IF(Oper!CC$10&gt;=$C165,IF(ROUND(SUM($O165:CB165),4)=ROUND($G165,4),0,IF(Oper!CC$10=Inputs!$L$16,$G165-SUM($O165:CB165),$G165/$B$91)),IF(Oper!CC$10=Inputs!$L$16,$G165-SUM($O165:CB165),0))</f>
        <v>0</v>
      </c>
      <c r="CD165" s="221">
        <f>IF(Oper!CD$10&gt;=$C165,IF(ROUND(SUM($O165:CC165),4)=ROUND($G165,4),0,IF(Oper!CD$10=Inputs!$L$16,$G165-SUM($O165:CC165),$G165/$B$91)),IF(Oper!CD$10=Inputs!$L$16,$G165-SUM($O165:CC165),0))</f>
        <v>0</v>
      </c>
      <c r="CE165" s="221">
        <f>IF(Oper!CE$10&gt;=$C165,IF(ROUND(SUM($O165:CD165),4)=ROUND($G165,4),0,IF(Oper!CE$10=Inputs!$L$16,$G165-SUM($O165:CD165),$G165/$B$91)),IF(Oper!CE$10=Inputs!$L$16,$G165-SUM($O165:CD165),0))</f>
        <v>0</v>
      </c>
      <c r="CF165" s="221">
        <f>IF(Oper!CF$10&gt;=$C165,IF(ROUND(SUM($O165:CE165),4)=ROUND($G165,4),0,IF(Oper!CF$10=Inputs!$L$16,$G165-SUM($O165:CE165),$G165/$B$91)),IF(Oper!CF$10=Inputs!$L$16,$G165-SUM($O165:CE165),0))</f>
        <v>0</v>
      </c>
      <c r="CG165" s="221">
        <f>IF(Oper!CG$10&gt;=$C165,IF(ROUND(SUM($O165:CF165),4)=ROUND($G165,4),0,IF(Oper!CG$10=Inputs!$L$16,$G165-SUM($O165:CF165),$G165/$B$91)),IF(Oper!CG$10=Inputs!$L$16,$G165-SUM($O165:CF165),0))</f>
        <v>0</v>
      </c>
      <c r="CH165" s="221">
        <f>IF(Oper!CH$10&gt;=$C165,IF(ROUND(SUM($O165:CG165),4)=ROUND($G165,4),0,IF(Oper!CH$10=Inputs!$L$16,$G165-SUM($O165:CG165),$G165/$B$91)),IF(Oper!CH$10=Inputs!$L$16,$G165-SUM($O165:CG165),0))</f>
        <v>0</v>
      </c>
      <c r="CI165" s="221">
        <f>IF(Oper!CI$10&gt;=$C165,IF(ROUND(SUM($O165:CH165),4)=ROUND($G165,4),0,IF(Oper!CI$10=Inputs!$L$16,$G165-SUM($O165:CH165),$G165/$B$91)),IF(Oper!CI$10=Inputs!$L$16,$G165-SUM($O165:CH165),0))</f>
        <v>0</v>
      </c>
      <c r="CJ165" s="221">
        <f>IF(Oper!CJ$10&gt;=$C165,IF(ROUND(SUM($O165:CI165),4)=ROUND($G165,4),0,IF(Oper!CJ$10=Inputs!$L$16,$G165-SUM($O165:CI165),$G165/$B$91)),IF(Oper!CJ$10=Inputs!$L$16,$G165-SUM($O165:CI165),0))</f>
        <v>-12.979475613206588</v>
      </c>
      <c r="CK165" s="221">
        <f>IF(Oper!CK$10&gt;=$C165,IF(ROUND(SUM($O165:CJ165),4)=ROUND($G165,4),0,IF(Oper!CK$10=Inputs!$L$16,$G165-SUM($O165:CJ165),$G165/$B$91)),IF(Oper!CK$10=Inputs!$L$16,$G165-SUM($O165:CJ165),0))</f>
        <v>-12.979475613206588</v>
      </c>
      <c r="CL165" s="221">
        <f>IF(Oper!CL$10&gt;=$C165,IF(ROUND(SUM($O165:CK165),4)=ROUND($G165,4),0,IF(Oper!CL$10=Inputs!$L$16,$G165-SUM($O165:CK165),$G165/$B$91)),IF(Oper!CL$10=Inputs!$L$16,$G165-SUM($O165:CK165),0))</f>
        <v>-12.979475613206588</v>
      </c>
      <c r="CM165" s="221">
        <f>IF(Oper!CM$10&gt;=$C165,IF(ROUND(SUM($O165:CL165),4)=ROUND($G165,4),0,IF(Oper!CM$10=Inputs!$L$16,$G165-SUM($O165:CL165),$G165/$B$91)),IF(Oper!CM$10=Inputs!$L$16,$G165-SUM($O165:CL165),0))</f>
        <v>-12.979475613206588</v>
      </c>
      <c r="CN165" s="221">
        <f>IF(Oper!CN$10&gt;=$C165,IF(ROUND(SUM($O165:CM165),4)=ROUND($G165,4),0,IF(Oper!CN$10=Inputs!$L$16,$G165-SUM($O165:CM165),$G165/$B$91)),IF(Oper!CN$10=Inputs!$L$16,$G165-SUM($O165:CM165),0))</f>
        <v>-12.979475613206588</v>
      </c>
      <c r="CO165" s="221">
        <f>IF(Oper!CO$10&gt;=$C165,IF(ROUND(SUM($O165:CN165),4)=ROUND($G165,4),0,IF(Oper!CO$10=Inputs!$L$16,$G165-SUM($O165:CN165),$G165/$B$91)),IF(Oper!CO$10=Inputs!$L$16,$G165-SUM($O165:CN165),0))</f>
        <v>-12.979475613206588</v>
      </c>
      <c r="CP165" s="221">
        <f>IF(Oper!CP$10&gt;=$C165,IF(ROUND(SUM($O165:CO165),4)=ROUND($G165,4),0,IF(Oper!CP$10=Inputs!$L$16,$G165-SUM($O165:CO165),$G165/$B$91)),IF(Oper!CP$10=Inputs!$L$16,$G165-SUM($O165:CO165),0))</f>
        <v>-12.979475613206588</v>
      </c>
      <c r="CQ165" s="221">
        <f>IF(Oper!CQ$10&gt;=$C165,IF(ROUND(SUM($O165:CP165),4)=ROUND($G165,4),0,IF(Oper!CQ$10=Inputs!$L$16,$G165-SUM($O165:CP165),$G165/$B$91)),IF(Oper!CQ$10=Inputs!$L$16,$G165-SUM($O165:CP165),0))</f>
        <v>-12.979475613206588</v>
      </c>
      <c r="CR165" s="221">
        <f>IF(Oper!CR$10&gt;=$C165,IF(ROUND(SUM($O165:CQ165),4)=ROUND($G165,4),0,IF(Oper!CR$10=Inputs!$L$16,$G165-SUM($O165:CQ165),$G165/$B$91)),IF(Oper!CR$10=Inputs!$L$16,$G165-SUM($O165:CQ165),0))</f>
        <v>-155.75370735847906</v>
      </c>
      <c r="CS165" s="221"/>
    </row>
    <row r="166" spans="1:97" outlineLevel="1">
      <c r="A166" s="47"/>
      <c r="B166" s="47"/>
      <c r="C166" s="116">
        <v>70128</v>
      </c>
      <c r="D166" s="47"/>
      <c r="E166" s="47"/>
      <c r="F166" s="47"/>
      <c r="G166" s="666">
        <f t="shared" si="220"/>
        <v>-264.78130250941439</v>
      </c>
      <c r="H166" s="47"/>
      <c r="I166" s="47"/>
      <c r="J166" s="47"/>
      <c r="K166" s="310" t="s">
        <v>200</v>
      </c>
      <c r="L166" s="133"/>
      <c r="M166" s="125">
        <f t="shared" si="219"/>
        <v>-264.78130250941439</v>
      </c>
      <c r="N166" s="125"/>
      <c r="O166" s="47"/>
      <c r="P166" s="221">
        <f>IF(Oper!P$10&gt;=$C166,IF(ROUND(SUM($O166:O166),4)=ROUND($G166,4),0,IF(Oper!P$10=Inputs!$L$16,$G166-SUM($O166:O166),$G166/$B$91)),IF(Oper!P$10=Inputs!$L$16,$G166-SUM($O166:O166),0))</f>
        <v>0</v>
      </c>
      <c r="Q166" s="221">
        <f>IF(Oper!Q$10&gt;=$C166,IF(ROUND(SUM($O166:P166),4)=ROUND($G166,4),0,IF(Oper!Q$10=Inputs!$L$16,$G166-SUM($O166:P166),$G166/$B$91)),IF(Oper!Q$10=Inputs!$L$16,$G166-SUM($O166:P166),0))</f>
        <v>0</v>
      </c>
      <c r="R166" s="221">
        <f>IF(Oper!R$10&gt;=$C166,IF(ROUND(SUM($O166:Q166),4)=ROUND($G166,4),0,IF(Oper!R$10=Inputs!$L$16,$G166-SUM($O166:Q166),$G166/$B$91)),IF(Oper!R$10=Inputs!$L$16,$G166-SUM($O166:Q166),0))</f>
        <v>0</v>
      </c>
      <c r="S166" s="221">
        <f>IF(Oper!S$10&gt;=$C166,IF(ROUND(SUM($O166:R166),4)=ROUND($G166,4),0,IF(Oper!S$10=Inputs!$L$16,$G166-SUM($O166:R166),$G166/$B$91)),IF(Oper!S$10=Inputs!$L$16,$G166-SUM($O166:R166),0))</f>
        <v>0</v>
      </c>
      <c r="T166" s="221">
        <f>IF(Oper!T$10&gt;=$C166,IF(ROUND(SUM($O166:S166),4)=ROUND($G166,4),0,IF(Oper!T$10=Inputs!$L$16,$G166-SUM($O166:S166),$G166/$B$91)),IF(Oper!T$10=Inputs!$L$16,$G166-SUM($O166:S166),0))</f>
        <v>0</v>
      </c>
      <c r="U166" s="221">
        <f>IF(Oper!U$10&gt;=$C166,IF(ROUND(SUM($O166:T166),4)=ROUND($G166,4),0,IF(Oper!U$10=Inputs!$L$16,$G166-SUM($O166:T166),$G166/$B$91)),IF(Oper!U$10=Inputs!$L$16,$G166-SUM($O166:T166),0))</f>
        <v>0</v>
      </c>
      <c r="V166" s="221">
        <f>IF(Oper!V$10&gt;=$C166,IF(ROUND(SUM($O166:U166),4)=ROUND($G166,4),0,IF(Oper!V$10=Inputs!$L$16,$G166-SUM($O166:U166),$G166/$B$91)),IF(Oper!V$10=Inputs!$L$16,$G166-SUM($O166:U166),0))</f>
        <v>0</v>
      </c>
      <c r="W166" s="221">
        <f>IF(Oper!W$10&gt;=$C166,IF(ROUND(SUM($O166:V166),4)=ROUND($G166,4),0,IF(Oper!W$10=Inputs!$L$16,$G166-SUM($O166:V166),$G166/$B$91)),IF(Oper!W$10=Inputs!$L$16,$G166-SUM($O166:V166),0))</f>
        <v>0</v>
      </c>
      <c r="X166" s="221">
        <f>IF(Oper!X$10&gt;=$C166,IF(ROUND(SUM($O166:W166),4)=ROUND($G166,4),0,IF(Oper!X$10=Inputs!$L$16,$G166-SUM($O166:W166),$G166/$B$91)),IF(Oper!X$10=Inputs!$L$16,$G166-SUM($O166:W166),0))</f>
        <v>0</v>
      </c>
      <c r="Y166" s="221">
        <f>IF(Oper!Y$10&gt;=$C166,IF(ROUND(SUM($O166:X166),4)=ROUND($G166,4),0,IF(Oper!Y$10=Inputs!$L$16,$G166-SUM($O166:X166),$G166/$B$91)),IF(Oper!Y$10=Inputs!$L$16,$G166-SUM($O166:X166),0))</f>
        <v>0</v>
      </c>
      <c r="Z166" s="221">
        <f>IF(Oper!Z$10&gt;=$C166,IF(ROUND(SUM($O166:Y166),4)=ROUND($G166,4),0,IF(Oper!Z$10=Inputs!$L$16,$G166-SUM($O166:Y166),$G166/$B$91)),IF(Oper!Z$10=Inputs!$L$16,$G166-SUM($O166:Y166),0))</f>
        <v>0</v>
      </c>
      <c r="AA166" s="221">
        <f>IF(Oper!AA$10&gt;=$C166,IF(ROUND(SUM($O166:Z166),4)=ROUND($G166,4),0,IF(Oper!AA$10=Inputs!$L$16,$G166-SUM($O166:Z166),$G166/$B$91)),IF(Oper!AA$10=Inputs!$L$16,$G166-SUM($O166:Z166),0))</f>
        <v>0</v>
      </c>
      <c r="AB166" s="221">
        <f>IF(Oper!AB$10&gt;=$C166,IF(ROUND(SUM($O166:AA166),4)=ROUND($G166,4),0,IF(Oper!AB$10=Inputs!$L$16,$G166-SUM($O166:AA166),$G166/$B$91)),IF(Oper!AB$10=Inputs!$L$16,$G166-SUM($O166:AA166),0))</f>
        <v>0</v>
      </c>
      <c r="AC166" s="221">
        <f>IF(Oper!AC$10&gt;=$C166,IF(ROUND(SUM($O166:AB166),4)=ROUND($G166,4),0,IF(Oper!AC$10=Inputs!$L$16,$G166-SUM($O166:AB166),$G166/$B$91)),IF(Oper!AC$10=Inputs!$L$16,$G166-SUM($O166:AB166),0))</f>
        <v>0</v>
      </c>
      <c r="AD166" s="221">
        <f>IF(Oper!AD$10&gt;=$C166,IF(ROUND(SUM($O166:AC166),4)=ROUND($G166,4),0,IF(Oper!AD$10=Inputs!$L$16,$G166-SUM($O166:AC166),$G166/$B$91)),IF(Oper!AD$10=Inputs!$L$16,$G166-SUM($O166:AC166),0))</f>
        <v>0</v>
      </c>
      <c r="AE166" s="221">
        <f>IF(Oper!AE$10&gt;=$C166,IF(ROUND(SUM($O166:AD166),4)=ROUND($G166,4),0,IF(Oper!AE$10=Inputs!$L$16,$G166-SUM($O166:AD166),$G166/$B$91)),IF(Oper!AE$10=Inputs!$L$16,$G166-SUM($O166:AD166),0))</f>
        <v>0</v>
      </c>
      <c r="AF166" s="221">
        <f>IF(Oper!AF$10&gt;=$C166,IF(ROUND(SUM($O166:AE166),4)=ROUND($G166,4),0,IF(Oper!AF$10=Inputs!$L$16,$G166-SUM($O166:AE166),$G166/$B$91)),IF(Oper!AF$10=Inputs!$L$16,$G166-SUM($O166:AE166),0))</f>
        <v>0</v>
      </c>
      <c r="AG166" s="221">
        <f>IF(Oper!AG$10&gt;=$C166,IF(ROUND(SUM($O166:AF166),4)=ROUND($G166,4),0,IF(Oper!AG$10=Inputs!$L$16,$G166-SUM($O166:AF166),$G166/$B$91)),IF(Oper!AG$10=Inputs!$L$16,$G166-SUM($O166:AF166),0))</f>
        <v>0</v>
      </c>
      <c r="AH166" s="221">
        <f>IF(Oper!AH$10&gt;=$C166,IF(ROUND(SUM($O166:AG166),4)=ROUND($G166,4),0,IF(Oper!AH$10=Inputs!$L$16,$G166-SUM($O166:AG166),$G166/$B$91)),IF(Oper!AH$10=Inputs!$L$16,$G166-SUM($O166:AG166),0))</f>
        <v>0</v>
      </c>
      <c r="AI166" s="221">
        <f>IF(Oper!AI$10&gt;=$C166,IF(ROUND(SUM($O166:AH166),4)=ROUND($G166,4),0,IF(Oper!AI$10=Inputs!$L$16,$G166-SUM($O166:AH166),$G166/$B$91)),IF(Oper!AI$10=Inputs!$L$16,$G166-SUM($O166:AH166),0))</f>
        <v>0</v>
      </c>
      <c r="AJ166" s="221">
        <f>IF(Oper!AJ$10&gt;=$C166,IF(ROUND(SUM($O166:AI166),4)=ROUND($G166,4),0,IF(Oper!AJ$10=Inputs!$L$16,$G166-SUM($O166:AI166),$G166/$B$91)),IF(Oper!AJ$10=Inputs!$L$16,$G166-SUM($O166:AI166),0))</f>
        <v>0</v>
      </c>
      <c r="AK166" s="221">
        <f>IF(Oper!AK$10&gt;=$C166,IF(ROUND(SUM($O166:AJ166),4)=ROUND($G166,4),0,IF(Oper!AK$10=Inputs!$L$16,$G166-SUM($O166:AJ166),$G166/$B$91)),IF(Oper!AK$10=Inputs!$L$16,$G166-SUM($O166:AJ166),0))</f>
        <v>0</v>
      </c>
      <c r="AL166" s="221">
        <f>IF(Oper!AL$10&gt;=$C166,IF(ROUND(SUM($O166:AK166),4)=ROUND($G166,4),0,IF(Oper!AL$10=Inputs!$L$16,$G166-SUM($O166:AK166),$G166/$B$91)),IF(Oper!AL$10=Inputs!$L$16,$G166-SUM($O166:AK166),0))</f>
        <v>0</v>
      </c>
      <c r="AM166" s="221">
        <f>IF(Oper!AM$10&gt;=$C166,IF(ROUND(SUM($O166:AL166),4)=ROUND($G166,4),0,IF(Oper!AM$10=Inputs!$L$16,$G166-SUM($O166:AL166),$G166/$B$91)),IF(Oper!AM$10=Inputs!$L$16,$G166-SUM($O166:AL166),0))</f>
        <v>0</v>
      </c>
      <c r="AN166" s="221">
        <f>IF(Oper!AN$10&gt;=$C166,IF(ROUND(SUM($O166:AM166),4)=ROUND($G166,4),0,IF(Oper!AN$10=Inputs!$L$16,$G166-SUM($O166:AM166),$G166/$B$91)),IF(Oper!AN$10=Inputs!$L$16,$G166-SUM($O166:AM166),0))</f>
        <v>0</v>
      </c>
      <c r="AO166" s="221">
        <f>IF(Oper!AO$10&gt;=$C166,IF(ROUND(SUM($O166:AN166),4)=ROUND($G166,4),0,IF(Oper!AO$10=Inputs!$L$16,$G166-SUM($O166:AN166),$G166/$B$91)),IF(Oper!AO$10=Inputs!$L$16,$G166-SUM($O166:AN166),0))</f>
        <v>0</v>
      </c>
      <c r="AP166" s="221">
        <f>IF(Oper!AP$10&gt;=$C166,IF(ROUND(SUM($O166:AO166),4)=ROUND($G166,4),0,IF(Oper!AP$10=Inputs!$L$16,$G166-SUM($O166:AO166),$G166/$B$91)),IF(Oper!AP$10=Inputs!$L$16,$G166-SUM($O166:AO166),0))</f>
        <v>0</v>
      </c>
      <c r="AQ166" s="221">
        <f>IF(Oper!AQ$10&gt;=$C166,IF(ROUND(SUM($O166:AP166),4)=ROUND($G166,4),0,IF(Oper!AQ$10=Inputs!$L$16,$G166-SUM($O166:AP166),$G166/$B$91)),IF(Oper!AQ$10=Inputs!$L$16,$G166-SUM($O166:AP166),0))</f>
        <v>0</v>
      </c>
      <c r="AR166" s="221">
        <f>IF(Oper!AR$10&gt;=$C166,IF(ROUND(SUM($O166:AQ166),4)=ROUND($G166,4),0,IF(Oper!AR$10=Inputs!$L$16,$G166-SUM($O166:AQ166),$G166/$B$91)),IF(Oper!AR$10=Inputs!$L$16,$G166-SUM($O166:AQ166),0))</f>
        <v>0</v>
      </c>
      <c r="AS166" s="221">
        <f>IF(Oper!AS$10&gt;=$C166,IF(ROUND(SUM($O166:AR166),4)=ROUND($G166,4),0,IF(Oper!AS$10=Inputs!$L$16,$G166-SUM($O166:AR166),$G166/$B$91)),IF(Oper!AS$10=Inputs!$L$16,$G166-SUM($O166:AR166),0))</f>
        <v>0</v>
      </c>
      <c r="AT166" s="221">
        <f>IF(Oper!AT$10&gt;=$C166,IF(ROUND(SUM($O166:AS166),4)=ROUND($G166,4),0,IF(Oper!AT$10=Inputs!$L$16,$G166-SUM($O166:AS166),$G166/$B$91)),IF(Oper!AT$10=Inputs!$L$16,$G166-SUM($O166:AS166),0))</f>
        <v>0</v>
      </c>
      <c r="AU166" s="221">
        <f>IF(Oper!AU$10&gt;=$C166,IF(ROUND(SUM($O166:AT166),4)=ROUND($G166,4),0,IF(Oper!AU$10=Inputs!$L$16,$G166-SUM($O166:AT166),$G166/$B$91)),IF(Oper!AU$10=Inputs!$L$16,$G166-SUM($O166:AT166),0))</f>
        <v>0</v>
      </c>
      <c r="AV166" s="221">
        <f>IF(Oper!AV$10&gt;=$C166,IF(ROUND(SUM($O166:AU166),4)=ROUND($G166,4),0,IF(Oper!AV$10=Inputs!$L$16,$G166-SUM($O166:AU166),$G166/$B$91)),IF(Oper!AV$10=Inputs!$L$16,$G166-SUM($O166:AU166),0))</f>
        <v>0</v>
      </c>
      <c r="AW166" s="221">
        <f>IF(Oper!AW$10&gt;=$C166,IF(ROUND(SUM($O166:AV166),4)=ROUND($G166,4),0,IF(Oper!AW$10=Inputs!$L$16,$G166-SUM($O166:AV166),$G166/$B$91)),IF(Oper!AW$10=Inputs!$L$16,$G166-SUM($O166:AV166),0))</f>
        <v>0</v>
      </c>
      <c r="AX166" s="221">
        <f>IF(Oper!AX$10&gt;=$C166,IF(ROUND(SUM($O166:AW166),4)=ROUND($G166,4),0,IF(Oper!AX$10=Inputs!$L$16,$G166-SUM($O166:AW166),$G166/$B$91)),IF(Oper!AX$10=Inputs!$L$16,$G166-SUM($O166:AW166),0))</f>
        <v>0</v>
      </c>
      <c r="AY166" s="221">
        <f>IF(Oper!AY$10&gt;=$C166,IF(ROUND(SUM($O166:AX166),4)=ROUND($G166,4),0,IF(Oper!AY$10=Inputs!$L$16,$G166-SUM($O166:AX166),$G166/$B$91)),IF(Oper!AY$10=Inputs!$L$16,$G166-SUM($O166:AX166),0))</f>
        <v>0</v>
      </c>
      <c r="AZ166" s="221">
        <f>IF(Oper!AZ$10&gt;=$C166,IF(ROUND(SUM($O166:AY166),4)=ROUND($G166,4),0,IF(Oper!AZ$10=Inputs!$L$16,$G166-SUM($O166:AY166),$G166/$B$91)),IF(Oper!AZ$10=Inputs!$L$16,$G166-SUM($O166:AY166),0))</f>
        <v>0</v>
      </c>
      <c r="BA166" s="221">
        <f>IF(Oper!BA$10&gt;=$C166,IF(ROUND(SUM($O166:AZ166),4)=ROUND($G166,4),0,IF(Oper!BA$10=Inputs!$L$16,$G166-SUM($O166:AZ166),$G166/$B$91)),IF(Oper!BA$10=Inputs!$L$16,$G166-SUM($O166:AZ166),0))</f>
        <v>0</v>
      </c>
      <c r="BB166" s="221">
        <f>IF(Oper!BB$10&gt;=$C166,IF(ROUND(SUM($O166:BA166),4)=ROUND($G166,4),0,IF(Oper!BB$10=Inputs!$L$16,$G166-SUM($O166:BA166),$G166/$B$91)),IF(Oper!BB$10=Inputs!$L$16,$G166-SUM($O166:BA166),0))</f>
        <v>0</v>
      </c>
      <c r="BC166" s="221">
        <f>IF(Oper!BC$10&gt;=$C166,IF(ROUND(SUM($O166:BB166),4)=ROUND($G166,4),0,IF(Oper!BC$10=Inputs!$L$16,$G166-SUM($O166:BB166),$G166/$B$91)),IF(Oper!BC$10=Inputs!$L$16,$G166-SUM($O166:BB166),0))</f>
        <v>0</v>
      </c>
      <c r="BD166" s="221">
        <f>IF(Oper!BD$10&gt;=$C166,IF(ROUND(SUM($O166:BC166),4)=ROUND($G166,4),0,IF(Oper!BD$10=Inputs!$L$16,$G166-SUM($O166:BC166),$G166/$B$91)),IF(Oper!BD$10=Inputs!$L$16,$G166-SUM($O166:BC166),0))</f>
        <v>0</v>
      </c>
      <c r="BE166" s="221">
        <f>IF(Oper!BE$10&gt;=$C166,IF(ROUND(SUM($O166:BD166),4)=ROUND($G166,4),0,IF(Oper!BE$10=Inputs!$L$16,$G166-SUM($O166:BD166),$G166/$B$91)),IF(Oper!BE$10=Inputs!$L$16,$G166-SUM($O166:BD166),0))</f>
        <v>0</v>
      </c>
      <c r="BF166" s="221">
        <f>IF(Oper!BF$10&gt;=$C166,IF(ROUND(SUM($O166:BE166),4)=ROUND($G166,4),0,IF(Oper!BF$10=Inputs!$L$16,$G166-SUM($O166:BE166),$G166/$B$91)),IF(Oper!BF$10=Inputs!$L$16,$G166-SUM($O166:BE166),0))</f>
        <v>0</v>
      </c>
      <c r="BG166" s="221">
        <f>IF(Oper!BG$10&gt;=$C166,IF(ROUND(SUM($O166:BF166),4)=ROUND($G166,4),0,IF(Oper!BG$10=Inputs!$L$16,$G166-SUM($O166:BF166),$G166/$B$91)),IF(Oper!BG$10=Inputs!$L$16,$G166-SUM($O166:BF166),0))</f>
        <v>0</v>
      </c>
      <c r="BH166" s="221">
        <f>IF(Oper!BH$10&gt;=$C166,IF(ROUND(SUM($O166:BG166),4)=ROUND($G166,4),0,IF(Oper!BH$10=Inputs!$L$16,$G166-SUM($O166:BG166),$G166/$B$91)),IF(Oper!BH$10=Inputs!$L$16,$G166-SUM($O166:BG166),0))</f>
        <v>0</v>
      </c>
      <c r="BI166" s="221">
        <f>IF(Oper!BI$10&gt;=$C166,IF(ROUND(SUM($O166:BH166),4)=ROUND($G166,4),0,IF(Oper!BI$10=Inputs!$L$16,$G166-SUM($O166:BH166),$G166/$B$91)),IF(Oper!BI$10=Inputs!$L$16,$G166-SUM($O166:BH166),0))</f>
        <v>0</v>
      </c>
      <c r="BJ166" s="221">
        <f>IF(Oper!BJ$10&gt;=$C166,IF(ROUND(SUM($O166:BI166),4)=ROUND($G166,4),0,IF(Oper!BJ$10=Inputs!$L$16,$G166-SUM($O166:BI166),$G166/$B$91)),IF(Oper!BJ$10=Inputs!$L$16,$G166-SUM($O166:BI166),0))</f>
        <v>0</v>
      </c>
      <c r="BK166" s="221">
        <f>IF(Oper!BK$10&gt;=$C166,IF(ROUND(SUM($O166:BJ166),4)=ROUND($G166,4),0,IF(Oper!BK$10=Inputs!$L$16,$G166-SUM($O166:BJ166),$G166/$B$91)),IF(Oper!BK$10=Inputs!$L$16,$G166-SUM($O166:BJ166),0))</f>
        <v>0</v>
      </c>
      <c r="BL166" s="221">
        <f>IF(Oper!BL$10&gt;=$C166,IF(ROUND(SUM($O166:BK166),4)=ROUND($G166,4),0,IF(Oper!BL$10=Inputs!$L$16,$G166-SUM($O166:BK166),$G166/$B$91)),IF(Oper!BL$10=Inputs!$L$16,$G166-SUM($O166:BK166),0))</f>
        <v>0</v>
      </c>
      <c r="BM166" s="221">
        <f>IF(Oper!BM$10&gt;=$C166,IF(ROUND(SUM($O166:BL166),4)=ROUND($G166,4),0,IF(Oper!BM$10=Inputs!$L$16,$G166-SUM($O166:BL166),$G166/$B$91)),IF(Oper!BM$10=Inputs!$L$16,$G166-SUM($O166:BL166),0))</f>
        <v>0</v>
      </c>
      <c r="BN166" s="221">
        <f>IF(Oper!BN$10&gt;=$C166,IF(ROUND(SUM($O166:BM166),4)=ROUND($G166,4),0,IF(Oper!BN$10=Inputs!$L$16,$G166-SUM($O166:BM166),$G166/$B$91)),IF(Oper!BN$10=Inputs!$L$16,$G166-SUM($O166:BM166),0))</f>
        <v>0</v>
      </c>
      <c r="BO166" s="221">
        <f>IF(Oper!BO$10&gt;=$C166,IF(ROUND(SUM($O166:BN166),4)=ROUND($G166,4),0,IF(Oper!BO$10=Inputs!$L$16,$G166-SUM($O166:BN166),$G166/$B$91)),IF(Oper!BO$10=Inputs!$L$16,$G166-SUM($O166:BN166),0))</f>
        <v>0</v>
      </c>
      <c r="BP166" s="221">
        <f>IF(Oper!BP$10&gt;=$C166,IF(ROUND(SUM($O166:BO166),4)=ROUND($G166,4),0,IF(Oper!BP$10=Inputs!$L$16,$G166-SUM($O166:BO166),$G166/$B$91)),IF(Oper!BP$10=Inputs!$L$16,$G166-SUM($O166:BO166),0))</f>
        <v>0</v>
      </c>
      <c r="BQ166" s="221">
        <f>IF(Oper!BQ$10&gt;=$C166,IF(ROUND(SUM($O166:BP166),4)=ROUND($G166,4),0,IF(Oper!BQ$10=Inputs!$L$16,$G166-SUM($O166:BP166),$G166/$B$91)),IF(Oper!BQ$10=Inputs!$L$16,$G166-SUM($O166:BP166),0))</f>
        <v>0</v>
      </c>
      <c r="BR166" s="221">
        <f>IF(Oper!BR$10&gt;=$C166,IF(ROUND(SUM($O166:BQ166),4)=ROUND($G166,4),0,IF(Oper!BR$10=Inputs!$L$16,$G166-SUM($O166:BQ166),$G166/$B$91)),IF(Oper!BR$10=Inputs!$L$16,$G166-SUM($O166:BQ166),0))</f>
        <v>0</v>
      </c>
      <c r="BS166" s="221">
        <f>IF(Oper!BS$10&gt;=$C166,IF(ROUND(SUM($O166:BR166),4)=ROUND($G166,4),0,IF(Oper!BS$10=Inputs!$L$16,$G166-SUM($O166:BR166),$G166/$B$91)),IF(Oper!BS$10=Inputs!$L$16,$G166-SUM($O166:BR166),0))</f>
        <v>0</v>
      </c>
      <c r="BT166" s="221">
        <f>IF(Oper!BT$10&gt;=$C166,IF(ROUND(SUM($O166:BS166),4)=ROUND($G166,4),0,IF(Oper!BT$10=Inputs!$L$16,$G166-SUM($O166:BS166),$G166/$B$91)),IF(Oper!BT$10=Inputs!$L$16,$G166-SUM($O166:BS166),0))</f>
        <v>0</v>
      </c>
      <c r="BU166" s="221">
        <f>IF(Oper!BU$10&gt;=$C166,IF(ROUND(SUM($O166:BT166),4)=ROUND($G166,4),0,IF(Oper!BU$10=Inputs!$L$16,$G166-SUM($O166:BT166),$G166/$B$91)),IF(Oper!BU$10=Inputs!$L$16,$G166-SUM($O166:BT166),0))</f>
        <v>0</v>
      </c>
      <c r="BV166" s="221">
        <f>IF(Oper!BV$10&gt;=$C166,IF(ROUND(SUM($O166:BU166),4)=ROUND($G166,4),0,IF(Oper!BV$10=Inputs!$L$16,$G166-SUM($O166:BU166),$G166/$B$91)),IF(Oper!BV$10=Inputs!$L$16,$G166-SUM($O166:BU166),0))</f>
        <v>0</v>
      </c>
      <c r="BW166" s="221">
        <f>IF(Oper!BW$10&gt;=$C166,IF(ROUND(SUM($O166:BV166),4)=ROUND($G166,4),0,IF(Oper!BW$10=Inputs!$L$16,$G166-SUM($O166:BV166),$G166/$B$91)),IF(Oper!BW$10=Inputs!$L$16,$G166-SUM($O166:BV166),0))</f>
        <v>0</v>
      </c>
      <c r="BX166" s="221">
        <f>IF(Oper!BX$10&gt;=$C166,IF(ROUND(SUM($O166:BW166),4)=ROUND($G166,4),0,IF(Oper!BX$10=Inputs!$L$16,$G166-SUM($O166:BW166),$G166/$B$91)),IF(Oper!BX$10=Inputs!$L$16,$G166-SUM($O166:BW166),0))</f>
        <v>0</v>
      </c>
      <c r="BY166" s="221">
        <f>IF(Oper!BY$10&gt;=$C166,IF(ROUND(SUM($O166:BX166),4)=ROUND($G166,4),0,IF(Oper!BY$10=Inputs!$L$16,$G166-SUM($O166:BX166),$G166/$B$91)),IF(Oper!BY$10=Inputs!$L$16,$G166-SUM($O166:BX166),0))</f>
        <v>0</v>
      </c>
      <c r="BZ166" s="221">
        <f>IF(Oper!BZ$10&gt;=$C166,IF(ROUND(SUM($O166:BY166),4)=ROUND($G166,4),0,IF(Oper!BZ$10=Inputs!$L$16,$G166-SUM($O166:BY166),$G166/$B$91)),IF(Oper!BZ$10=Inputs!$L$16,$G166-SUM($O166:BY166),0))</f>
        <v>0</v>
      </c>
      <c r="CA166" s="221">
        <f>IF(Oper!CA$10&gt;=$C166,IF(ROUND(SUM($O166:BZ166),4)=ROUND($G166,4),0,IF(Oper!CA$10=Inputs!$L$16,$G166-SUM($O166:BZ166),$G166/$B$91)),IF(Oper!CA$10=Inputs!$L$16,$G166-SUM($O166:BZ166),0))</f>
        <v>0</v>
      </c>
      <c r="CB166" s="221">
        <f>IF(Oper!CB$10&gt;=$C166,IF(ROUND(SUM($O166:CA166),4)=ROUND($G166,4),0,IF(Oper!CB$10=Inputs!$L$16,$G166-SUM($O166:CA166),$G166/$B$91)),IF(Oper!CB$10=Inputs!$L$16,$G166-SUM($O166:CA166),0))</f>
        <v>0</v>
      </c>
      <c r="CC166" s="221">
        <f>IF(Oper!CC$10&gt;=$C166,IF(ROUND(SUM($O166:CB166),4)=ROUND($G166,4),0,IF(Oper!CC$10=Inputs!$L$16,$G166-SUM($O166:CB166),$G166/$B$91)),IF(Oper!CC$10=Inputs!$L$16,$G166-SUM($O166:CB166),0))</f>
        <v>0</v>
      </c>
      <c r="CD166" s="221">
        <f>IF(Oper!CD$10&gt;=$C166,IF(ROUND(SUM($O166:CC166),4)=ROUND($G166,4),0,IF(Oper!CD$10=Inputs!$L$16,$G166-SUM($O166:CC166),$G166/$B$91)),IF(Oper!CD$10=Inputs!$L$16,$G166-SUM($O166:CC166),0))</f>
        <v>0</v>
      </c>
      <c r="CE166" s="221">
        <f>IF(Oper!CE$10&gt;=$C166,IF(ROUND(SUM($O166:CD166),4)=ROUND($G166,4),0,IF(Oper!CE$10=Inputs!$L$16,$G166-SUM($O166:CD166),$G166/$B$91)),IF(Oper!CE$10=Inputs!$L$16,$G166-SUM($O166:CD166),0))</f>
        <v>0</v>
      </c>
      <c r="CF166" s="221">
        <f>IF(Oper!CF$10&gt;=$C166,IF(ROUND(SUM($O166:CE166),4)=ROUND($G166,4),0,IF(Oper!CF$10=Inputs!$L$16,$G166-SUM($O166:CE166),$G166/$B$91)),IF(Oper!CF$10=Inputs!$L$16,$G166-SUM($O166:CE166),0))</f>
        <v>0</v>
      </c>
      <c r="CG166" s="221">
        <f>IF(Oper!CG$10&gt;=$C166,IF(ROUND(SUM($O166:CF166),4)=ROUND($G166,4),0,IF(Oper!CG$10=Inputs!$L$16,$G166-SUM($O166:CF166),$G166/$B$91)),IF(Oper!CG$10=Inputs!$L$16,$G166-SUM($O166:CF166),0))</f>
        <v>0</v>
      </c>
      <c r="CH166" s="221">
        <f>IF(Oper!CH$10&gt;=$C166,IF(ROUND(SUM($O166:CG166),4)=ROUND($G166,4),0,IF(Oper!CH$10=Inputs!$L$16,$G166-SUM($O166:CG166),$G166/$B$91)),IF(Oper!CH$10=Inputs!$L$16,$G166-SUM($O166:CG166),0))</f>
        <v>0</v>
      </c>
      <c r="CI166" s="221">
        <f>IF(Oper!CI$10&gt;=$C166,IF(ROUND(SUM($O166:CH166),4)=ROUND($G166,4),0,IF(Oper!CI$10=Inputs!$L$16,$G166-SUM($O166:CH166),$G166/$B$91)),IF(Oper!CI$10=Inputs!$L$16,$G166-SUM($O166:CH166),0))</f>
        <v>0</v>
      </c>
      <c r="CJ166" s="221">
        <f>IF(Oper!CJ$10&gt;=$C166,IF(ROUND(SUM($O166:CI166),4)=ROUND($G166,4),0,IF(Oper!CJ$10=Inputs!$L$16,$G166-SUM($O166:CI166),$G166/$B$91)),IF(Oper!CJ$10=Inputs!$L$16,$G166-SUM($O166:CI166),0))</f>
        <v>0</v>
      </c>
      <c r="CK166" s="221">
        <f>IF(Oper!CK$10&gt;=$C166,IF(ROUND(SUM($O166:CJ166),4)=ROUND($G166,4),0,IF(Oper!CK$10=Inputs!$L$16,$G166-SUM($O166:CJ166),$G166/$B$91)),IF(Oper!CK$10=Inputs!$L$16,$G166-SUM($O166:CJ166),0))</f>
        <v>-13.23906512547072</v>
      </c>
      <c r="CL166" s="221">
        <f>IF(Oper!CL$10&gt;=$C166,IF(ROUND(SUM($O166:CK166),4)=ROUND($G166,4),0,IF(Oper!CL$10=Inputs!$L$16,$G166-SUM($O166:CK166),$G166/$B$91)),IF(Oper!CL$10=Inputs!$L$16,$G166-SUM($O166:CK166),0))</f>
        <v>-13.23906512547072</v>
      </c>
      <c r="CM166" s="221">
        <f>IF(Oper!CM$10&gt;=$C166,IF(ROUND(SUM($O166:CL166),4)=ROUND($G166,4),0,IF(Oper!CM$10=Inputs!$L$16,$G166-SUM($O166:CL166),$G166/$B$91)),IF(Oper!CM$10=Inputs!$L$16,$G166-SUM($O166:CL166),0))</f>
        <v>-13.23906512547072</v>
      </c>
      <c r="CN166" s="221">
        <f>IF(Oper!CN$10&gt;=$C166,IF(ROUND(SUM($O166:CM166),4)=ROUND($G166,4),0,IF(Oper!CN$10=Inputs!$L$16,$G166-SUM($O166:CM166),$G166/$B$91)),IF(Oper!CN$10=Inputs!$L$16,$G166-SUM($O166:CM166),0))</f>
        <v>-13.23906512547072</v>
      </c>
      <c r="CO166" s="221">
        <f>IF(Oper!CO$10&gt;=$C166,IF(ROUND(SUM($O166:CN166),4)=ROUND($G166,4),0,IF(Oper!CO$10=Inputs!$L$16,$G166-SUM($O166:CN166),$G166/$B$91)),IF(Oper!CO$10=Inputs!$L$16,$G166-SUM($O166:CN166),0))</f>
        <v>-13.23906512547072</v>
      </c>
      <c r="CP166" s="221">
        <f>IF(Oper!CP$10&gt;=$C166,IF(ROUND(SUM($O166:CO166),4)=ROUND($G166,4),0,IF(Oper!CP$10=Inputs!$L$16,$G166-SUM($O166:CO166),$G166/$B$91)),IF(Oper!CP$10=Inputs!$L$16,$G166-SUM($O166:CO166),0))</f>
        <v>-13.23906512547072</v>
      </c>
      <c r="CQ166" s="221">
        <f>IF(Oper!CQ$10&gt;=$C166,IF(ROUND(SUM($O166:CP166),4)=ROUND($G166,4),0,IF(Oper!CQ$10=Inputs!$L$16,$G166-SUM($O166:CP166),$G166/$B$91)),IF(Oper!CQ$10=Inputs!$L$16,$G166-SUM($O166:CP166),0))</f>
        <v>-13.23906512547072</v>
      </c>
      <c r="CR166" s="221">
        <f>IF(Oper!CR$10&gt;=$C166,IF(ROUND(SUM($O166:CQ166),4)=ROUND($G166,4),0,IF(Oper!CR$10=Inputs!$L$16,$G166-SUM($O166:CQ166),$G166/$B$91)),IF(Oper!CR$10=Inputs!$L$16,$G166-SUM($O166:CQ166),0))</f>
        <v>-172.10784663111934</v>
      </c>
      <c r="CS166" s="221"/>
    </row>
    <row r="167" spans="1:97" outlineLevel="1">
      <c r="A167" s="47"/>
      <c r="B167" s="47"/>
      <c r="C167" s="116">
        <v>70494</v>
      </c>
      <c r="D167" s="47"/>
      <c r="E167" s="47"/>
      <c r="F167" s="47"/>
      <c r="G167" s="666">
        <f t="shared" si="220"/>
        <v>-270.07692855960266</v>
      </c>
      <c r="H167" s="47"/>
      <c r="I167" s="47"/>
      <c r="J167" s="47"/>
      <c r="K167" s="310" t="s">
        <v>200</v>
      </c>
      <c r="L167" s="133"/>
      <c r="M167" s="125">
        <f t="shared" si="219"/>
        <v>-270.07692855960266</v>
      </c>
      <c r="N167" s="125"/>
      <c r="O167" s="47"/>
      <c r="P167" s="221">
        <f>IF(Oper!P$10&gt;=$C167,IF(ROUND(SUM($O167:O167),4)=ROUND($G167,4),0,IF(Oper!P$10=Inputs!$L$16,$G167-SUM($O167:O167),$G167/$B$91)),IF(Oper!P$10=Inputs!$L$16,$G167-SUM($O167:O167),0))</f>
        <v>0</v>
      </c>
      <c r="Q167" s="221">
        <f>IF(Oper!Q$10&gt;=$C167,IF(ROUND(SUM($O167:P167),4)=ROUND($G167,4),0,IF(Oper!Q$10=Inputs!$L$16,$G167-SUM($O167:P167),$G167/$B$91)),IF(Oper!Q$10=Inputs!$L$16,$G167-SUM($O167:P167),0))</f>
        <v>0</v>
      </c>
      <c r="R167" s="221">
        <f>IF(Oper!R$10&gt;=$C167,IF(ROUND(SUM($O167:Q167),4)=ROUND($G167,4),0,IF(Oper!R$10=Inputs!$L$16,$G167-SUM($O167:Q167),$G167/$B$91)),IF(Oper!R$10=Inputs!$L$16,$G167-SUM($O167:Q167),0))</f>
        <v>0</v>
      </c>
      <c r="S167" s="221">
        <f>IF(Oper!S$10&gt;=$C167,IF(ROUND(SUM($O167:R167),4)=ROUND($G167,4),0,IF(Oper!S$10=Inputs!$L$16,$G167-SUM($O167:R167),$G167/$B$91)),IF(Oper!S$10=Inputs!$L$16,$G167-SUM($O167:R167),0))</f>
        <v>0</v>
      </c>
      <c r="T167" s="221">
        <f>IF(Oper!T$10&gt;=$C167,IF(ROUND(SUM($O167:S167),4)=ROUND($G167,4),0,IF(Oper!T$10=Inputs!$L$16,$G167-SUM($O167:S167),$G167/$B$91)),IF(Oper!T$10=Inputs!$L$16,$G167-SUM($O167:S167),0))</f>
        <v>0</v>
      </c>
      <c r="U167" s="221">
        <f>IF(Oper!U$10&gt;=$C167,IF(ROUND(SUM($O167:T167),4)=ROUND($G167,4),0,IF(Oper!U$10=Inputs!$L$16,$G167-SUM($O167:T167),$G167/$B$91)),IF(Oper!U$10=Inputs!$L$16,$G167-SUM($O167:T167),0))</f>
        <v>0</v>
      </c>
      <c r="V167" s="221">
        <f>IF(Oper!V$10&gt;=$C167,IF(ROUND(SUM($O167:U167),4)=ROUND($G167,4),0,IF(Oper!V$10=Inputs!$L$16,$G167-SUM($O167:U167),$G167/$B$91)),IF(Oper!V$10=Inputs!$L$16,$G167-SUM($O167:U167),0))</f>
        <v>0</v>
      </c>
      <c r="W167" s="221">
        <f>IF(Oper!W$10&gt;=$C167,IF(ROUND(SUM($O167:V167),4)=ROUND($G167,4),0,IF(Oper!W$10=Inputs!$L$16,$G167-SUM($O167:V167),$G167/$B$91)),IF(Oper!W$10=Inputs!$L$16,$G167-SUM($O167:V167),0))</f>
        <v>0</v>
      </c>
      <c r="X167" s="221">
        <f>IF(Oper!X$10&gt;=$C167,IF(ROUND(SUM($O167:W167),4)=ROUND($G167,4),0,IF(Oper!X$10=Inputs!$L$16,$G167-SUM($O167:W167),$G167/$B$91)),IF(Oper!X$10=Inputs!$L$16,$G167-SUM($O167:W167),0))</f>
        <v>0</v>
      </c>
      <c r="Y167" s="221">
        <f>IF(Oper!Y$10&gt;=$C167,IF(ROUND(SUM($O167:X167),4)=ROUND($G167,4),0,IF(Oper!Y$10=Inputs!$L$16,$G167-SUM($O167:X167),$G167/$B$91)),IF(Oper!Y$10=Inputs!$L$16,$G167-SUM($O167:X167),0))</f>
        <v>0</v>
      </c>
      <c r="Z167" s="221">
        <f>IF(Oper!Z$10&gt;=$C167,IF(ROUND(SUM($O167:Y167),4)=ROUND($G167,4),0,IF(Oper!Z$10=Inputs!$L$16,$G167-SUM($O167:Y167),$G167/$B$91)),IF(Oper!Z$10=Inputs!$L$16,$G167-SUM($O167:Y167),0))</f>
        <v>0</v>
      </c>
      <c r="AA167" s="221">
        <f>IF(Oper!AA$10&gt;=$C167,IF(ROUND(SUM($O167:Z167),4)=ROUND($G167,4),0,IF(Oper!AA$10=Inputs!$L$16,$G167-SUM($O167:Z167),$G167/$B$91)),IF(Oper!AA$10=Inputs!$L$16,$G167-SUM($O167:Z167),0))</f>
        <v>0</v>
      </c>
      <c r="AB167" s="221">
        <f>IF(Oper!AB$10&gt;=$C167,IF(ROUND(SUM($O167:AA167),4)=ROUND($G167,4),0,IF(Oper!AB$10=Inputs!$L$16,$G167-SUM($O167:AA167),$G167/$B$91)),IF(Oper!AB$10=Inputs!$L$16,$G167-SUM($O167:AA167),0))</f>
        <v>0</v>
      </c>
      <c r="AC167" s="221">
        <f>IF(Oper!AC$10&gt;=$C167,IF(ROUND(SUM($O167:AB167),4)=ROUND($G167,4),0,IF(Oper!AC$10=Inputs!$L$16,$G167-SUM($O167:AB167),$G167/$B$91)),IF(Oper!AC$10=Inputs!$L$16,$G167-SUM($O167:AB167),0))</f>
        <v>0</v>
      </c>
      <c r="AD167" s="221">
        <f>IF(Oper!AD$10&gt;=$C167,IF(ROUND(SUM($O167:AC167),4)=ROUND($G167,4),0,IF(Oper!AD$10=Inputs!$L$16,$G167-SUM($O167:AC167),$G167/$B$91)),IF(Oper!AD$10=Inputs!$L$16,$G167-SUM($O167:AC167),0))</f>
        <v>0</v>
      </c>
      <c r="AE167" s="221">
        <f>IF(Oper!AE$10&gt;=$C167,IF(ROUND(SUM($O167:AD167),4)=ROUND($G167,4),0,IF(Oper!AE$10=Inputs!$L$16,$G167-SUM($O167:AD167),$G167/$B$91)),IF(Oper!AE$10=Inputs!$L$16,$G167-SUM($O167:AD167),0))</f>
        <v>0</v>
      </c>
      <c r="AF167" s="221">
        <f>IF(Oper!AF$10&gt;=$C167,IF(ROUND(SUM($O167:AE167),4)=ROUND($G167,4),0,IF(Oper!AF$10=Inputs!$L$16,$G167-SUM($O167:AE167),$G167/$B$91)),IF(Oper!AF$10=Inputs!$L$16,$G167-SUM($O167:AE167),0))</f>
        <v>0</v>
      </c>
      <c r="AG167" s="221">
        <f>IF(Oper!AG$10&gt;=$C167,IF(ROUND(SUM($O167:AF167),4)=ROUND($G167,4),0,IF(Oper!AG$10=Inputs!$L$16,$G167-SUM($O167:AF167),$G167/$B$91)),IF(Oper!AG$10=Inputs!$L$16,$G167-SUM($O167:AF167),0))</f>
        <v>0</v>
      </c>
      <c r="AH167" s="221">
        <f>IF(Oper!AH$10&gt;=$C167,IF(ROUND(SUM($O167:AG167),4)=ROUND($G167,4),0,IF(Oper!AH$10=Inputs!$L$16,$G167-SUM($O167:AG167),$G167/$B$91)),IF(Oper!AH$10=Inputs!$L$16,$G167-SUM($O167:AG167),0))</f>
        <v>0</v>
      </c>
      <c r="AI167" s="221">
        <f>IF(Oper!AI$10&gt;=$C167,IF(ROUND(SUM($O167:AH167),4)=ROUND($G167,4),0,IF(Oper!AI$10=Inputs!$L$16,$G167-SUM($O167:AH167),$G167/$B$91)),IF(Oper!AI$10=Inputs!$L$16,$G167-SUM($O167:AH167),0))</f>
        <v>0</v>
      </c>
      <c r="AJ167" s="221">
        <f>IF(Oper!AJ$10&gt;=$C167,IF(ROUND(SUM($O167:AI167),4)=ROUND($G167,4),0,IF(Oper!AJ$10=Inputs!$L$16,$G167-SUM($O167:AI167),$G167/$B$91)),IF(Oper!AJ$10=Inputs!$L$16,$G167-SUM($O167:AI167),0))</f>
        <v>0</v>
      </c>
      <c r="AK167" s="221">
        <f>IF(Oper!AK$10&gt;=$C167,IF(ROUND(SUM($O167:AJ167),4)=ROUND($G167,4),0,IF(Oper!AK$10=Inputs!$L$16,$G167-SUM($O167:AJ167),$G167/$B$91)),IF(Oper!AK$10=Inputs!$L$16,$G167-SUM($O167:AJ167),0))</f>
        <v>0</v>
      </c>
      <c r="AL167" s="221">
        <f>IF(Oper!AL$10&gt;=$C167,IF(ROUND(SUM($O167:AK167),4)=ROUND($G167,4),0,IF(Oper!AL$10=Inputs!$L$16,$G167-SUM($O167:AK167),$G167/$B$91)),IF(Oper!AL$10=Inputs!$L$16,$G167-SUM($O167:AK167),0))</f>
        <v>0</v>
      </c>
      <c r="AM167" s="221">
        <f>IF(Oper!AM$10&gt;=$C167,IF(ROUND(SUM($O167:AL167),4)=ROUND($G167,4),0,IF(Oper!AM$10=Inputs!$L$16,$G167-SUM($O167:AL167),$G167/$B$91)),IF(Oper!AM$10=Inputs!$L$16,$G167-SUM($O167:AL167),0))</f>
        <v>0</v>
      </c>
      <c r="AN167" s="221">
        <f>IF(Oper!AN$10&gt;=$C167,IF(ROUND(SUM($O167:AM167),4)=ROUND($G167,4),0,IF(Oper!AN$10=Inputs!$L$16,$G167-SUM($O167:AM167),$G167/$B$91)),IF(Oper!AN$10=Inputs!$L$16,$G167-SUM($O167:AM167),0))</f>
        <v>0</v>
      </c>
      <c r="AO167" s="221">
        <f>IF(Oper!AO$10&gt;=$C167,IF(ROUND(SUM($O167:AN167),4)=ROUND($G167,4),0,IF(Oper!AO$10=Inputs!$L$16,$G167-SUM($O167:AN167),$G167/$B$91)),IF(Oper!AO$10=Inputs!$L$16,$G167-SUM($O167:AN167),0))</f>
        <v>0</v>
      </c>
      <c r="AP167" s="221">
        <f>IF(Oper!AP$10&gt;=$C167,IF(ROUND(SUM($O167:AO167),4)=ROUND($G167,4),0,IF(Oper!AP$10=Inputs!$L$16,$G167-SUM($O167:AO167),$G167/$B$91)),IF(Oper!AP$10=Inputs!$L$16,$G167-SUM($O167:AO167),0))</f>
        <v>0</v>
      </c>
      <c r="AQ167" s="221">
        <f>IF(Oper!AQ$10&gt;=$C167,IF(ROUND(SUM($O167:AP167),4)=ROUND($G167,4),0,IF(Oper!AQ$10=Inputs!$L$16,$G167-SUM($O167:AP167),$G167/$B$91)),IF(Oper!AQ$10=Inputs!$L$16,$G167-SUM($O167:AP167),0))</f>
        <v>0</v>
      </c>
      <c r="AR167" s="221">
        <f>IF(Oper!AR$10&gt;=$C167,IF(ROUND(SUM($O167:AQ167),4)=ROUND($G167,4),0,IF(Oper!AR$10=Inputs!$L$16,$G167-SUM($O167:AQ167),$G167/$B$91)),IF(Oper!AR$10=Inputs!$L$16,$G167-SUM($O167:AQ167),0))</f>
        <v>0</v>
      </c>
      <c r="AS167" s="221">
        <f>IF(Oper!AS$10&gt;=$C167,IF(ROUND(SUM($O167:AR167),4)=ROUND($G167,4),0,IF(Oper!AS$10=Inputs!$L$16,$G167-SUM($O167:AR167),$G167/$B$91)),IF(Oper!AS$10=Inputs!$L$16,$G167-SUM($O167:AR167),0))</f>
        <v>0</v>
      </c>
      <c r="AT167" s="221">
        <f>IF(Oper!AT$10&gt;=$C167,IF(ROUND(SUM($O167:AS167),4)=ROUND($G167,4),0,IF(Oper!AT$10=Inputs!$L$16,$G167-SUM($O167:AS167),$G167/$B$91)),IF(Oper!AT$10=Inputs!$L$16,$G167-SUM($O167:AS167),0))</f>
        <v>0</v>
      </c>
      <c r="AU167" s="221">
        <f>IF(Oper!AU$10&gt;=$C167,IF(ROUND(SUM($O167:AT167),4)=ROUND($G167,4),0,IF(Oper!AU$10=Inputs!$L$16,$G167-SUM($O167:AT167),$G167/$B$91)),IF(Oper!AU$10=Inputs!$L$16,$G167-SUM($O167:AT167),0))</f>
        <v>0</v>
      </c>
      <c r="AV167" s="221">
        <f>IF(Oper!AV$10&gt;=$C167,IF(ROUND(SUM($O167:AU167),4)=ROUND($G167,4),0,IF(Oper!AV$10=Inputs!$L$16,$G167-SUM($O167:AU167),$G167/$B$91)),IF(Oper!AV$10=Inputs!$L$16,$G167-SUM($O167:AU167),0))</f>
        <v>0</v>
      </c>
      <c r="AW167" s="221">
        <f>IF(Oper!AW$10&gt;=$C167,IF(ROUND(SUM($O167:AV167),4)=ROUND($G167,4),0,IF(Oper!AW$10=Inputs!$L$16,$G167-SUM($O167:AV167),$G167/$B$91)),IF(Oper!AW$10=Inputs!$L$16,$G167-SUM($O167:AV167),0))</f>
        <v>0</v>
      </c>
      <c r="AX167" s="221">
        <f>IF(Oper!AX$10&gt;=$C167,IF(ROUND(SUM($O167:AW167),4)=ROUND($G167,4),0,IF(Oper!AX$10=Inputs!$L$16,$G167-SUM($O167:AW167),$G167/$B$91)),IF(Oper!AX$10=Inputs!$L$16,$G167-SUM($O167:AW167),0))</f>
        <v>0</v>
      </c>
      <c r="AY167" s="221">
        <f>IF(Oper!AY$10&gt;=$C167,IF(ROUND(SUM($O167:AX167),4)=ROUND($G167,4),0,IF(Oper!AY$10=Inputs!$L$16,$G167-SUM($O167:AX167),$G167/$B$91)),IF(Oper!AY$10=Inputs!$L$16,$G167-SUM($O167:AX167),0))</f>
        <v>0</v>
      </c>
      <c r="AZ167" s="221">
        <f>IF(Oper!AZ$10&gt;=$C167,IF(ROUND(SUM($O167:AY167),4)=ROUND($G167,4),0,IF(Oper!AZ$10=Inputs!$L$16,$G167-SUM($O167:AY167),$G167/$B$91)),IF(Oper!AZ$10=Inputs!$L$16,$G167-SUM($O167:AY167),0))</f>
        <v>0</v>
      </c>
      <c r="BA167" s="221">
        <f>IF(Oper!BA$10&gt;=$C167,IF(ROUND(SUM($O167:AZ167),4)=ROUND($G167,4),0,IF(Oper!BA$10=Inputs!$L$16,$G167-SUM($O167:AZ167),$G167/$B$91)),IF(Oper!BA$10=Inputs!$L$16,$G167-SUM($O167:AZ167),0))</f>
        <v>0</v>
      </c>
      <c r="BB167" s="221">
        <f>IF(Oper!BB$10&gt;=$C167,IF(ROUND(SUM($O167:BA167),4)=ROUND($G167,4),0,IF(Oper!BB$10=Inputs!$L$16,$G167-SUM($O167:BA167),$G167/$B$91)),IF(Oper!BB$10=Inputs!$L$16,$G167-SUM($O167:BA167),0))</f>
        <v>0</v>
      </c>
      <c r="BC167" s="221">
        <f>IF(Oper!BC$10&gt;=$C167,IF(ROUND(SUM($O167:BB167),4)=ROUND($G167,4),0,IF(Oper!BC$10=Inputs!$L$16,$G167-SUM($O167:BB167),$G167/$B$91)),IF(Oper!BC$10=Inputs!$L$16,$G167-SUM($O167:BB167),0))</f>
        <v>0</v>
      </c>
      <c r="BD167" s="221">
        <f>IF(Oper!BD$10&gt;=$C167,IF(ROUND(SUM($O167:BC167),4)=ROUND($G167,4),0,IF(Oper!BD$10=Inputs!$L$16,$G167-SUM($O167:BC167),$G167/$B$91)),IF(Oper!BD$10=Inputs!$L$16,$G167-SUM($O167:BC167),0))</f>
        <v>0</v>
      </c>
      <c r="BE167" s="221">
        <f>IF(Oper!BE$10&gt;=$C167,IF(ROUND(SUM($O167:BD167),4)=ROUND($G167,4),0,IF(Oper!BE$10=Inputs!$L$16,$G167-SUM($O167:BD167),$G167/$B$91)),IF(Oper!BE$10=Inputs!$L$16,$G167-SUM($O167:BD167),0))</f>
        <v>0</v>
      </c>
      <c r="BF167" s="221">
        <f>IF(Oper!BF$10&gt;=$C167,IF(ROUND(SUM($O167:BE167),4)=ROUND($G167,4),0,IF(Oper!BF$10=Inputs!$L$16,$G167-SUM($O167:BE167),$G167/$B$91)),IF(Oper!BF$10=Inputs!$L$16,$G167-SUM($O167:BE167),0))</f>
        <v>0</v>
      </c>
      <c r="BG167" s="221">
        <f>IF(Oper!BG$10&gt;=$C167,IF(ROUND(SUM($O167:BF167),4)=ROUND($G167,4),0,IF(Oper!BG$10=Inputs!$L$16,$G167-SUM($O167:BF167),$G167/$B$91)),IF(Oper!BG$10=Inputs!$L$16,$G167-SUM($O167:BF167),0))</f>
        <v>0</v>
      </c>
      <c r="BH167" s="221">
        <f>IF(Oper!BH$10&gt;=$C167,IF(ROUND(SUM($O167:BG167),4)=ROUND($G167,4),0,IF(Oper!BH$10=Inputs!$L$16,$G167-SUM($O167:BG167),$G167/$B$91)),IF(Oper!BH$10=Inputs!$L$16,$G167-SUM($O167:BG167),0))</f>
        <v>0</v>
      </c>
      <c r="BI167" s="221">
        <f>IF(Oper!BI$10&gt;=$C167,IF(ROUND(SUM($O167:BH167),4)=ROUND($G167,4),0,IF(Oper!BI$10=Inputs!$L$16,$G167-SUM($O167:BH167),$G167/$B$91)),IF(Oper!BI$10=Inputs!$L$16,$G167-SUM($O167:BH167),0))</f>
        <v>0</v>
      </c>
      <c r="BJ167" s="221">
        <f>IF(Oper!BJ$10&gt;=$C167,IF(ROUND(SUM($O167:BI167),4)=ROUND($G167,4),0,IF(Oper!BJ$10=Inputs!$L$16,$G167-SUM($O167:BI167),$G167/$B$91)),IF(Oper!BJ$10=Inputs!$L$16,$G167-SUM($O167:BI167),0))</f>
        <v>0</v>
      </c>
      <c r="BK167" s="221">
        <f>IF(Oper!BK$10&gt;=$C167,IF(ROUND(SUM($O167:BJ167),4)=ROUND($G167,4),0,IF(Oper!BK$10=Inputs!$L$16,$G167-SUM($O167:BJ167),$G167/$B$91)),IF(Oper!BK$10=Inputs!$L$16,$G167-SUM($O167:BJ167),0))</f>
        <v>0</v>
      </c>
      <c r="BL167" s="221">
        <f>IF(Oper!BL$10&gt;=$C167,IF(ROUND(SUM($O167:BK167),4)=ROUND($G167,4),0,IF(Oper!BL$10=Inputs!$L$16,$G167-SUM($O167:BK167),$G167/$B$91)),IF(Oper!BL$10=Inputs!$L$16,$G167-SUM($O167:BK167),0))</f>
        <v>0</v>
      </c>
      <c r="BM167" s="221">
        <f>IF(Oper!BM$10&gt;=$C167,IF(ROUND(SUM($O167:BL167),4)=ROUND($G167,4),0,IF(Oper!BM$10=Inputs!$L$16,$G167-SUM($O167:BL167),$G167/$B$91)),IF(Oper!BM$10=Inputs!$L$16,$G167-SUM($O167:BL167),0))</f>
        <v>0</v>
      </c>
      <c r="BN167" s="221">
        <f>IF(Oper!BN$10&gt;=$C167,IF(ROUND(SUM($O167:BM167),4)=ROUND($G167,4),0,IF(Oper!BN$10=Inputs!$L$16,$G167-SUM($O167:BM167),$G167/$B$91)),IF(Oper!BN$10=Inputs!$L$16,$G167-SUM($O167:BM167),0))</f>
        <v>0</v>
      </c>
      <c r="BO167" s="221">
        <f>IF(Oper!BO$10&gt;=$C167,IF(ROUND(SUM($O167:BN167),4)=ROUND($G167,4),0,IF(Oper!BO$10=Inputs!$L$16,$G167-SUM($O167:BN167),$G167/$B$91)),IF(Oper!BO$10=Inputs!$L$16,$G167-SUM($O167:BN167),0))</f>
        <v>0</v>
      </c>
      <c r="BP167" s="221">
        <f>IF(Oper!BP$10&gt;=$C167,IF(ROUND(SUM($O167:BO167),4)=ROUND($G167,4),0,IF(Oper!BP$10=Inputs!$L$16,$G167-SUM($O167:BO167),$G167/$B$91)),IF(Oper!BP$10=Inputs!$L$16,$G167-SUM($O167:BO167),0))</f>
        <v>0</v>
      </c>
      <c r="BQ167" s="221">
        <f>IF(Oper!BQ$10&gt;=$C167,IF(ROUND(SUM($O167:BP167),4)=ROUND($G167,4),0,IF(Oper!BQ$10=Inputs!$L$16,$G167-SUM($O167:BP167),$G167/$B$91)),IF(Oper!BQ$10=Inputs!$L$16,$G167-SUM($O167:BP167),0))</f>
        <v>0</v>
      </c>
      <c r="BR167" s="221">
        <f>IF(Oper!BR$10&gt;=$C167,IF(ROUND(SUM($O167:BQ167),4)=ROUND($G167,4),0,IF(Oper!BR$10=Inputs!$L$16,$G167-SUM($O167:BQ167),$G167/$B$91)),IF(Oper!BR$10=Inputs!$L$16,$G167-SUM($O167:BQ167),0))</f>
        <v>0</v>
      </c>
      <c r="BS167" s="221">
        <f>IF(Oper!BS$10&gt;=$C167,IF(ROUND(SUM($O167:BR167),4)=ROUND($G167,4),0,IF(Oper!BS$10=Inputs!$L$16,$G167-SUM($O167:BR167),$G167/$B$91)),IF(Oper!BS$10=Inputs!$L$16,$G167-SUM($O167:BR167),0))</f>
        <v>0</v>
      </c>
      <c r="BT167" s="221">
        <f>IF(Oper!BT$10&gt;=$C167,IF(ROUND(SUM($O167:BS167),4)=ROUND($G167,4),0,IF(Oper!BT$10=Inputs!$L$16,$G167-SUM($O167:BS167),$G167/$B$91)),IF(Oper!BT$10=Inputs!$L$16,$G167-SUM($O167:BS167),0))</f>
        <v>0</v>
      </c>
      <c r="BU167" s="221">
        <f>IF(Oper!BU$10&gt;=$C167,IF(ROUND(SUM($O167:BT167),4)=ROUND($G167,4),0,IF(Oper!BU$10=Inputs!$L$16,$G167-SUM($O167:BT167),$G167/$B$91)),IF(Oper!BU$10=Inputs!$L$16,$G167-SUM($O167:BT167),0))</f>
        <v>0</v>
      </c>
      <c r="BV167" s="221">
        <f>IF(Oper!BV$10&gt;=$C167,IF(ROUND(SUM($O167:BU167),4)=ROUND($G167,4),0,IF(Oper!BV$10=Inputs!$L$16,$G167-SUM($O167:BU167),$G167/$B$91)),IF(Oper!BV$10=Inputs!$L$16,$G167-SUM($O167:BU167),0))</f>
        <v>0</v>
      </c>
      <c r="BW167" s="221">
        <f>IF(Oper!BW$10&gt;=$C167,IF(ROUND(SUM($O167:BV167),4)=ROUND($G167,4),0,IF(Oper!BW$10=Inputs!$L$16,$G167-SUM($O167:BV167),$G167/$B$91)),IF(Oper!BW$10=Inputs!$L$16,$G167-SUM($O167:BV167),0))</f>
        <v>0</v>
      </c>
      <c r="BX167" s="221">
        <f>IF(Oper!BX$10&gt;=$C167,IF(ROUND(SUM($O167:BW167),4)=ROUND($G167,4),0,IF(Oper!BX$10=Inputs!$L$16,$G167-SUM($O167:BW167),$G167/$B$91)),IF(Oper!BX$10=Inputs!$L$16,$G167-SUM($O167:BW167),0))</f>
        <v>0</v>
      </c>
      <c r="BY167" s="221">
        <f>IF(Oper!BY$10&gt;=$C167,IF(ROUND(SUM($O167:BX167),4)=ROUND($G167,4),0,IF(Oper!BY$10=Inputs!$L$16,$G167-SUM($O167:BX167),$G167/$B$91)),IF(Oper!BY$10=Inputs!$L$16,$G167-SUM($O167:BX167),0))</f>
        <v>0</v>
      </c>
      <c r="BZ167" s="221">
        <f>IF(Oper!BZ$10&gt;=$C167,IF(ROUND(SUM($O167:BY167),4)=ROUND($G167,4),0,IF(Oper!BZ$10=Inputs!$L$16,$G167-SUM($O167:BY167),$G167/$B$91)),IF(Oper!BZ$10=Inputs!$L$16,$G167-SUM($O167:BY167),0))</f>
        <v>0</v>
      </c>
      <c r="CA167" s="221">
        <f>IF(Oper!CA$10&gt;=$C167,IF(ROUND(SUM($O167:BZ167),4)=ROUND($G167,4),0,IF(Oper!CA$10=Inputs!$L$16,$G167-SUM($O167:BZ167),$G167/$B$91)),IF(Oper!CA$10=Inputs!$L$16,$G167-SUM($O167:BZ167),0))</f>
        <v>0</v>
      </c>
      <c r="CB167" s="221">
        <f>IF(Oper!CB$10&gt;=$C167,IF(ROUND(SUM($O167:CA167),4)=ROUND($G167,4),0,IF(Oper!CB$10=Inputs!$L$16,$G167-SUM($O167:CA167),$G167/$B$91)),IF(Oper!CB$10=Inputs!$L$16,$G167-SUM($O167:CA167),0))</f>
        <v>0</v>
      </c>
      <c r="CC167" s="221">
        <f>IF(Oper!CC$10&gt;=$C167,IF(ROUND(SUM($O167:CB167),4)=ROUND($G167,4),0,IF(Oper!CC$10=Inputs!$L$16,$G167-SUM($O167:CB167),$G167/$B$91)),IF(Oper!CC$10=Inputs!$L$16,$G167-SUM($O167:CB167),0))</f>
        <v>0</v>
      </c>
      <c r="CD167" s="221">
        <f>IF(Oper!CD$10&gt;=$C167,IF(ROUND(SUM($O167:CC167),4)=ROUND($G167,4),0,IF(Oper!CD$10=Inputs!$L$16,$G167-SUM($O167:CC167),$G167/$B$91)),IF(Oper!CD$10=Inputs!$L$16,$G167-SUM($O167:CC167),0))</f>
        <v>0</v>
      </c>
      <c r="CE167" s="221">
        <f>IF(Oper!CE$10&gt;=$C167,IF(ROUND(SUM($O167:CD167),4)=ROUND($G167,4),0,IF(Oper!CE$10=Inputs!$L$16,$G167-SUM($O167:CD167),$G167/$B$91)),IF(Oper!CE$10=Inputs!$L$16,$G167-SUM($O167:CD167),0))</f>
        <v>0</v>
      </c>
      <c r="CF167" s="221">
        <f>IF(Oper!CF$10&gt;=$C167,IF(ROUND(SUM($O167:CE167),4)=ROUND($G167,4),0,IF(Oper!CF$10=Inputs!$L$16,$G167-SUM($O167:CE167),$G167/$B$91)),IF(Oper!CF$10=Inputs!$L$16,$G167-SUM($O167:CE167),0))</f>
        <v>0</v>
      </c>
      <c r="CG167" s="221">
        <f>IF(Oper!CG$10&gt;=$C167,IF(ROUND(SUM($O167:CF167),4)=ROUND($G167,4),0,IF(Oper!CG$10=Inputs!$L$16,$G167-SUM($O167:CF167),$G167/$B$91)),IF(Oper!CG$10=Inputs!$L$16,$G167-SUM($O167:CF167),0))</f>
        <v>0</v>
      </c>
      <c r="CH167" s="221">
        <f>IF(Oper!CH$10&gt;=$C167,IF(ROUND(SUM($O167:CG167),4)=ROUND($G167,4),0,IF(Oper!CH$10=Inputs!$L$16,$G167-SUM($O167:CG167),$G167/$B$91)),IF(Oper!CH$10=Inputs!$L$16,$G167-SUM($O167:CG167),0))</f>
        <v>0</v>
      </c>
      <c r="CI167" s="221">
        <f>IF(Oper!CI$10&gt;=$C167,IF(ROUND(SUM($O167:CH167),4)=ROUND($G167,4),0,IF(Oper!CI$10=Inputs!$L$16,$G167-SUM($O167:CH167),$G167/$B$91)),IF(Oper!CI$10=Inputs!$L$16,$G167-SUM($O167:CH167),0))</f>
        <v>0</v>
      </c>
      <c r="CJ167" s="221">
        <f>IF(Oper!CJ$10&gt;=$C167,IF(ROUND(SUM($O167:CI167),4)=ROUND($G167,4),0,IF(Oper!CJ$10=Inputs!$L$16,$G167-SUM($O167:CI167),$G167/$B$91)),IF(Oper!CJ$10=Inputs!$L$16,$G167-SUM($O167:CI167),0))</f>
        <v>0</v>
      </c>
      <c r="CK167" s="221">
        <f>IF(Oper!CK$10&gt;=$C167,IF(ROUND(SUM($O167:CJ167),4)=ROUND($G167,4),0,IF(Oper!CK$10=Inputs!$L$16,$G167-SUM($O167:CJ167),$G167/$B$91)),IF(Oper!CK$10=Inputs!$L$16,$G167-SUM($O167:CJ167),0))</f>
        <v>0</v>
      </c>
      <c r="CL167" s="221">
        <f>IF(Oper!CL$10&gt;=$C167,IF(ROUND(SUM($O167:CK167),4)=ROUND($G167,4),0,IF(Oper!CL$10=Inputs!$L$16,$G167-SUM($O167:CK167),$G167/$B$91)),IF(Oper!CL$10=Inputs!$L$16,$G167-SUM($O167:CK167),0))</f>
        <v>-13.503846427980132</v>
      </c>
      <c r="CM167" s="221">
        <f>IF(Oper!CM$10&gt;=$C167,IF(ROUND(SUM($O167:CL167),4)=ROUND($G167,4),0,IF(Oper!CM$10=Inputs!$L$16,$G167-SUM($O167:CL167),$G167/$B$91)),IF(Oper!CM$10=Inputs!$L$16,$G167-SUM($O167:CL167),0))</f>
        <v>-13.503846427980132</v>
      </c>
      <c r="CN167" s="221">
        <f>IF(Oper!CN$10&gt;=$C167,IF(ROUND(SUM($O167:CM167),4)=ROUND($G167,4),0,IF(Oper!CN$10=Inputs!$L$16,$G167-SUM($O167:CM167),$G167/$B$91)),IF(Oper!CN$10=Inputs!$L$16,$G167-SUM($O167:CM167),0))</f>
        <v>-13.503846427980132</v>
      </c>
      <c r="CO167" s="221">
        <f>IF(Oper!CO$10&gt;=$C167,IF(ROUND(SUM($O167:CN167),4)=ROUND($G167,4),0,IF(Oper!CO$10=Inputs!$L$16,$G167-SUM($O167:CN167),$G167/$B$91)),IF(Oper!CO$10=Inputs!$L$16,$G167-SUM($O167:CN167),0))</f>
        <v>-13.503846427980132</v>
      </c>
      <c r="CP167" s="221">
        <f>IF(Oper!CP$10&gt;=$C167,IF(ROUND(SUM($O167:CO167),4)=ROUND($G167,4),0,IF(Oper!CP$10=Inputs!$L$16,$G167-SUM($O167:CO167),$G167/$B$91)),IF(Oper!CP$10=Inputs!$L$16,$G167-SUM($O167:CO167),0))</f>
        <v>-13.503846427980132</v>
      </c>
      <c r="CQ167" s="221">
        <f>IF(Oper!CQ$10&gt;=$C167,IF(ROUND(SUM($O167:CP167),4)=ROUND($G167,4),0,IF(Oper!CQ$10=Inputs!$L$16,$G167-SUM($O167:CP167),$G167/$B$91)),IF(Oper!CQ$10=Inputs!$L$16,$G167-SUM($O167:CP167),0))</f>
        <v>-13.503846427980132</v>
      </c>
      <c r="CR167" s="221">
        <f>IF(Oper!CR$10&gt;=$C167,IF(ROUND(SUM($O167:CQ167),4)=ROUND($G167,4),0,IF(Oper!CR$10=Inputs!$L$16,$G167-SUM($O167:CQ167),$G167/$B$91)),IF(Oper!CR$10=Inputs!$L$16,$G167-SUM($O167:CQ167),0))</f>
        <v>-189.05384999172185</v>
      </c>
      <c r="CS167" s="221"/>
    </row>
    <row r="168" spans="1:97" outlineLevel="1">
      <c r="A168" s="47"/>
      <c r="B168" s="47"/>
      <c r="C168" s="116">
        <v>70859</v>
      </c>
      <c r="D168" s="47"/>
      <c r="E168" s="47"/>
      <c r="F168" s="47"/>
      <c r="G168" s="666">
        <f t="shared" si="220"/>
        <v>-275.47846713079474</v>
      </c>
      <c r="H168" s="47"/>
      <c r="I168" s="47"/>
      <c r="J168" s="47"/>
      <c r="K168" s="310" t="s">
        <v>200</v>
      </c>
      <c r="L168" s="133"/>
      <c r="M168" s="125">
        <f t="shared" si="219"/>
        <v>-275.47846713079474</v>
      </c>
      <c r="N168" s="125"/>
      <c r="O168" s="47"/>
      <c r="P168" s="221">
        <f>IF(Oper!P$10&gt;=$C168,IF(ROUND(SUM($O168:O168),4)=ROUND($G168,4),0,IF(Oper!P$10=Inputs!$L$16,$G168-SUM($O168:O168),$G168/$B$91)),IF(Oper!P$10=Inputs!$L$16,$G168-SUM($O168:O168),0))</f>
        <v>0</v>
      </c>
      <c r="Q168" s="221">
        <f>IF(Oper!Q$10&gt;=$C168,IF(ROUND(SUM($O168:P168),4)=ROUND($G168,4),0,IF(Oper!Q$10=Inputs!$L$16,$G168-SUM($O168:P168),$G168/$B$91)),IF(Oper!Q$10=Inputs!$L$16,$G168-SUM($O168:P168),0))</f>
        <v>0</v>
      </c>
      <c r="R168" s="221">
        <f>IF(Oper!R$10&gt;=$C168,IF(ROUND(SUM($O168:Q168),4)=ROUND($G168,4),0,IF(Oper!R$10=Inputs!$L$16,$G168-SUM($O168:Q168),$G168/$B$91)),IF(Oper!R$10=Inputs!$L$16,$G168-SUM($O168:Q168),0))</f>
        <v>0</v>
      </c>
      <c r="S168" s="221">
        <f>IF(Oper!S$10&gt;=$C168,IF(ROUND(SUM($O168:R168),4)=ROUND($G168,4),0,IF(Oper!S$10=Inputs!$L$16,$G168-SUM($O168:R168),$G168/$B$91)),IF(Oper!S$10=Inputs!$L$16,$G168-SUM($O168:R168),0))</f>
        <v>0</v>
      </c>
      <c r="T168" s="221">
        <f>IF(Oper!T$10&gt;=$C168,IF(ROUND(SUM($O168:S168),4)=ROUND($G168,4),0,IF(Oper!T$10=Inputs!$L$16,$G168-SUM($O168:S168),$G168/$B$91)),IF(Oper!T$10=Inputs!$L$16,$G168-SUM($O168:S168),0))</f>
        <v>0</v>
      </c>
      <c r="U168" s="221">
        <f>IF(Oper!U$10&gt;=$C168,IF(ROUND(SUM($O168:T168),4)=ROUND($G168,4),0,IF(Oper!U$10=Inputs!$L$16,$G168-SUM($O168:T168),$G168/$B$91)),IF(Oper!U$10=Inputs!$L$16,$G168-SUM($O168:T168),0))</f>
        <v>0</v>
      </c>
      <c r="V168" s="221">
        <f>IF(Oper!V$10&gt;=$C168,IF(ROUND(SUM($O168:U168),4)=ROUND($G168,4),0,IF(Oper!V$10=Inputs!$L$16,$G168-SUM($O168:U168),$G168/$B$91)),IF(Oper!V$10=Inputs!$L$16,$G168-SUM($O168:U168),0))</f>
        <v>0</v>
      </c>
      <c r="W168" s="221">
        <f>IF(Oper!W$10&gt;=$C168,IF(ROUND(SUM($O168:V168),4)=ROUND($G168,4),0,IF(Oper!W$10=Inputs!$L$16,$G168-SUM($O168:V168),$G168/$B$91)),IF(Oper!W$10=Inputs!$L$16,$G168-SUM($O168:V168),0))</f>
        <v>0</v>
      </c>
      <c r="X168" s="221">
        <f>IF(Oper!X$10&gt;=$C168,IF(ROUND(SUM($O168:W168),4)=ROUND($G168,4),0,IF(Oper!X$10=Inputs!$L$16,$G168-SUM($O168:W168),$G168/$B$91)),IF(Oper!X$10=Inputs!$L$16,$G168-SUM($O168:W168),0))</f>
        <v>0</v>
      </c>
      <c r="Y168" s="221">
        <f>IF(Oper!Y$10&gt;=$C168,IF(ROUND(SUM($O168:X168),4)=ROUND($G168,4),0,IF(Oper!Y$10=Inputs!$L$16,$G168-SUM($O168:X168),$G168/$B$91)),IF(Oper!Y$10=Inputs!$L$16,$G168-SUM($O168:X168),0))</f>
        <v>0</v>
      </c>
      <c r="Z168" s="221">
        <f>IF(Oper!Z$10&gt;=$C168,IF(ROUND(SUM($O168:Y168),4)=ROUND($G168,4),0,IF(Oper!Z$10=Inputs!$L$16,$G168-SUM($O168:Y168),$G168/$B$91)),IF(Oper!Z$10=Inputs!$L$16,$G168-SUM($O168:Y168),0))</f>
        <v>0</v>
      </c>
      <c r="AA168" s="221">
        <f>IF(Oper!AA$10&gt;=$C168,IF(ROUND(SUM($O168:Z168),4)=ROUND($G168,4),0,IF(Oper!AA$10=Inputs!$L$16,$G168-SUM($O168:Z168),$G168/$B$91)),IF(Oper!AA$10=Inputs!$L$16,$G168-SUM($O168:Z168),0))</f>
        <v>0</v>
      </c>
      <c r="AB168" s="221">
        <f>IF(Oper!AB$10&gt;=$C168,IF(ROUND(SUM($O168:AA168),4)=ROUND($G168,4),0,IF(Oper!AB$10=Inputs!$L$16,$G168-SUM($O168:AA168),$G168/$B$91)),IF(Oper!AB$10=Inputs!$L$16,$G168-SUM($O168:AA168),0))</f>
        <v>0</v>
      </c>
      <c r="AC168" s="221">
        <f>IF(Oper!AC$10&gt;=$C168,IF(ROUND(SUM($O168:AB168),4)=ROUND($G168,4),0,IF(Oper!AC$10=Inputs!$L$16,$G168-SUM($O168:AB168),$G168/$B$91)),IF(Oper!AC$10=Inputs!$L$16,$G168-SUM($O168:AB168),0))</f>
        <v>0</v>
      </c>
      <c r="AD168" s="221">
        <f>IF(Oper!AD$10&gt;=$C168,IF(ROUND(SUM($O168:AC168),4)=ROUND($G168,4),0,IF(Oper!AD$10=Inputs!$L$16,$G168-SUM($O168:AC168),$G168/$B$91)),IF(Oper!AD$10=Inputs!$L$16,$G168-SUM($O168:AC168),0))</f>
        <v>0</v>
      </c>
      <c r="AE168" s="221">
        <f>IF(Oper!AE$10&gt;=$C168,IF(ROUND(SUM($O168:AD168),4)=ROUND($G168,4),0,IF(Oper!AE$10=Inputs!$L$16,$G168-SUM($O168:AD168),$G168/$B$91)),IF(Oper!AE$10=Inputs!$L$16,$G168-SUM($O168:AD168),0))</f>
        <v>0</v>
      </c>
      <c r="AF168" s="221">
        <f>IF(Oper!AF$10&gt;=$C168,IF(ROUND(SUM($O168:AE168),4)=ROUND($G168,4),0,IF(Oper!AF$10=Inputs!$L$16,$G168-SUM($O168:AE168),$G168/$B$91)),IF(Oper!AF$10=Inputs!$L$16,$G168-SUM($O168:AE168),0))</f>
        <v>0</v>
      </c>
      <c r="AG168" s="221">
        <f>IF(Oper!AG$10&gt;=$C168,IF(ROUND(SUM($O168:AF168),4)=ROUND($G168,4),0,IF(Oper!AG$10=Inputs!$L$16,$G168-SUM($O168:AF168),$G168/$B$91)),IF(Oper!AG$10=Inputs!$L$16,$G168-SUM($O168:AF168),0))</f>
        <v>0</v>
      </c>
      <c r="AH168" s="221">
        <f>IF(Oper!AH$10&gt;=$C168,IF(ROUND(SUM($O168:AG168),4)=ROUND($G168,4),0,IF(Oper!AH$10=Inputs!$L$16,$G168-SUM($O168:AG168),$G168/$B$91)),IF(Oper!AH$10=Inputs!$L$16,$G168-SUM($O168:AG168),0))</f>
        <v>0</v>
      </c>
      <c r="AI168" s="221">
        <f>IF(Oper!AI$10&gt;=$C168,IF(ROUND(SUM($O168:AH168),4)=ROUND($G168,4),0,IF(Oper!AI$10=Inputs!$L$16,$G168-SUM($O168:AH168),$G168/$B$91)),IF(Oper!AI$10=Inputs!$L$16,$G168-SUM($O168:AH168),0))</f>
        <v>0</v>
      </c>
      <c r="AJ168" s="221">
        <f>IF(Oper!AJ$10&gt;=$C168,IF(ROUND(SUM($O168:AI168),4)=ROUND($G168,4),0,IF(Oper!AJ$10=Inputs!$L$16,$G168-SUM($O168:AI168),$G168/$B$91)),IF(Oper!AJ$10=Inputs!$L$16,$G168-SUM($O168:AI168),0))</f>
        <v>0</v>
      </c>
      <c r="AK168" s="221">
        <f>IF(Oper!AK$10&gt;=$C168,IF(ROUND(SUM($O168:AJ168),4)=ROUND($G168,4),0,IF(Oper!AK$10=Inputs!$L$16,$G168-SUM($O168:AJ168),$G168/$B$91)),IF(Oper!AK$10=Inputs!$L$16,$G168-SUM($O168:AJ168),0))</f>
        <v>0</v>
      </c>
      <c r="AL168" s="221">
        <f>IF(Oper!AL$10&gt;=$C168,IF(ROUND(SUM($O168:AK168),4)=ROUND($G168,4),0,IF(Oper!AL$10=Inputs!$L$16,$G168-SUM($O168:AK168),$G168/$B$91)),IF(Oper!AL$10=Inputs!$L$16,$G168-SUM($O168:AK168),0))</f>
        <v>0</v>
      </c>
      <c r="AM168" s="221">
        <f>IF(Oper!AM$10&gt;=$C168,IF(ROUND(SUM($O168:AL168),4)=ROUND($G168,4),0,IF(Oper!AM$10=Inputs!$L$16,$G168-SUM($O168:AL168),$G168/$B$91)),IF(Oper!AM$10=Inputs!$L$16,$G168-SUM($O168:AL168),0))</f>
        <v>0</v>
      </c>
      <c r="AN168" s="221">
        <f>IF(Oper!AN$10&gt;=$C168,IF(ROUND(SUM($O168:AM168),4)=ROUND($G168,4),0,IF(Oper!AN$10=Inputs!$L$16,$G168-SUM($O168:AM168),$G168/$B$91)),IF(Oper!AN$10=Inputs!$L$16,$G168-SUM($O168:AM168),0))</f>
        <v>0</v>
      </c>
      <c r="AO168" s="221">
        <f>IF(Oper!AO$10&gt;=$C168,IF(ROUND(SUM($O168:AN168),4)=ROUND($G168,4),0,IF(Oper!AO$10=Inputs!$L$16,$G168-SUM($O168:AN168),$G168/$B$91)),IF(Oper!AO$10=Inputs!$L$16,$G168-SUM($O168:AN168),0))</f>
        <v>0</v>
      </c>
      <c r="AP168" s="221">
        <f>IF(Oper!AP$10&gt;=$C168,IF(ROUND(SUM($O168:AO168),4)=ROUND($G168,4),0,IF(Oper!AP$10=Inputs!$L$16,$G168-SUM($O168:AO168),$G168/$B$91)),IF(Oper!AP$10=Inputs!$L$16,$G168-SUM($O168:AO168),0))</f>
        <v>0</v>
      </c>
      <c r="AQ168" s="221">
        <f>IF(Oper!AQ$10&gt;=$C168,IF(ROUND(SUM($O168:AP168),4)=ROUND($G168,4),0,IF(Oper!AQ$10=Inputs!$L$16,$G168-SUM($O168:AP168),$G168/$B$91)),IF(Oper!AQ$10=Inputs!$L$16,$G168-SUM($O168:AP168),0))</f>
        <v>0</v>
      </c>
      <c r="AR168" s="221">
        <f>IF(Oper!AR$10&gt;=$C168,IF(ROUND(SUM($O168:AQ168),4)=ROUND($G168,4),0,IF(Oper!AR$10=Inputs!$L$16,$G168-SUM($O168:AQ168),$G168/$B$91)),IF(Oper!AR$10=Inputs!$L$16,$G168-SUM($O168:AQ168),0))</f>
        <v>0</v>
      </c>
      <c r="AS168" s="221">
        <f>IF(Oper!AS$10&gt;=$C168,IF(ROUND(SUM($O168:AR168),4)=ROUND($G168,4),0,IF(Oper!AS$10=Inputs!$L$16,$G168-SUM($O168:AR168),$G168/$B$91)),IF(Oper!AS$10=Inputs!$L$16,$G168-SUM($O168:AR168),0))</f>
        <v>0</v>
      </c>
      <c r="AT168" s="221">
        <f>IF(Oper!AT$10&gt;=$C168,IF(ROUND(SUM($O168:AS168),4)=ROUND($G168,4),0,IF(Oper!AT$10=Inputs!$L$16,$G168-SUM($O168:AS168),$G168/$B$91)),IF(Oper!AT$10=Inputs!$L$16,$G168-SUM($O168:AS168),0))</f>
        <v>0</v>
      </c>
      <c r="AU168" s="221">
        <f>IF(Oper!AU$10&gt;=$C168,IF(ROUND(SUM($O168:AT168),4)=ROUND($G168,4),0,IF(Oper!AU$10=Inputs!$L$16,$G168-SUM($O168:AT168),$G168/$B$91)),IF(Oper!AU$10=Inputs!$L$16,$G168-SUM($O168:AT168),0))</f>
        <v>0</v>
      </c>
      <c r="AV168" s="221">
        <f>IF(Oper!AV$10&gt;=$C168,IF(ROUND(SUM($O168:AU168),4)=ROUND($G168,4),0,IF(Oper!AV$10=Inputs!$L$16,$G168-SUM($O168:AU168),$G168/$B$91)),IF(Oper!AV$10=Inputs!$L$16,$G168-SUM($O168:AU168),0))</f>
        <v>0</v>
      </c>
      <c r="AW168" s="221">
        <f>IF(Oper!AW$10&gt;=$C168,IF(ROUND(SUM($O168:AV168),4)=ROUND($G168,4),0,IF(Oper!AW$10=Inputs!$L$16,$G168-SUM($O168:AV168),$G168/$B$91)),IF(Oper!AW$10=Inputs!$L$16,$G168-SUM($O168:AV168),0))</f>
        <v>0</v>
      </c>
      <c r="AX168" s="221">
        <f>IF(Oper!AX$10&gt;=$C168,IF(ROUND(SUM($O168:AW168),4)=ROUND($G168,4),0,IF(Oper!AX$10=Inputs!$L$16,$G168-SUM($O168:AW168),$G168/$B$91)),IF(Oper!AX$10=Inputs!$L$16,$G168-SUM($O168:AW168),0))</f>
        <v>0</v>
      </c>
      <c r="AY168" s="221">
        <f>IF(Oper!AY$10&gt;=$C168,IF(ROUND(SUM($O168:AX168),4)=ROUND($G168,4),0,IF(Oper!AY$10=Inputs!$L$16,$G168-SUM($O168:AX168),$G168/$B$91)),IF(Oper!AY$10=Inputs!$L$16,$G168-SUM($O168:AX168),0))</f>
        <v>0</v>
      </c>
      <c r="AZ168" s="221">
        <f>IF(Oper!AZ$10&gt;=$C168,IF(ROUND(SUM($O168:AY168),4)=ROUND($G168,4),0,IF(Oper!AZ$10=Inputs!$L$16,$G168-SUM($O168:AY168),$G168/$B$91)),IF(Oper!AZ$10=Inputs!$L$16,$G168-SUM($O168:AY168),0))</f>
        <v>0</v>
      </c>
      <c r="BA168" s="221">
        <f>IF(Oper!BA$10&gt;=$C168,IF(ROUND(SUM($O168:AZ168),4)=ROUND($G168,4),0,IF(Oper!BA$10=Inputs!$L$16,$G168-SUM($O168:AZ168),$G168/$B$91)),IF(Oper!BA$10=Inputs!$L$16,$G168-SUM($O168:AZ168),0))</f>
        <v>0</v>
      </c>
      <c r="BB168" s="221">
        <f>IF(Oper!BB$10&gt;=$C168,IF(ROUND(SUM($O168:BA168),4)=ROUND($G168,4),0,IF(Oper!BB$10=Inputs!$L$16,$G168-SUM($O168:BA168),$G168/$B$91)),IF(Oper!BB$10=Inputs!$L$16,$G168-SUM($O168:BA168),0))</f>
        <v>0</v>
      </c>
      <c r="BC168" s="221">
        <f>IF(Oper!BC$10&gt;=$C168,IF(ROUND(SUM($O168:BB168),4)=ROUND($G168,4),0,IF(Oper!BC$10=Inputs!$L$16,$G168-SUM($O168:BB168),$G168/$B$91)),IF(Oper!BC$10=Inputs!$L$16,$G168-SUM($O168:BB168),0))</f>
        <v>0</v>
      </c>
      <c r="BD168" s="221">
        <f>IF(Oper!BD$10&gt;=$C168,IF(ROUND(SUM($O168:BC168),4)=ROUND($G168,4),0,IF(Oper!BD$10=Inputs!$L$16,$G168-SUM($O168:BC168),$G168/$B$91)),IF(Oper!BD$10=Inputs!$L$16,$G168-SUM($O168:BC168),0))</f>
        <v>0</v>
      </c>
      <c r="BE168" s="221">
        <f>IF(Oper!BE$10&gt;=$C168,IF(ROUND(SUM($O168:BD168),4)=ROUND($G168,4),0,IF(Oper!BE$10=Inputs!$L$16,$G168-SUM($O168:BD168),$G168/$B$91)),IF(Oper!BE$10=Inputs!$L$16,$G168-SUM($O168:BD168),0))</f>
        <v>0</v>
      </c>
      <c r="BF168" s="221">
        <f>IF(Oper!BF$10&gt;=$C168,IF(ROUND(SUM($O168:BE168),4)=ROUND($G168,4),0,IF(Oper!BF$10=Inputs!$L$16,$G168-SUM($O168:BE168),$G168/$B$91)),IF(Oper!BF$10=Inputs!$L$16,$G168-SUM($O168:BE168),0))</f>
        <v>0</v>
      </c>
      <c r="BG168" s="221">
        <f>IF(Oper!BG$10&gt;=$C168,IF(ROUND(SUM($O168:BF168),4)=ROUND($G168,4),0,IF(Oper!BG$10=Inputs!$L$16,$G168-SUM($O168:BF168),$G168/$B$91)),IF(Oper!BG$10=Inputs!$L$16,$G168-SUM($O168:BF168),0))</f>
        <v>0</v>
      </c>
      <c r="BH168" s="221">
        <f>IF(Oper!BH$10&gt;=$C168,IF(ROUND(SUM($O168:BG168),4)=ROUND($G168,4),0,IF(Oper!BH$10=Inputs!$L$16,$G168-SUM($O168:BG168),$G168/$B$91)),IF(Oper!BH$10=Inputs!$L$16,$G168-SUM($O168:BG168),0))</f>
        <v>0</v>
      </c>
      <c r="BI168" s="221">
        <f>IF(Oper!BI$10&gt;=$C168,IF(ROUND(SUM($O168:BH168),4)=ROUND($G168,4),0,IF(Oper!BI$10=Inputs!$L$16,$G168-SUM($O168:BH168),$G168/$B$91)),IF(Oper!BI$10=Inputs!$L$16,$G168-SUM($O168:BH168),0))</f>
        <v>0</v>
      </c>
      <c r="BJ168" s="221">
        <f>IF(Oper!BJ$10&gt;=$C168,IF(ROUND(SUM($O168:BI168),4)=ROUND($G168,4),0,IF(Oper!BJ$10=Inputs!$L$16,$G168-SUM($O168:BI168),$G168/$B$91)),IF(Oper!BJ$10=Inputs!$L$16,$G168-SUM($O168:BI168),0))</f>
        <v>0</v>
      </c>
      <c r="BK168" s="221">
        <f>IF(Oper!BK$10&gt;=$C168,IF(ROUND(SUM($O168:BJ168),4)=ROUND($G168,4),0,IF(Oper!BK$10=Inputs!$L$16,$G168-SUM($O168:BJ168),$G168/$B$91)),IF(Oper!BK$10=Inputs!$L$16,$G168-SUM($O168:BJ168),0))</f>
        <v>0</v>
      </c>
      <c r="BL168" s="221">
        <f>IF(Oper!BL$10&gt;=$C168,IF(ROUND(SUM($O168:BK168),4)=ROUND($G168,4),0,IF(Oper!BL$10=Inputs!$L$16,$G168-SUM($O168:BK168),$G168/$B$91)),IF(Oper!BL$10=Inputs!$L$16,$G168-SUM($O168:BK168),0))</f>
        <v>0</v>
      </c>
      <c r="BM168" s="221">
        <f>IF(Oper!BM$10&gt;=$C168,IF(ROUND(SUM($O168:BL168),4)=ROUND($G168,4),0,IF(Oper!BM$10=Inputs!$L$16,$G168-SUM($O168:BL168),$G168/$B$91)),IF(Oper!BM$10=Inputs!$L$16,$G168-SUM($O168:BL168),0))</f>
        <v>0</v>
      </c>
      <c r="BN168" s="221">
        <f>IF(Oper!BN$10&gt;=$C168,IF(ROUND(SUM($O168:BM168),4)=ROUND($G168,4),0,IF(Oper!BN$10=Inputs!$L$16,$G168-SUM($O168:BM168),$G168/$B$91)),IF(Oper!BN$10=Inputs!$L$16,$G168-SUM($O168:BM168),0))</f>
        <v>0</v>
      </c>
      <c r="BO168" s="221">
        <f>IF(Oper!BO$10&gt;=$C168,IF(ROUND(SUM($O168:BN168),4)=ROUND($G168,4),0,IF(Oper!BO$10=Inputs!$L$16,$G168-SUM($O168:BN168),$G168/$B$91)),IF(Oper!BO$10=Inputs!$L$16,$G168-SUM($O168:BN168),0))</f>
        <v>0</v>
      </c>
      <c r="BP168" s="221">
        <f>IF(Oper!BP$10&gt;=$C168,IF(ROUND(SUM($O168:BO168),4)=ROUND($G168,4),0,IF(Oper!BP$10=Inputs!$L$16,$G168-SUM($O168:BO168),$G168/$B$91)),IF(Oper!BP$10=Inputs!$L$16,$G168-SUM($O168:BO168),0))</f>
        <v>0</v>
      </c>
      <c r="BQ168" s="221">
        <f>IF(Oper!BQ$10&gt;=$C168,IF(ROUND(SUM($O168:BP168),4)=ROUND($G168,4),0,IF(Oper!BQ$10=Inputs!$L$16,$G168-SUM($O168:BP168),$G168/$B$91)),IF(Oper!BQ$10=Inputs!$L$16,$G168-SUM($O168:BP168),0))</f>
        <v>0</v>
      </c>
      <c r="BR168" s="221">
        <f>IF(Oper!BR$10&gt;=$C168,IF(ROUND(SUM($O168:BQ168),4)=ROUND($G168,4),0,IF(Oper!BR$10=Inputs!$L$16,$G168-SUM($O168:BQ168),$G168/$B$91)),IF(Oper!BR$10=Inputs!$L$16,$G168-SUM($O168:BQ168),0))</f>
        <v>0</v>
      </c>
      <c r="BS168" s="221">
        <f>IF(Oper!BS$10&gt;=$C168,IF(ROUND(SUM($O168:BR168),4)=ROUND($G168,4),0,IF(Oper!BS$10=Inputs!$L$16,$G168-SUM($O168:BR168),$G168/$B$91)),IF(Oper!BS$10=Inputs!$L$16,$G168-SUM($O168:BR168),0))</f>
        <v>0</v>
      </c>
      <c r="BT168" s="221">
        <f>IF(Oper!BT$10&gt;=$C168,IF(ROUND(SUM($O168:BS168),4)=ROUND($G168,4),0,IF(Oper!BT$10=Inputs!$L$16,$G168-SUM($O168:BS168),$G168/$B$91)),IF(Oper!BT$10=Inputs!$L$16,$G168-SUM($O168:BS168),0))</f>
        <v>0</v>
      </c>
      <c r="BU168" s="221">
        <f>IF(Oper!BU$10&gt;=$C168,IF(ROUND(SUM($O168:BT168),4)=ROUND($G168,4),0,IF(Oper!BU$10=Inputs!$L$16,$G168-SUM($O168:BT168),$G168/$B$91)),IF(Oper!BU$10=Inputs!$L$16,$G168-SUM($O168:BT168),0))</f>
        <v>0</v>
      </c>
      <c r="BV168" s="221">
        <f>IF(Oper!BV$10&gt;=$C168,IF(ROUND(SUM($O168:BU168),4)=ROUND($G168,4),0,IF(Oper!BV$10=Inputs!$L$16,$G168-SUM($O168:BU168),$G168/$B$91)),IF(Oper!BV$10=Inputs!$L$16,$G168-SUM($O168:BU168),0))</f>
        <v>0</v>
      </c>
      <c r="BW168" s="221">
        <f>IF(Oper!BW$10&gt;=$C168,IF(ROUND(SUM($O168:BV168),4)=ROUND($G168,4),0,IF(Oper!BW$10=Inputs!$L$16,$G168-SUM($O168:BV168),$G168/$B$91)),IF(Oper!BW$10=Inputs!$L$16,$G168-SUM($O168:BV168),0))</f>
        <v>0</v>
      </c>
      <c r="BX168" s="221">
        <f>IF(Oper!BX$10&gt;=$C168,IF(ROUND(SUM($O168:BW168),4)=ROUND($G168,4),0,IF(Oper!BX$10=Inputs!$L$16,$G168-SUM($O168:BW168),$G168/$B$91)),IF(Oper!BX$10=Inputs!$L$16,$G168-SUM($O168:BW168),0))</f>
        <v>0</v>
      </c>
      <c r="BY168" s="221">
        <f>IF(Oper!BY$10&gt;=$C168,IF(ROUND(SUM($O168:BX168),4)=ROUND($G168,4),0,IF(Oper!BY$10=Inputs!$L$16,$G168-SUM($O168:BX168),$G168/$B$91)),IF(Oper!BY$10=Inputs!$L$16,$G168-SUM($O168:BX168),0))</f>
        <v>0</v>
      </c>
      <c r="BZ168" s="221">
        <f>IF(Oper!BZ$10&gt;=$C168,IF(ROUND(SUM($O168:BY168),4)=ROUND($G168,4),0,IF(Oper!BZ$10=Inputs!$L$16,$G168-SUM($O168:BY168),$G168/$B$91)),IF(Oper!BZ$10=Inputs!$L$16,$G168-SUM($O168:BY168),0))</f>
        <v>0</v>
      </c>
      <c r="CA168" s="221">
        <f>IF(Oper!CA$10&gt;=$C168,IF(ROUND(SUM($O168:BZ168),4)=ROUND($G168,4),0,IF(Oper!CA$10=Inputs!$L$16,$G168-SUM($O168:BZ168),$G168/$B$91)),IF(Oper!CA$10=Inputs!$L$16,$G168-SUM($O168:BZ168),0))</f>
        <v>0</v>
      </c>
      <c r="CB168" s="221">
        <f>IF(Oper!CB$10&gt;=$C168,IF(ROUND(SUM($O168:CA168),4)=ROUND($G168,4),0,IF(Oper!CB$10=Inputs!$L$16,$G168-SUM($O168:CA168),$G168/$B$91)),IF(Oper!CB$10=Inputs!$L$16,$G168-SUM($O168:CA168),0))</f>
        <v>0</v>
      </c>
      <c r="CC168" s="221">
        <f>IF(Oper!CC$10&gt;=$C168,IF(ROUND(SUM($O168:CB168),4)=ROUND($G168,4),0,IF(Oper!CC$10=Inputs!$L$16,$G168-SUM($O168:CB168),$G168/$B$91)),IF(Oper!CC$10=Inputs!$L$16,$G168-SUM($O168:CB168),0))</f>
        <v>0</v>
      </c>
      <c r="CD168" s="221">
        <f>IF(Oper!CD$10&gt;=$C168,IF(ROUND(SUM($O168:CC168),4)=ROUND($G168,4),0,IF(Oper!CD$10=Inputs!$L$16,$G168-SUM($O168:CC168),$G168/$B$91)),IF(Oper!CD$10=Inputs!$L$16,$G168-SUM($O168:CC168),0))</f>
        <v>0</v>
      </c>
      <c r="CE168" s="221">
        <f>IF(Oper!CE$10&gt;=$C168,IF(ROUND(SUM($O168:CD168),4)=ROUND($G168,4),0,IF(Oper!CE$10=Inputs!$L$16,$G168-SUM($O168:CD168),$G168/$B$91)),IF(Oper!CE$10=Inputs!$L$16,$G168-SUM($O168:CD168),0))</f>
        <v>0</v>
      </c>
      <c r="CF168" s="221">
        <f>IF(Oper!CF$10&gt;=$C168,IF(ROUND(SUM($O168:CE168),4)=ROUND($G168,4),0,IF(Oper!CF$10=Inputs!$L$16,$G168-SUM($O168:CE168),$G168/$B$91)),IF(Oper!CF$10=Inputs!$L$16,$G168-SUM($O168:CE168),0))</f>
        <v>0</v>
      </c>
      <c r="CG168" s="221">
        <f>IF(Oper!CG$10&gt;=$C168,IF(ROUND(SUM($O168:CF168),4)=ROUND($G168,4),0,IF(Oper!CG$10=Inputs!$L$16,$G168-SUM($O168:CF168),$G168/$B$91)),IF(Oper!CG$10=Inputs!$L$16,$G168-SUM($O168:CF168),0))</f>
        <v>0</v>
      </c>
      <c r="CH168" s="221">
        <f>IF(Oper!CH$10&gt;=$C168,IF(ROUND(SUM($O168:CG168),4)=ROUND($G168,4),0,IF(Oper!CH$10=Inputs!$L$16,$G168-SUM($O168:CG168),$G168/$B$91)),IF(Oper!CH$10=Inputs!$L$16,$G168-SUM($O168:CG168),0))</f>
        <v>0</v>
      </c>
      <c r="CI168" s="221">
        <f>IF(Oper!CI$10&gt;=$C168,IF(ROUND(SUM($O168:CH168),4)=ROUND($G168,4),0,IF(Oper!CI$10=Inputs!$L$16,$G168-SUM($O168:CH168),$G168/$B$91)),IF(Oper!CI$10=Inputs!$L$16,$G168-SUM($O168:CH168),0))</f>
        <v>0</v>
      </c>
      <c r="CJ168" s="221">
        <f>IF(Oper!CJ$10&gt;=$C168,IF(ROUND(SUM($O168:CI168),4)=ROUND($G168,4),0,IF(Oper!CJ$10=Inputs!$L$16,$G168-SUM($O168:CI168),$G168/$B$91)),IF(Oper!CJ$10=Inputs!$L$16,$G168-SUM($O168:CI168),0))</f>
        <v>0</v>
      </c>
      <c r="CK168" s="221">
        <f>IF(Oper!CK$10&gt;=$C168,IF(ROUND(SUM($O168:CJ168),4)=ROUND($G168,4),0,IF(Oper!CK$10=Inputs!$L$16,$G168-SUM($O168:CJ168),$G168/$B$91)),IF(Oper!CK$10=Inputs!$L$16,$G168-SUM($O168:CJ168),0))</f>
        <v>0</v>
      </c>
      <c r="CL168" s="221">
        <f>IF(Oper!CL$10&gt;=$C168,IF(ROUND(SUM($O168:CK168),4)=ROUND($G168,4),0,IF(Oper!CL$10=Inputs!$L$16,$G168-SUM($O168:CK168),$G168/$B$91)),IF(Oper!CL$10=Inputs!$L$16,$G168-SUM($O168:CK168),0))</f>
        <v>0</v>
      </c>
      <c r="CM168" s="221">
        <f>IF(Oper!CM$10&gt;=$C168,IF(ROUND(SUM($O168:CL168),4)=ROUND($G168,4),0,IF(Oper!CM$10=Inputs!$L$16,$G168-SUM($O168:CL168),$G168/$B$91)),IF(Oper!CM$10=Inputs!$L$16,$G168-SUM($O168:CL168),0))</f>
        <v>-13.773923356539736</v>
      </c>
      <c r="CN168" s="221">
        <f>IF(Oper!CN$10&gt;=$C168,IF(ROUND(SUM($O168:CM168),4)=ROUND($G168,4),0,IF(Oper!CN$10=Inputs!$L$16,$G168-SUM($O168:CM168),$G168/$B$91)),IF(Oper!CN$10=Inputs!$L$16,$G168-SUM($O168:CM168),0))</f>
        <v>-13.773923356539736</v>
      </c>
      <c r="CO168" s="221">
        <f>IF(Oper!CO$10&gt;=$C168,IF(ROUND(SUM($O168:CN168),4)=ROUND($G168,4),0,IF(Oper!CO$10=Inputs!$L$16,$G168-SUM($O168:CN168),$G168/$B$91)),IF(Oper!CO$10=Inputs!$L$16,$G168-SUM($O168:CN168),0))</f>
        <v>-13.773923356539736</v>
      </c>
      <c r="CP168" s="221">
        <f>IF(Oper!CP$10&gt;=$C168,IF(ROUND(SUM($O168:CO168),4)=ROUND($G168,4),0,IF(Oper!CP$10=Inputs!$L$16,$G168-SUM($O168:CO168),$G168/$B$91)),IF(Oper!CP$10=Inputs!$L$16,$G168-SUM($O168:CO168),0))</f>
        <v>-13.773923356539736</v>
      </c>
      <c r="CQ168" s="221">
        <f>IF(Oper!CQ$10&gt;=$C168,IF(ROUND(SUM($O168:CP168),4)=ROUND($G168,4),0,IF(Oper!CQ$10=Inputs!$L$16,$G168-SUM($O168:CP168),$G168/$B$91)),IF(Oper!CQ$10=Inputs!$L$16,$G168-SUM($O168:CP168),0))</f>
        <v>-13.773923356539736</v>
      </c>
      <c r="CR168" s="221">
        <f>IF(Oper!CR$10&gt;=$C168,IF(ROUND(SUM($O168:CQ168),4)=ROUND($G168,4),0,IF(Oper!CR$10=Inputs!$L$16,$G168-SUM($O168:CQ168),$G168/$B$91)),IF(Oper!CR$10=Inputs!$L$16,$G168-SUM($O168:CQ168),0))</f>
        <v>-206.60885034809604</v>
      </c>
      <c r="CS168" s="221"/>
    </row>
    <row r="169" spans="1:97" outlineLevel="1">
      <c r="A169" s="47"/>
      <c r="B169" s="47"/>
      <c r="C169" s="116">
        <v>71224</v>
      </c>
      <c r="D169" s="47"/>
      <c r="E169" s="47"/>
      <c r="F169" s="47"/>
      <c r="G169" s="666">
        <f t="shared" si="220"/>
        <v>-280.98803647341066</v>
      </c>
      <c r="H169" s="47"/>
      <c r="I169" s="47"/>
      <c r="J169" s="47"/>
      <c r="K169" s="310" t="s">
        <v>200</v>
      </c>
      <c r="L169" s="133"/>
      <c r="M169" s="125">
        <f t="shared" si="219"/>
        <v>-280.98803647341066</v>
      </c>
      <c r="N169" s="125"/>
      <c r="O169" s="47"/>
      <c r="P169" s="221">
        <f>IF(Oper!P$10&gt;=$C169,IF(ROUND(SUM($O169:O169),4)=ROUND($G169,4),0,IF(Oper!P$10=Inputs!$L$16,$G169-SUM($O169:O169),$G169/$B$91)),IF(Oper!P$10=Inputs!$L$16,$G169-SUM($O169:O169),0))</f>
        <v>0</v>
      </c>
      <c r="Q169" s="221">
        <f>IF(Oper!Q$10&gt;=$C169,IF(ROUND(SUM($O169:P169),4)=ROUND($G169,4),0,IF(Oper!Q$10=Inputs!$L$16,$G169-SUM($O169:P169),$G169/$B$91)),IF(Oper!Q$10=Inputs!$L$16,$G169-SUM($O169:P169),0))</f>
        <v>0</v>
      </c>
      <c r="R169" s="221">
        <f>IF(Oper!R$10&gt;=$C169,IF(ROUND(SUM($O169:Q169),4)=ROUND($G169,4),0,IF(Oper!R$10=Inputs!$L$16,$G169-SUM($O169:Q169),$G169/$B$91)),IF(Oper!R$10=Inputs!$L$16,$G169-SUM($O169:Q169),0))</f>
        <v>0</v>
      </c>
      <c r="S169" s="221">
        <f>IF(Oper!S$10&gt;=$C169,IF(ROUND(SUM($O169:R169),4)=ROUND($G169,4),0,IF(Oper!S$10=Inputs!$L$16,$G169-SUM($O169:R169),$G169/$B$91)),IF(Oper!S$10=Inputs!$L$16,$G169-SUM($O169:R169),0))</f>
        <v>0</v>
      </c>
      <c r="T169" s="221">
        <f>IF(Oper!T$10&gt;=$C169,IF(ROUND(SUM($O169:S169),4)=ROUND($G169,4),0,IF(Oper!T$10=Inputs!$L$16,$G169-SUM($O169:S169),$G169/$B$91)),IF(Oper!T$10=Inputs!$L$16,$G169-SUM($O169:S169),0))</f>
        <v>0</v>
      </c>
      <c r="U169" s="221">
        <f>IF(Oper!U$10&gt;=$C169,IF(ROUND(SUM($O169:T169),4)=ROUND($G169,4),0,IF(Oper!U$10=Inputs!$L$16,$G169-SUM($O169:T169),$G169/$B$91)),IF(Oper!U$10=Inputs!$L$16,$G169-SUM($O169:T169),0))</f>
        <v>0</v>
      </c>
      <c r="V169" s="221">
        <f>IF(Oper!V$10&gt;=$C169,IF(ROUND(SUM($O169:U169),4)=ROUND($G169,4),0,IF(Oper!V$10=Inputs!$L$16,$G169-SUM($O169:U169),$G169/$B$91)),IF(Oper!V$10=Inputs!$L$16,$G169-SUM($O169:U169),0))</f>
        <v>0</v>
      </c>
      <c r="W169" s="221">
        <f>IF(Oper!W$10&gt;=$C169,IF(ROUND(SUM($O169:V169),4)=ROUND($G169,4),0,IF(Oper!W$10=Inputs!$L$16,$G169-SUM($O169:V169),$G169/$B$91)),IF(Oper!W$10=Inputs!$L$16,$G169-SUM($O169:V169),0))</f>
        <v>0</v>
      </c>
      <c r="X169" s="221">
        <f>IF(Oper!X$10&gt;=$C169,IF(ROUND(SUM($O169:W169),4)=ROUND($G169,4),0,IF(Oper!X$10=Inputs!$L$16,$G169-SUM($O169:W169),$G169/$B$91)),IF(Oper!X$10=Inputs!$L$16,$G169-SUM($O169:W169),0))</f>
        <v>0</v>
      </c>
      <c r="Y169" s="221">
        <f>IF(Oper!Y$10&gt;=$C169,IF(ROUND(SUM($O169:X169),4)=ROUND($G169,4),0,IF(Oper!Y$10=Inputs!$L$16,$G169-SUM($O169:X169),$G169/$B$91)),IF(Oper!Y$10=Inputs!$L$16,$G169-SUM($O169:X169),0))</f>
        <v>0</v>
      </c>
      <c r="Z169" s="221">
        <f>IF(Oper!Z$10&gt;=$C169,IF(ROUND(SUM($O169:Y169),4)=ROUND($G169,4),0,IF(Oper!Z$10=Inputs!$L$16,$G169-SUM($O169:Y169),$G169/$B$91)),IF(Oper!Z$10=Inputs!$L$16,$G169-SUM($O169:Y169),0))</f>
        <v>0</v>
      </c>
      <c r="AA169" s="221">
        <f>IF(Oper!AA$10&gt;=$C169,IF(ROUND(SUM($O169:Z169),4)=ROUND($G169,4),0,IF(Oper!AA$10=Inputs!$L$16,$G169-SUM($O169:Z169),$G169/$B$91)),IF(Oper!AA$10=Inputs!$L$16,$G169-SUM($O169:Z169),0))</f>
        <v>0</v>
      </c>
      <c r="AB169" s="221">
        <f>IF(Oper!AB$10&gt;=$C169,IF(ROUND(SUM($O169:AA169),4)=ROUND($G169,4),0,IF(Oper!AB$10=Inputs!$L$16,$G169-SUM($O169:AA169),$G169/$B$91)),IF(Oper!AB$10=Inputs!$L$16,$G169-SUM($O169:AA169),0))</f>
        <v>0</v>
      </c>
      <c r="AC169" s="221">
        <f>IF(Oper!AC$10&gt;=$C169,IF(ROUND(SUM($O169:AB169),4)=ROUND($G169,4),0,IF(Oper!AC$10=Inputs!$L$16,$G169-SUM($O169:AB169),$G169/$B$91)),IF(Oper!AC$10=Inputs!$L$16,$G169-SUM($O169:AB169),0))</f>
        <v>0</v>
      </c>
      <c r="AD169" s="221">
        <f>IF(Oper!AD$10&gt;=$C169,IF(ROUND(SUM($O169:AC169),4)=ROUND($G169,4),0,IF(Oper!AD$10=Inputs!$L$16,$G169-SUM($O169:AC169),$G169/$B$91)),IF(Oper!AD$10=Inputs!$L$16,$G169-SUM($O169:AC169),0))</f>
        <v>0</v>
      </c>
      <c r="AE169" s="221">
        <f>IF(Oper!AE$10&gt;=$C169,IF(ROUND(SUM($O169:AD169),4)=ROUND($G169,4),0,IF(Oper!AE$10=Inputs!$L$16,$G169-SUM($O169:AD169),$G169/$B$91)),IF(Oper!AE$10=Inputs!$L$16,$G169-SUM($O169:AD169),0))</f>
        <v>0</v>
      </c>
      <c r="AF169" s="221">
        <f>IF(Oper!AF$10&gt;=$C169,IF(ROUND(SUM($O169:AE169),4)=ROUND($G169,4),0,IF(Oper!AF$10=Inputs!$L$16,$G169-SUM($O169:AE169),$G169/$B$91)),IF(Oper!AF$10=Inputs!$L$16,$G169-SUM($O169:AE169),0))</f>
        <v>0</v>
      </c>
      <c r="AG169" s="221">
        <f>IF(Oper!AG$10&gt;=$C169,IF(ROUND(SUM($O169:AF169),4)=ROUND($G169,4),0,IF(Oper!AG$10=Inputs!$L$16,$G169-SUM($O169:AF169),$G169/$B$91)),IF(Oper!AG$10=Inputs!$L$16,$G169-SUM($O169:AF169),0))</f>
        <v>0</v>
      </c>
      <c r="AH169" s="221">
        <f>IF(Oper!AH$10&gt;=$C169,IF(ROUND(SUM($O169:AG169),4)=ROUND($G169,4),0,IF(Oper!AH$10=Inputs!$L$16,$G169-SUM($O169:AG169),$G169/$B$91)),IF(Oper!AH$10=Inputs!$L$16,$G169-SUM($O169:AG169),0))</f>
        <v>0</v>
      </c>
      <c r="AI169" s="221">
        <f>IF(Oper!AI$10&gt;=$C169,IF(ROUND(SUM($O169:AH169),4)=ROUND($G169,4),0,IF(Oper!AI$10=Inputs!$L$16,$G169-SUM($O169:AH169),$G169/$B$91)),IF(Oper!AI$10=Inputs!$L$16,$G169-SUM($O169:AH169),0))</f>
        <v>0</v>
      </c>
      <c r="AJ169" s="221">
        <f>IF(Oper!AJ$10&gt;=$C169,IF(ROUND(SUM($O169:AI169),4)=ROUND($G169,4),0,IF(Oper!AJ$10=Inputs!$L$16,$G169-SUM($O169:AI169),$G169/$B$91)),IF(Oper!AJ$10=Inputs!$L$16,$G169-SUM($O169:AI169),0))</f>
        <v>0</v>
      </c>
      <c r="AK169" s="221">
        <f>IF(Oper!AK$10&gt;=$C169,IF(ROUND(SUM($O169:AJ169),4)=ROUND($G169,4),0,IF(Oper!AK$10=Inputs!$L$16,$G169-SUM($O169:AJ169),$G169/$B$91)),IF(Oper!AK$10=Inputs!$L$16,$G169-SUM($O169:AJ169),0))</f>
        <v>0</v>
      </c>
      <c r="AL169" s="221">
        <f>IF(Oper!AL$10&gt;=$C169,IF(ROUND(SUM($O169:AK169),4)=ROUND($G169,4),0,IF(Oper!AL$10=Inputs!$L$16,$G169-SUM($O169:AK169),$G169/$B$91)),IF(Oper!AL$10=Inputs!$L$16,$G169-SUM($O169:AK169),0))</f>
        <v>0</v>
      </c>
      <c r="AM169" s="221">
        <f>IF(Oper!AM$10&gt;=$C169,IF(ROUND(SUM($O169:AL169),4)=ROUND($G169,4),0,IF(Oper!AM$10=Inputs!$L$16,$G169-SUM($O169:AL169),$G169/$B$91)),IF(Oper!AM$10=Inputs!$L$16,$G169-SUM($O169:AL169),0))</f>
        <v>0</v>
      </c>
      <c r="AN169" s="221">
        <f>IF(Oper!AN$10&gt;=$C169,IF(ROUND(SUM($O169:AM169),4)=ROUND($G169,4),0,IF(Oper!AN$10=Inputs!$L$16,$G169-SUM($O169:AM169),$G169/$B$91)),IF(Oper!AN$10=Inputs!$L$16,$G169-SUM($O169:AM169),0))</f>
        <v>0</v>
      </c>
      <c r="AO169" s="221">
        <f>IF(Oper!AO$10&gt;=$C169,IF(ROUND(SUM($O169:AN169),4)=ROUND($G169,4),0,IF(Oper!AO$10=Inputs!$L$16,$G169-SUM($O169:AN169),$G169/$B$91)),IF(Oper!AO$10=Inputs!$L$16,$G169-SUM($O169:AN169),0))</f>
        <v>0</v>
      </c>
      <c r="AP169" s="221">
        <f>IF(Oper!AP$10&gt;=$C169,IF(ROUND(SUM($O169:AO169),4)=ROUND($G169,4),0,IF(Oper!AP$10=Inputs!$L$16,$G169-SUM($O169:AO169),$G169/$B$91)),IF(Oper!AP$10=Inputs!$L$16,$G169-SUM($O169:AO169),0))</f>
        <v>0</v>
      </c>
      <c r="AQ169" s="221">
        <f>IF(Oper!AQ$10&gt;=$C169,IF(ROUND(SUM($O169:AP169),4)=ROUND($G169,4),0,IF(Oper!AQ$10=Inputs!$L$16,$G169-SUM($O169:AP169),$G169/$B$91)),IF(Oper!AQ$10=Inputs!$L$16,$G169-SUM($O169:AP169),0))</f>
        <v>0</v>
      </c>
      <c r="AR169" s="221">
        <f>IF(Oper!AR$10&gt;=$C169,IF(ROUND(SUM($O169:AQ169),4)=ROUND($G169,4),0,IF(Oper!AR$10=Inputs!$L$16,$G169-SUM($O169:AQ169),$G169/$B$91)),IF(Oper!AR$10=Inputs!$L$16,$G169-SUM($O169:AQ169),0))</f>
        <v>0</v>
      </c>
      <c r="AS169" s="221">
        <f>IF(Oper!AS$10&gt;=$C169,IF(ROUND(SUM($O169:AR169),4)=ROUND($G169,4),0,IF(Oper!AS$10=Inputs!$L$16,$G169-SUM($O169:AR169),$G169/$B$91)),IF(Oper!AS$10=Inputs!$L$16,$G169-SUM($O169:AR169),0))</f>
        <v>0</v>
      </c>
      <c r="AT169" s="221">
        <f>IF(Oper!AT$10&gt;=$C169,IF(ROUND(SUM($O169:AS169),4)=ROUND($G169,4),0,IF(Oper!AT$10=Inputs!$L$16,$G169-SUM($O169:AS169),$G169/$B$91)),IF(Oper!AT$10=Inputs!$L$16,$G169-SUM($O169:AS169),0))</f>
        <v>0</v>
      </c>
      <c r="AU169" s="221">
        <f>IF(Oper!AU$10&gt;=$C169,IF(ROUND(SUM($O169:AT169),4)=ROUND($G169,4),0,IF(Oper!AU$10=Inputs!$L$16,$G169-SUM($O169:AT169),$G169/$B$91)),IF(Oper!AU$10=Inputs!$L$16,$G169-SUM($O169:AT169),0))</f>
        <v>0</v>
      </c>
      <c r="AV169" s="221">
        <f>IF(Oper!AV$10&gt;=$C169,IF(ROUND(SUM($O169:AU169),4)=ROUND($G169,4),0,IF(Oper!AV$10=Inputs!$L$16,$G169-SUM($O169:AU169),$G169/$B$91)),IF(Oper!AV$10=Inputs!$L$16,$G169-SUM($O169:AU169),0))</f>
        <v>0</v>
      </c>
      <c r="AW169" s="221">
        <f>IF(Oper!AW$10&gt;=$C169,IF(ROUND(SUM($O169:AV169),4)=ROUND($G169,4),0,IF(Oper!AW$10=Inputs!$L$16,$G169-SUM($O169:AV169),$G169/$B$91)),IF(Oper!AW$10=Inputs!$L$16,$G169-SUM($O169:AV169),0))</f>
        <v>0</v>
      </c>
      <c r="AX169" s="221">
        <f>IF(Oper!AX$10&gt;=$C169,IF(ROUND(SUM($O169:AW169),4)=ROUND($G169,4),0,IF(Oper!AX$10=Inputs!$L$16,$G169-SUM($O169:AW169),$G169/$B$91)),IF(Oper!AX$10=Inputs!$L$16,$G169-SUM($O169:AW169),0))</f>
        <v>0</v>
      </c>
      <c r="AY169" s="221">
        <f>IF(Oper!AY$10&gt;=$C169,IF(ROUND(SUM($O169:AX169),4)=ROUND($G169,4),0,IF(Oper!AY$10=Inputs!$L$16,$G169-SUM($O169:AX169),$G169/$B$91)),IF(Oper!AY$10=Inputs!$L$16,$G169-SUM($O169:AX169),0))</f>
        <v>0</v>
      </c>
      <c r="AZ169" s="221">
        <f>IF(Oper!AZ$10&gt;=$C169,IF(ROUND(SUM($O169:AY169),4)=ROUND($G169,4),0,IF(Oper!AZ$10=Inputs!$L$16,$G169-SUM($O169:AY169),$G169/$B$91)),IF(Oper!AZ$10=Inputs!$L$16,$G169-SUM($O169:AY169),0))</f>
        <v>0</v>
      </c>
      <c r="BA169" s="221">
        <f>IF(Oper!BA$10&gt;=$C169,IF(ROUND(SUM($O169:AZ169),4)=ROUND($G169,4),0,IF(Oper!BA$10=Inputs!$L$16,$G169-SUM($O169:AZ169),$G169/$B$91)),IF(Oper!BA$10=Inputs!$L$16,$G169-SUM($O169:AZ169),0))</f>
        <v>0</v>
      </c>
      <c r="BB169" s="221">
        <f>IF(Oper!BB$10&gt;=$C169,IF(ROUND(SUM($O169:BA169),4)=ROUND($G169,4),0,IF(Oper!BB$10=Inputs!$L$16,$G169-SUM($O169:BA169),$G169/$B$91)),IF(Oper!BB$10=Inputs!$L$16,$G169-SUM($O169:BA169),0))</f>
        <v>0</v>
      </c>
      <c r="BC169" s="221">
        <f>IF(Oper!BC$10&gt;=$C169,IF(ROUND(SUM($O169:BB169),4)=ROUND($G169,4),0,IF(Oper!BC$10=Inputs!$L$16,$G169-SUM($O169:BB169),$G169/$B$91)),IF(Oper!BC$10=Inputs!$L$16,$G169-SUM($O169:BB169),0))</f>
        <v>0</v>
      </c>
      <c r="BD169" s="221">
        <f>IF(Oper!BD$10&gt;=$C169,IF(ROUND(SUM($O169:BC169),4)=ROUND($G169,4),0,IF(Oper!BD$10=Inputs!$L$16,$G169-SUM($O169:BC169),$G169/$B$91)),IF(Oper!BD$10=Inputs!$L$16,$G169-SUM($O169:BC169),0))</f>
        <v>0</v>
      </c>
      <c r="BE169" s="221">
        <f>IF(Oper!BE$10&gt;=$C169,IF(ROUND(SUM($O169:BD169),4)=ROUND($G169,4),0,IF(Oper!BE$10=Inputs!$L$16,$G169-SUM($O169:BD169),$G169/$B$91)),IF(Oper!BE$10=Inputs!$L$16,$G169-SUM($O169:BD169),0))</f>
        <v>0</v>
      </c>
      <c r="BF169" s="221">
        <f>IF(Oper!BF$10&gt;=$C169,IF(ROUND(SUM($O169:BE169),4)=ROUND($G169,4),0,IF(Oper!BF$10=Inputs!$L$16,$G169-SUM($O169:BE169),$G169/$B$91)),IF(Oper!BF$10=Inputs!$L$16,$G169-SUM($O169:BE169),0))</f>
        <v>0</v>
      </c>
      <c r="BG169" s="221">
        <f>IF(Oper!BG$10&gt;=$C169,IF(ROUND(SUM($O169:BF169),4)=ROUND($G169,4),0,IF(Oper!BG$10=Inputs!$L$16,$G169-SUM($O169:BF169),$G169/$B$91)),IF(Oper!BG$10=Inputs!$L$16,$G169-SUM($O169:BF169),0))</f>
        <v>0</v>
      </c>
      <c r="BH169" s="221">
        <f>IF(Oper!BH$10&gt;=$C169,IF(ROUND(SUM($O169:BG169),4)=ROUND($G169,4),0,IF(Oper!BH$10=Inputs!$L$16,$G169-SUM($O169:BG169),$G169/$B$91)),IF(Oper!BH$10=Inputs!$L$16,$G169-SUM($O169:BG169),0))</f>
        <v>0</v>
      </c>
      <c r="BI169" s="221">
        <f>IF(Oper!BI$10&gt;=$C169,IF(ROUND(SUM($O169:BH169),4)=ROUND($G169,4),0,IF(Oper!BI$10=Inputs!$L$16,$G169-SUM($O169:BH169),$G169/$B$91)),IF(Oper!BI$10=Inputs!$L$16,$G169-SUM($O169:BH169),0))</f>
        <v>0</v>
      </c>
      <c r="BJ169" s="221">
        <f>IF(Oper!BJ$10&gt;=$C169,IF(ROUND(SUM($O169:BI169),4)=ROUND($G169,4),0,IF(Oper!BJ$10=Inputs!$L$16,$G169-SUM($O169:BI169),$G169/$B$91)),IF(Oper!BJ$10=Inputs!$L$16,$G169-SUM($O169:BI169),0))</f>
        <v>0</v>
      </c>
      <c r="BK169" s="221">
        <f>IF(Oper!BK$10&gt;=$C169,IF(ROUND(SUM($O169:BJ169),4)=ROUND($G169,4),0,IF(Oper!BK$10=Inputs!$L$16,$G169-SUM($O169:BJ169),$G169/$B$91)),IF(Oper!BK$10=Inputs!$L$16,$G169-SUM($O169:BJ169),0))</f>
        <v>0</v>
      </c>
      <c r="BL169" s="221">
        <f>IF(Oper!BL$10&gt;=$C169,IF(ROUND(SUM($O169:BK169),4)=ROUND($G169,4),0,IF(Oper!BL$10=Inputs!$L$16,$G169-SUM($O169:BK169),$G169/$B$91)),IF(Oper!BL$10=Inputs!$L$16,$G169-SUM($O169:BK169),0))</f>
        <v>0</v>
      </c>
      <c r="BM169" s="221">
        <f>IF(Oper!BM$10&gt;=$C169,IF(ROUND(SUM($O169:BL169),4)=ROUND($G169,4),0,IF(Oper!BM$10=Inputs!$L$16,$G169-SUM($O169:BL169),$G169/$B$91)),IF(Oper!BM$10=Inputs!$L$16,$G169-SUM($O169:BL169),0))</f>
        <v>0</v>
      </c>
      <c r="BN169" s="221">
        <f>IF(Oper!BN$10&gt;=$C169,IF(ROUND(SUM($O169:BM169),4)=ROUND($G169,4),0,IF(Oper!BN$10=Inputs!$L$16,$G169-SUM($O169:BM169),$G169/$B$91)),IF(Oper!BN$10=Inputs!$L$16,$G169-SUM($O169:BM169),0))</f>
        <v>0</v>
      </c>
      <c r="BO169" s="221">
        <f>IF(Oper!BO$10&gt;=$C169,IF(ROUND(SUM($O169:BN169),4)=ROUND($G169,4),0,IF(Oper!BO$10=Inputs!$L$16,$G169-SUM($O169:BN169),$G169/$B$91)),IF(Oper!BO$10=Inputs!$L$16,$G169-SUM($O169:BN169),0))</f>
        <v>0</v>
      </c>
      <c r="BP169" s="221">
        <f>IF(Oper!BP$10&gt;=$C169,IF(ROUND(SUM($O169:BO169),4)=ROUND($G169,4),0,IF(Oper!BP$10=Inputs!$L$16,$G169-SUM($O169:BO169),$G169/$B$91)),IF(Oper!BP$10=Inputs!$L$16,$G169-SUM($O169:BO169),0))</f>
        <v>0</v>
      </c>
      <c r="BQ169" s="221">
        <f>IF(Oper!BQ$10&gt;=$C169,IF(ROUND(SUM($O169:BP169),4)=ROUND($G169,4),0,IF(Oper!BQ$10=Inputs!$L$16,$G169-SUM($O169:BP169),$G169/$B$91)),IF(Oper!BQ$10=Inputs!$L$16,$G169-SUM($O169:BP169),0))</f>
        <v>0</v>
      </c>
      <c r="BR169" s="221">
        <f>IF(Oper!BR$10&gt;=$C169,IF(ROUND(SUM($O169:BQ169),4)=ROUND($G169,4),0,IF(Oper!BR$10=Inputs!$L$16,$G169-SUM($O169:BQ169),$G169/$B$91)),IF(Oper!BR$10=Inputs!$L$16,$G169-SUM($O169:BQ169),0))</f>
        <v>0</v>
      </c>
      <c r="BS169" s="221">
        <f>IF(Oper!BS$10&gt;=$C169,IF(ROUND(SUM($O169:BR169),4)=ROUND($G169,4),0,IF(Oper!BS$10=Inputs!$L$16,$G169-SUM($O169:BR169),$G169/$B$91)),IF(Oper!BS$10=Inputs!$L$16,$G169-SUM($O169:BR169),0))</f>
        <v>0</v>
      </c>
      <c r="BT169" s="221">
        <f>IF(Oper!BT$10&gt;=$C169,IF(ROUND(SUM($O169:BS169),4)=ROUND($G169,4),0,IF(Oper!BT$10=Inputs!$L$16,$G169-SUM($O169:BS169),$G169/$B$91)),IF(Oper!BT$10=Inputs!$L$16,$G169-SUM($O169:BS169),0))</f>
        <v>0</v>
      </c>
      <c r="BU169" s="221">
        <f>IF(Oper!BU$10&gt;=$C169,IF(ROUND(SUM($O169:BT169),4)=ROUND($G169,4),0,IF(Oper!BU$10=Inputs!$L$16,$G169-SUM($O169:BT169),$G169/$B$91)),IF(Oper!BU$10=Inputs!$L$16,$G169-SUM($O169:BT169),0))</f>
        <v>0</v>
      </c>
      <c r="BV169" s="221">
        <f>IF(Oper!BV$10&gt;=$C169,IF(ROUND(SUM($O169:BU169),4)=ROUND($G169,4),0,IF(Oper!BV$10=Inputs!$L$16,$G169-SUM($O169:BU169),$G169/$B$91)),IF(Oper!BV$10=Inputs!$L$16,$G169-SUM($O169:BU169),0))</f>
        <v>0</v>
      </c>
      <c r="BW169" s="221">
        <f>IF(Oper!BW$10&gt;=$C169,IF(ROUND(SUM($O169:BV169),4)=ROUND($G169,4),0,IF(Oper!BW$10=Inputs!$L$16,$G169-SUM($O169:BV169),$G169/$B$91)),IF(Oper!BW$10=Inputs!$L$16,$G169-SUM($O169:BV169),0))</f>
        <v>0</v>
      </c>
      <c r="BX169" s="221">
        <f>IF(Oper!BX$10&gt;=$C169,IF(ROUND(SUM($O169:BW169),4)=ROUND($G169,4),0,IF(Oper!BX$10=Inputs!$L$16,$G169-SUM($O169:BW169),$G169/$B$91)),IF(Oper!BX$10=Inputs!$L$16,$G169-SUM($O169:BW169),0))</f>
        <v>0</v>
      </c>
      <c r="BY169" s="221">
        <f>IF(Oper!BY$10&gt;=$C169,IF(ROUND(SUM($O169:BX169),4)=ROUND($G169,4),0,IF(Oper!BY$10=Inputs!$L$16,$G169-SUM($O169:BX169),$G169/$B$91)),IF(Oper!BY$10=Inputs!$L$16,$G169-SUM($O169:BX169),0))</f>
        <v>0</v>
      </c>
      <c r="BZ169" s="221">
        <f>IF(Oper!BZ$10&gt;=$C169,IF(ROUND(SUM($O169:BY169),4)=ROUND($G169,4),0,IF(Oper!BZ$10=Inputs!$L$16,$G169-SUM($O169:BY169),$G169/$B$91)),IF(Oper!BZ$10=Inputs!$L$16,$G169-SUM($O169:BY169),0))</f>
        <v>0</v>
      </c>
      <c r="CA169" s="221">
        <f>IF(Oper!CA$10&gt;=$C169,IF(ROUND(SUM($O169:BZ169),4)=ROUND($G169,4),0,IF(Oper!CA$10=Inputs!$L$16,$G169-SUM($O169:BZ169),$G169/$B$91)),IF(Oper!CA$10=Inputs!$L$16,$G169-SUM($O169:BZ169),0))</f>
        <v>0</v>
      </c>
      <c r="CB169" s="221">
        <f>IF(Oper!CB$10&gt;=$C169,IF(ROUND(SUM($O169:CA169),4)=ROUND($G169,4),0,IF(Oper!CB$10=Inputs!$L$16,$G169-SUM($O169:CA169),$G169/$B$91)),IF(Oper!CB$10=Inputs!$L$16,$G169-SUM($O169:CA169),0))</f>
        <v>0</v>
      </c>
      <c r="CC169" s="221">
        <f>IF(Oper!CC$10&gt;=$C169,IF(ROUND(SUM($O169:CB169),4)=ROUND($G169,4),0,IF(Oper!CC$10=Inputs!$L$16,$G169-SUM($O169:CB169),$G169/$B$91)),IF(Oper!CC$10=Inputs!$L$16,$G169-SUM($O169:CB169),0))</f>
        <v>0</v>
      </c>
      <c r="CD169" s="221">
        <f>IF(Oper!CD$10&gt;=$C169,IF(ROUND(SUM($O169:CC169),4)=ROUND($G169,4),0,IF(Oper!CD$10=Inputs!$L$16,$G169-SUM($O169:CC169),$G169/$B$91)),IF(Oper!CD$10=Inputs!$L$16,$G169-SUM($O169:CC169),0))</f>
        <v>0</v>
      </c>
      <c r="CE169" s="221">
        <f>IF(Oper!CE$10&gt;=$C169,IF(ROUND(SUM($O169:CD169),4)=ROUND($G169,4),0,IF(Oper!CE$10=Inputs!$L$16,$G169-SUM($O169:CD169),$G169/$B$91)),IF(Oper!CE$10=Inputs!$L$16,$G169-SUM($O169:CD169),0))</f>
        <v>0</v>
      </c>
      <c r="CF169" s="221">
        <f>IF(Oper!CF$10&gt;=$C169,IF(ROUND(SUM($O169:CE169),4)=ROUND($G169,4),0,IF(Oper!CF$10=Inputs!$L$16,$G169-SUM($O169:CE169),$G169/$B$91)),IF(Oper!CF$10=Inputs!$L$16,$G169-SUM($O169:CE169),0))</f>
        <v>0</v>
      </c>
      <c r="CG169" s="221">
        <f>IF(Oper!CG$10&gt;=$C169,IF(ROUND(SUM($O169:CF169),4)=ROUND($G169,4),0,IF(Oper!CG$10=Inputs!$L$16,$G169-SUM($O169:CF169),$G169/$B$91)),IF(Oper!CG$10=Inputs!$L$16,$G169-SUM($O169:CF169),0))</f>
        <v>0</v>
      </c>
      <c r="CH169" s="221">
        <f>IF(Oper!CH$10&gt;=$C169,IF(ROUND(SUM($O169:CG169),4)=ROUND($G169,4),0,IF(Oper!CH$10=Inputs!$L$16,$G169-SUM($O169:CG169),$G169/$B$91)),IF(Oper!CH$10=Inputs!$L$16,$G169-SUM($O169:CG169),0))</f>
        <v>0</v>
      </c>
      <c r="CI169" s="221">
        <f>IF(Oper!CI$10&gt;=$C169,IF(ROUND(SUM($O169:CH169),4)=ROUND($G169,4),0,IF(Oper!CI$10=Inputs!$L$16,$G169-SUM($O169:CH169),$G169/$B$91)),IF(Oper!CI$10=Inputs!$L$16,$G169-SUM($O169:CH169),0))</f>
        <v>0</v>
      </c>
      <c r="CJ169" s="221">
        <f>IF(Oper!CJ$10&gt;=$C169,IF(ROUND(SUM($O169:CI169),4)=ROUND($G169,4),0,IF(Oper!CJ$10=Inputs!$L$16,$G169-SUM($O169:CI169),$G169/$B$91)),IF(Oper!CJ$10=Inputs!$L$16,$G169-SUM($O169:CI169),0))</f>
        <v>0</v>
      </c>
      <c r="CK169" s="221">
        <f>IF(Oper!CK$10&gt;=$C169,IF(ROUND(SUM($O169:CJ169),4)=ROUND($G169,4),0,IF(Oper!CK$10=Inputs!$L$16,$G169-SUM($O169:CJ169),$G169/$B$91)),IF(Oper!CK$10=Inputs!$L$16,$G169-SUM($O169:CJ169),0))</f>
        <v>0</v>
      </c>
      <c r="CL169" s="221">
        <f>IF(Oper!CL$10&gt;=$C169,IF(ROUND(SUM($O169:CK169),4)=ROUND($G169,4),0,IF(Oper!CL$10=Inputs!$L$16,$G169-SUM($O169:CK169),$G169/$B$91)),IF(Oper!CL$10=Inputs!$L$16,$G169-SUM($O169:CK169),0))</f>
        <v>0</v>
      </c>
      <c r="CM169" s="221">
        <f>IF(Oper!CM$10&gt;=$C169,IF(ROUND(SUM($O169:CL169),4)=ROUND($G169,4),0,IF(Oper!CM$10=Inputs!$L$16,$G169-SUM($O169:CL169),$G169/$B$91)),IF(Oper!CM$10=Inputs!$L$16,$G169-SUM($O169:CL169),0))</f>
        <v>0</v>
      </c>
      <c r="CN169" s="221">
        <f>IF(Oper!CN$10&gt;=$C169,IF(ROUND(SUM($O169:CM169),4)=ROUND($G169,4),0,IF(Oper!CN$10=Inputs!$L$16,$G169-SUM($O169:CM169),$G169/$B$91)),IF(Oper!CN$10=Inputs!$L$16,$G169-SUM($O169:CM169),0))</f>
        <v>-14.049401823670532</v>
      </c>
      <c r="CO169" s="221">
        <f>IF(Oper!CO$10&gt;=$C169,IF(ROUND(SUM($O169:CN169),4)=ROUND($G169,4),0,IF(Oper!CO$10=Inputs!$L$16,$G169-SUM($O169:CN169),$G169/$B$91)),IF(Oper!CO$10=Inputs!$L$16,$G169-SUM($O169:CN169),0))</f>
        <v>-14.049401823670532</v>
      </c>
      <c r="CP169" s="221">
        <f>IF(Oper!CP$10&gt;=$C169,IF(ROUND(SUM($O169:CO169),4)=ROUND($G169,4),0,IF(Oper!CP$10=Inputs!$L$16,$G169-SUM($O169:CO169),$G169/$B$91)),IF(Oper!CP$10=Inputs!$L$16,$G169-SUM($O169:CO169),0))</f>
        <v>-14.049401823670532</v>
      </c>
      <c r="CQ169" s="221">
        <f>IF(Oper!CQ$10&gt;=$C169,IF(ROUND(SUM($O169:CP169),4)=ROUND($G169,4),0,IF(Oper!CQ$10=Inputs!$L$16,$G169-SUM($O169:CP169),$G169/$B$91)),IF(Oper!CQ$10=Inputs!$L$16,$G169-SUM($O169:CP169),0))</f>
        <v>-14.049401823670532</v>
      </c>
      <c r="CR169" s="221">
        <f>IF(Oper!CR$10&gt;=$C169,IF(ROUND(SUM($O169:CQ169),4)=ROUND($G169,4),0,IF(Oper!CR$10=Inputs!$L$16,$G169-SUM($O169:CQ169),$G169/$B$91)),IF(Oper!CR$10=Inputs!$L$16,$G169-SUM($O169:CQ169),0))</f>
        <v>-224.79042917872852</v>
      </c>
      <c r="CS169" s="221"/>
    </row>
    <row r="170" spans="1:97" outlineLevel="1">
      <c r="A170" s="47"/>
      <c r="B170" s="47"/>
      <c r="C170" s="116">
        <v>71589</v>
      </c>
      <c r="D170" s="47"/>
      <c r="E170" s="47"/>
      <c r="F170" s="47"/>
      <c r="G170" s="666">
        <f t="shared" si="220"/>
        <v>-286.60779720287883</v>
      </c>
      <c r="H170" s="47"/>
      <c r="I170" s="47"/>
      <c r="J170" s="47"/>
      <c r="K170" s="310" t="s">
        <v>200</v>
      </c>
      <c r="L170" s="133"/>
      <c r="M170" s="125">
        <f t="shared" si="219"/>
        <v>-286.60779720287883</v>
      </c>
      <c r="N170" s="125"/>
      <c r="O170" s="47"/>
      <c r="P170" s="221">
        <f>IF(Oper!P$10&gt;=$C170,IF(ROUND(SUM($O170:O170),4)=ROUND($G170,4),0,IF(Oper!P$10=Inputs!$L$16,$G170-SUM($O170:O170),$G170/$B$91)),IF(Oper!P$10=Inputs!$L$16,$G170-SUM($O170:O170),0))</f>
        <v>0</v>
      </c>
      <c r="Q170" s="221">
        <f>IF(Oper!Q$10&gt;=$C170,IF(ROUND(SUM($O170:P170),4)=ROUND($G170,4),0,IF(Oper!Q$10=Inputs!$L$16,$G170-SUM($O170:P170),$G170/$B$91)),IF(Oper!Q$10=Inputs!$L$16,$G170-SUM($O170:P170),0))</f>
        <v>0</v>
      </c>
      <c r="R170" s="221">
        <f>IF(Oper!R$10&gt;=$C170,IF(ROUND(SUM($O170:Q170),4)=ROUND($G170,4),0,IF(Oper!R$10=Inputs!$L$16,$G170-SUM($O170:Q170),$G170/$B$91)),IF(Oper!R$10=Inputs!$L$16,$G170-SUM($O170:Q170),0))</f>
        <v>0</v>
      </c>
      <c r="S170" s="221">
        <f>IF(Oper!S$10&gt;=$C170,IF(ROUND(SUM($O170:R170),4)=ROUND($G170,4),0,IF(Oper!S$10=Inputs!$L$16,$G170-SUM($O170:R170),$G170/$B$91)),IF(Oper!S$10=Inputs!$L$16,$G170-SUM($O170:R170),0))</f>
        <v>0</v>
      </c>
      <c r="T170" s="221">
        <f>IF(Oper!T$10&gt;=$C170,IF(ROUND(SUM($O170:S170),4)=ROUND($G170,4),0,IF(Oper!T$10=Inputs!$L$16,$G170-SUM($O170:S170),$G170/$B$91)),IF(Oper!T$10=Inputs!$L$16,$G170-SUM($O170:S170),0))</f>
        <v>0</v>
      </c>
      <c r="U170" s="221">
        <f>IF(Oper!U$10&gt;=$C170,IF(ROUND(SUM($O170:T170),4)=ROUND($G170,4),0,IF(Oper!U$10=Inputs!$L$16,$G170-SUM($O170:T170),$G170/$B$91)),IF(Oper!U$10=Inputs!$L$16,$G170-SUM($O170:T170),0))</f>
        <v>0</v>
      </c>
      <c r="V170" s="221">
        <f>IF(Oper!V$10&gt;=$C170,IF(ROUND(SUM($O170:U170),4)=ROUND($G170,4),0,IF(Oper!V$10=Inputs!$L$16,$G170-SUM($O170:U170),$G170/$B$91)),IF(Oper!V$10=Inputs!$L$16,$G170-SUM($O170:U170),0))</f>
        <v>0</v>
      </c>
      <c r="W170" s="221">
        <f>IF(Oper!W$10&gt;=$C170,IF(ROUND(SUM($O170:V170),4)=ROUND($G170,4),0,IF(Oper!W$10=Inputs!$L$16,$G170-SUM($O170:V170),$G170/$B$91)),IF(Oper!W$10=Inputs!$L$16,$G170-SUM($O170:V170),0))</f>
        <v>0</v>
      </c>
      <c r="X170" s="221">
        <f>IF(Oper!X$10&gt;=$C170,IF(ROUND(SUM($O170:W170),4)=ROUND($G170,4),0,IF(Oper!X$10=Inputs!$L$16,$G170-SUM($O170:W170),$G170/$B$91)),IF(Oper!X$10=Inputs!$L$16,$G170-SUM($O170:W170),0))</f>
        <v>0</v>
      </c>
      <c r="Y170" s="221">
        <f>IF(Oper!Y$10&gt;=$C170,IF(ROUND(SUM($O170:X170),4)=ROUND($G170,4),0,IF(Oper!Y$10=Inputs!$L$16,$G170-SUM($O170:X170),$G170/$B$91)),IF(Oper!Y$10=Inputs!$L$16,$G170-SUM($O170:X170),0))</f>
        <v>0</v>
      </c>
      <c r="Z170" s="221">
        <f>IF(Oper!Z$10&gt;=$C170,IF(ROUND(SUM($O170:Y170),4)=ROUND($G170,4),0,IF(Oper!Z$10=Inputs!$L$16,$G170-SUM($O170:Y170),$G170/$B$91)),IF(Oper!Z$10=Inputs!$L$16,$G170-SUM($O170:Y170),0))</f>
        <v>0</v>
      </c>
      <c r="AA170" s="221">
        <f>IF(Oper!AA$10&gt;=$C170,IF(ROUND(SUM($O170:Z170),4)=ROUND($G170,4),0,IF(Oper!AA$10=Inputs!$L$16,$G170-SUM($O170:Z170),$G170/$B$91)),IF(Oper!AA$10=Inputs!$L$16,$G170-SUM($O170:Z170),0))</f>
        <v>0</v>
      </c>
      <c r="AB170" s="221">
        <f>IF(Oper!AB$10&gt;=$C170,IF(ROUND(SUM($O170:AA170),4)=ROUND($G170,4),0,IF(Oper!AB$10=Inputs!$L$16,$G170-SUM($O170:AA170),$G170/$B$91)),IF(Oper!AB$10=Inputs!$L$16,$G170-SUM($O170:AA170),0))</f>
        <v>0</v>
      </c>
      <c r="AC170" s="221">
        <f>IF(Oper!AC$10&gt;=$C170,IF(ROUND(SUM($O170:AB170),4)=ROUND($G170,4),0,IF(Oper!AC$10=Inputs!$L$16,$G170-SUM($O170:AB170),$G170/$B$91)),IF(Oper!AC$10=Inputs!$L$16,$G170-SUM($O170:AB170),0))</f>
        <v>0</v>
      </c>
      <c r="AD170" s="221">
        <f>IF(Oper!AD$10&gt;=$C170,IF(ROUND(SUM($O170:AC170),4)=ROUND($G170,4),0,IF(Oper!AD$10=Inputs!$L$16,$G170-SUM($O170:AC170),$G170/$B$91)),IF(Oper!AD$10=Inputs!$L$16,$G170-SUM($O170:AC170),0))</f>
        <v>0</v>
      </c>
      <c r="AE170" s="221">
        <f>IF(Oper!AE$10&gt;=$C170,IF(ROUND(SUM($O170:AD170),4)=ROUND($G170,4),0,IF(Oper!AE$10=Inputs!$L$16,$G170-SUM($O170:AD170),$G170/$B$91)),IF(Oper!AE$10=Inputs!$L$16,$G170-SUM($O170:AD170),0))</f>
        <v>0</v>
      </c>
      <c r="AF170" s="221">
        <f>IF(Oper!AF$10&gt;=$C170,IF(ROUND(SUM($O170:AE170),4)=ROUND($G170,4),0,IF(Oper!AF$10=Inputs!$L$16,$G170-SUM($O170:AE170),$G170/$B$91)),IF(Oper!AF$10=Inputs!$L$16,$G170-SUM($O170:AE170),0))</f>
        <v>0</v>
      </c>
      <c r="AG170" s="221">
        <f>IF(Oper!AG$10&gt;=$C170,IF(ROUND(SUM($O170:AF170),4)=ROUND($G170,4),0,IF(Oper!AG$10=Inputs!$L$16,$G170-SUM($O170:AF170),$G170/$B$91)),IF(Oper!AG$10=Inputs!$L$16,$G170-SUM($O170:AF170),0))</f>
        <v>0</v>
      </c>
      <c r="AH170" s="221">
        <f>IF(Oper!AH$10&gt;=$C170,IF(ROUND(SUM($O170:AG170),4)=ROUND($G170,4),0,IF(Oper!AH$10=Inputs!$L$16,$G170-SUM($O170:AG170),$G170/$B$91)),IF(Oper!AH$10=Inputs!$L$16,$G170-SUM($O170:AG170),0))</f>
        <v>0</v>
      </c>
      <c r="AI170" s="221">
        <f>IF(Oper!AI$10&gt;=$C170,IF(ROUND(SUM($O170:AH170),4)=ROUND($G170,4),0,IF(Oper!AI$10=Inputs!$L$16,$G170-SUM($O170:AH170),$G170/$B$91)),IF(Oper!AI$10=Inputs!$L$16,$G170-SUM($O170:AH170),0))</f>
        <v>0</v>
      </c>
      <c r="AJ170" s="221">
        <f>IF(Oper!AJ$10&gt;=$C170,IF(ROUND(SUM($O170:AI170),4)=ROUND($G170,4),0,IF(Oper!AJ$10=Inputs!$L$16,$G170-SUM($O170:AI170),$G170/$B$91)),IF(Oper!AJ$10=Inputs!$L$16,$G170-SUM($O170:AI170),0))</f>
        <v>0</v>
      </c>
      <c r="AK170" s="221">
        <f>IF(Oper!AK$10&gt;=$C170,IF(ROUND(SUM($O170:AJ170),4)=ROUND($G170,4),0,IF(Oper!AK$10=Inputs!$L$16,$G170-SUM($O170:AJ170),$G170/$B$91)),IF(Oper!AK$10=Inputs!$L$16,$G170-SUM($O170:AJ170),0))</f>
        <v>0</v>
      </c>
      <c r="AL170" s="221">
        <f>IF(Oper!AL$10&gt;=$C170,IF(ROUND(SUM($O170:AK170),4)=ROUND($G170,4),0,IF(Oper!AL$10=Inputs!$L$16,$G170-SUM($O170:AK170),$G170/$B$91)),IF(Oper!AL$10=Inputs!$L$16,$G170-SUM($O170:AK170),0))</f>
        <v>0</v>
      </c>
      <c r="AM170" s="221">
        <f>IF(Oper!AM$10&gt;=$C170,IF(ROUND(SUM($O170:AL170),4)=ROUND($G170,4),0,IF(Oper!AM$10=Inputs!$L$16,$G170-SUM($O170:AL170),$G170/$B$91)),IF(Oper!AM$10=Inputs!$L$16,$G170-SUM($O170:AL170),0))</f>
        <v>0</v>
      </c>
      <c r="AN170" s="221">
        <f>IF(Oper!AN$10&gt;=$C170,IF(ROUND(SUM($O170:AM170),4)=ROUND($G170,4),0,IF(Oper!AN$10=Inputs!$L$16,$G170-SUM($O170:AM170),$G170/$B$91)),IF(Oper!AN$10=Inputs!$L$16,$G170-SUM($O170:AM170),0))</f>
        <v>0</v>
      </c>
      <c r="AO170" s="221">
        <f>IF(Oper!AO$10&gt;=$C170,IF(ROUND(SUM($O170:AN170),4)=ROUND($G170,4),0,IF(Oper!AO$10=Inputs!$L$16,$G170-SUM($O170:AN170),$G170/$B$91)),IF(Oper!AO$10=Inputs!$L$16,$G170-SUM($O170:AN170),0))</f>
        <v>0</v>
      </c>
      <c r="AP170" s="221">
        <f>IF(Oper!AP$10&gt;=$C170,IF(ROUND(SUM($O170:AO170),4)=ROUND($G170,4),0,IF(Oper!AP$10=Inputs!$L$16,$G170-SUM($O170:AO170),$G170/$B$91)),IF(Oper!AP$10=Inputs!$L$16,$G170-SUM($O170:AO170),0))</f>
        <v>0</v>
      </c>
      <c r="AQ170" s="221">
        <f>IF(Oper!AQ$10&gt;=$C170,IF(ROUND(SUM($O170:AP170),4)=ROUND($G170,4),0,IF(Oper!AQ$10=Inputs!$L$16,$G170-SUM($O170:AP170),$G170/$B$91)),IF(Oper!AQ$10=Inputs!$L$16,$G170-SUM($O170:AP170),0))</f>
        <v>0</v>
      </c>
      <c r="AR170" s="221">
        <f>IF(Oper!AR$10&gt;=$C170,IF(ROUND(SUM($O170:AQ170),4)=ROUND($G170,4),0,IF(Oper!AR$10=Inputs!$L$16,$G170-SUM($O170:AQ170),$G170/$B$91)),IF(Oper!AR$10=Inputs!$L$16,$G170-SUM($O170:AQ170),0))</f>
        <v>0</v>
      </c>
      <c r="AS170" s="221">
        <f>IF(Oper!AS$10&gt;=$C170,IF(ROUND(SUM($O170:AR170),4)=ROUND($G170,4),0,IF(Oper!AS$10=Inputs!$L$16,$G170-SUM($O170:AR170),$G170/$B$91)),IF(Oper!AS$10=Inputs!$L$16,$G170-SUM($O170:AR170),0))</f>
        <v>0</v>
      </c>
      <c r="AT170" s="221">
        <f>IF(Oper!AT$10&gt;=$C170,IF(ROUND(SUM($O170:AS170),4)=ROUND($G170,4),0,IF(Oper!AT$10=Inputs!$L$16,$G170-SUM($O170:AS170),$G170/$B$91)),IF(Oper!AT$10=Inputs!$L$16,$G170-SUM($O170:AS170),0))</f>
        <v>0</v>
      </c>
      <c r="AU170" s="221">
        <f>IF(Oper!AU$10&gt;=$C170,IF(ROUND(SUM($O170:AT170),4)=ROUND($G170,4),0,IF(Oper!AU$10=Inputs!$L$16,$G170-SUM($O170:AT170),$G170/$B$91)),IF(Oper!AU$10=Inputs!$L$16,$G170-SUM($O170:AT170),0))</f>
        <v>0</v>
      </c>
      <c r="AV170" s="221">
        <f>IF(Oper!AV$10&gt;=$C170,IF(ROUND(SUM($O170:AU170),4)=ROUND($G170,4),0,IF(Oper!AV$10=Inputs!$L$16,$G170-SUM($O170:AU170),$G170/$B$91)),IF(Oper!AV$10=Inputs!$L$16,$G170-SUM($O170:AU170),0))</f>
        <v>0</v>
      </c>
      <c r="AW170" s="221">
        <f>IF(Oper!AW$10&gt;=$C170,IF(ROUND(SUM($O170:AV170),4)=ROUND($G170,4),0,IF(Oper!AW$10=Inputs!$L$16,$G170-SUM($O170:AV170),$G170/$B$91)),IF(Oper!AW$10=Inputs!$L$16,$G170-SUM($O170:AV170),0))</f>
        <v>0</v>
      </c>
      <c r="AX170" s="221">
        <f>IF(Oper!AX$10&gt;=$C170,IF(ROUND(SUM($O170:AW170),4)=ROUND($G170,4),0,IF(Oper!AX$10=Inputs!$L$16,$G170-SUM($O170:AW170),$G170/$B$91)),IF(Oper!AX$10=Inputs!$L$16,$G170-SUM($O170:AW170),0))</f>
        <v>0</v>
      </c>
      <c r="AY170" s="221">
        <f>IF(Oper!AY$10&gt;=$C170,IF(ROUND(SUM($O170:AX170),4)=ROUND($G170,4),0,IF(Oper!AY$10=Inputs!$L$16,$G170-SUM($O170:AX170),$G170/$B$91)),IF(Oper!AY$10=Inputs!$L$16,$G170-SUM($O170:AX170),0))</f>
        <v>0</v>
      </c>
      <c r="AZ170" s="221">
        <f>IF(Oper!AZ$10&gt;=$C170,IF(ROUND(SUM($O170:AY170),4)=ROUND($G170,4),0,IF(Oper!AZ$10=Inputs!$L$16,$G170-SUM($O170:AY170),$G170/$B$91)),IF(Oper!AZ$10=Inputs!$L$16,$G170-SUM($O170:AY170),0))</f>
        <v>0</v>
      </c>
      <c r="BA170" s="221">
        <f>IF(Oper!BA$10&gt;=$C170,IF(ROUND(SUM($O170:AZ170),4)=ROUND($G170,4),0,IF(Oper!BA$10=Inputs!$L$16,$G170-SUM($O170:AZ170),$G170/$B$91)),IF(Oper!BA$10=Inputs!$L$16,$G170-SUM($O170:AZ170),0))</f>
        <v>0</v>
      </c>
      <c r="BB170" s="221">
        <f>IF(Oper!BB$10&gt;=$C170,IF(ROUND(SUM($O170:BA170),4)=ROUND($G170,4),0,IF(Oper!BB$10=Inputs!$L$16,$G170-SUM($O170:BA170),$G170/$B$91)),IF(Oper!BB$10=Inputs!$L$16,$G170-SUM($O170:BA170),0))</f>
        <v>0</v>
      </c>
      <c r="BC170" s="221">
        <f>IF(Oper!BC$10&gt;=$C170,IF(ROUND(SUM($O170:BB170),4)=ROUND($G170,4),0,IF(Oper!BC$10=Inputs!$L$16,$G170-SUM($O170:BB170),$G170/$B$91)),IF(Oper!BC$10=Inputs!$L$16,$G170-SUM($O170:BB170),0))</f>
        <v>0</v>
      </c>
      <c r="BD170" s="221">
        <f>IF(Oper!BD$10&gt;=$C170,IF(ROUND(SUM($O170:BC170),4)=ROUND($G170,4),0,IF(Oper!BD$10=Inputs!$L$16,$G170-SUM($O170:BC170),$G170/$B$91)),IF(Oper!BD$10=Inputs!$L$16,$G170-SUM($O170:BC170),0))</f>
        <v>0</v>
      </c>
      <c r="BE170" s="221">
        <f>IF(Oper!BE$10&gt;=$C170,IF(ROUND(SUM($O170:BD170),4)=ROUND($G170,4),0,IF(Oper!BE$10=Inputs!$L$16,$G170-SUM($O170:BD170),$G170/$B$91)),IF(Oper!BE$10=Inputs!$L$16,$G170-SUM($O170:BD170),0))</f>
        <v>0</v>
      </c>
      <c r="BF170" s="221">
        <f>IF(Oper!BF$10&gt;=$C170,IF(ROUND(SUM($O170:BE170),4)=ROUND($G170,4),0,IF(Oper!BF$10=Inputs!$L$16,$G170-SUM($O170:BE170),$G170/$B$91)),IF(Oper!BF$10=Inputs!$L$16,$G170-SUM($O170:BE170),0))</f>
        <v>0</v>
      </c>
      <c r="BG170" s="221">
        <f>IF(Oper!BG$10&gt;=$C170,IF(ROUND(SUM($O170:BF170),4)=ROUND($G170,4),0,IF(Oper!BG$10=Inputs!$L$16,$G170-SUM($O170:BF170),$G170/$B$91)),IF(Oper!BG$10=Inputs!$L$16,$G170-SUM($O170:BF170),0))</f>
        <v>0</v>
      </c>
      <c r="BH170" s="221">
        <f>IF(Oper!BH$10&gt;=$C170,IF(ROUND(SUM($O170:BG170),4)=ROUND($G170,4),0,IF(Oper!BH$10=Inputs!$L$16,$G170-SUM($O170:BG170),$G170/$B$91)),IF(Oper!BH$10=Inputs!$L$16,$G170-SUM($O170:BG170),0))</f>
        <v>0</v>
      </c>
      <c r="BI170" s="221">
        <f>IF(Oper!BI$10&gt;=$C170,IF(ROUND(SUM($O170:BH170),4)=ROUND($G170,4),0,IF(Oper!BI$10=Inputs!$L$16,$G170-SUM($O170:BH170),$G170/$B$91)),IF(Oper!BI$10=Inputs!$L$16,$G170-SUM($O170:BH170),0))</f>
        <v>0</v>
      </c>
      <c r="BJ170" s="221">
        <f>IF(Oper!BJ$10&gt;=$C170,IF(ROUND(SUM($O170:BI170),4)=ROUND($G170,4),0,IF(Oper!BJ$10=Inputs!$L$16,$G170-SUM($O170:BI170),$G170/$B$91)),IF(Oper!BJ$10=Inputs!$L$16,$G170-SUM($O170:BI170),0))</f>
        <v>0</v>
      </c>
      <c r="BK170" s="221">
        <f>IF(Oper!BK$10&gt;=$C170,IF(ROUND(SUM($O170:BJ170),4)=ROUND($G170,4),0,IF(Oper!BK$10=Inputs!$L$16,$G170-SUM($O170:BJ170),$G170/$B$91)),IF(Oper!BK$10=Inputs!$L$16,$G170-SUM($O170:BJ170),0))</f>
        <v>0</v>
      </c>
      <c r="BL170" s="221">
        <f>IF(Oper!BL$10&gt;=$C170,IF(ROUND(SUM($O170:BK170),4)=ROUND($G170,4),0,IF(Oper!BL$10=Inputs!$L$16,$G170-SUM($O170:BK170),$G170/$B$91)),IF(Oper!BL$10=Inputs!$L$16,$G170-SUM($O170:BK170),0))</f>
        <v>0</v>
      </c>
      <c r="BM170" s="221">
        <f>IF(Oper!BM$10&gt;=$C170,IF(ROUND(SUM($O170:BL170),4)=ROUND($G170,4),0,IF(Oper!BM$10=Inputs!$L$16,$G170-SUM($O170:BL170),$G170/$B$91)),IF(Oper!BM$10=Inputs!$L$16,$G170-SUM($O170:BL170),0))</f>
        <v>0</v>
      </c>
      <c r="BN170" s="221">
        <f>IF(Oper!BN$10&gt;=$C170,IF(ROUND(SUM($O170:BM170),4)=ROUND($G170,4),0,IF(Oper!BN$10=Inputs!$L$16,$G170-SUM($O170:BM170),$G170/$B$91)),IF(Oper!BN$10=Inputs!$L$16,$G170-SUM($O170:BM170),0))</f>
        <v>0</v>
      </c>
      <c r="BO170" s="221">
        <f>IF(Oper!BO$10&gt;=$C170,IF(ROUND(SUM($O170:BN170),4)=ROUND($G170,4),0,IF(Oper!BO$10=Inputs!$L$16,$G170-SUM($O170:BN170),$G170/$B$91)),IF(Oper!BO$10=Inputs!$L$16,$G170-SUM($O170:BN170),0))</f>
        <v>0</v>
      </c>
      <c r="BP170" s="221">
        <f>IF(Oper!BP$10&gt;=$C170,IF(ROUND(SUM($O170:BO170),4)=ROUND($G170,4),0,IF(Oper!BP$10=Inputs!$L$16,$G170-SUM($O170:BO170),$G170/$B$91)),IF(Oper!BP$10=Inputs!$L$16,$G170-SUM($O170:BO170),0))</f>
        <v>0</v>
      </c>
      <c r="BQ170" s="221">
        <f>IF(Oper!BQ$10&gt;=$C170,IF(ROUND(SUM($O170:BP170),4)=ROUND($G170,4),0,IF(Oper!BQ$10=Inputs!$L$16,$G170-SUM($O170:BP170),$G170/$B$91)),IF(Oper!BQ$10=Inputs!$L$16,$G170-SUM($O170:BP170),0))</f>
        <v>0</v>
      </c>
      <c r="BR170" s="221">
        <f>IF(Oper!BR$10&gt;=$C170,IF(ROUND(SUM($O170:BQ170),4)=ROUND($G170,4),0,IF(Oper!BR$10=Inputs!$L$16,$G170-SUM($O170:BQ170),$G170/$B$91)),IF(Oper!BR$10=Inputs!$L$16,$G170-SUM($O170:BQ170),0))</f>
        <v>0</v>
      </c>
      <c r="BS170" s="221">
        <f>IF(Oper!BS$10&gt;=$C170,IF(ROUND(SUM($O170:BR170),4)=ROUND($G170,4),0,IF(Oper!BS$10=Inputs!$L$16,$G170-SUM($O170:BR170),$G170/$B$91)),IF(Oper!BS$10=Inputs!$L$16,$G170-SUM($O170:BR170),0))</f>
        <v>0</v>
      </c>
      <c r="BT170" s="221">
        <f>IF(Oper!BT$10&gt;=$C170,IF(ROUND(SUM($O170:BS170),4)=ROUND($G170,4),0,IF(Oper!BT$10=Inputs!$L$16,$G170-SUM($O170:BS170),$G170/$B$91)),IF(Oper!BT$10=Inputs!$L$16,$G170-SUM($O170:BS170),0))</f>
        <v>0</v>
      </c>
      <c r="BU170" s="221">
        <f>IF(Oper!BU$10&gt;=$C170,IF(ROUND(SUM($O170:BT170),4)=ROUND($G170,4),0,IF(Oper!BU$10=Inputs!$L$16,$G170-SUM($O170:BT170),$G170/$B$91)),IF(Oper!BU$10=Inputs!$L$16,$G170-SUM($O170:BT170),0))</f>
        <v>0</v>
      </c>
      <c r="BV170" s="221">
        <f>IF(Oper!BV$10&gt;=$C170,IF(ROUND(SUM($O170:BU170),4)=ROUND($G170,4),0,IF(Oper!BV$10=Inputs!$L$16,$G170-SUM($O170:BU170),$G170/$B$91)),IF(Oper!BV$10=Inputs!$L$16,$G170-SUM($O170:BU170),0))</f>
        <v>0</v>
      </c>
      <c r="BW170" s="221">
        <f>IF(Oper!BW$10&gt;=$C170,IF(ROUND(SUM($O170:BV170),4)=ROUND($G170,4),0,IF(Oper!BW$10=Inputs!$L$16,$G170-SUM($O170:BV170),$G170/$B$91)),IF(Oper!BW$10=Inputs!$L$16,$G170-SUM($O170:BV170),0))</f>
        <v>0</v>
      </c>
      <c r="BX170" s="221">
        <f>IF(Oper!BX$10&gt;=$C170,IF(ROUND(SUM($O170:BW170),4)=ROUND($G170,4),0,IF(Oper!BX$10=Inputs!$L$16,$G170-SUM($O170:BW170),$G170/$B$91)),IF(Oper!BX$10=Inputs!$L$16,$G170-SUM($O170:BW170),0))</f>
        <v>0</v>
      </c>
      <c r="BY170" s="221">
        <f>IF(Oper!BY$10&gt;=$C170,IF(ROUND(SUM($O170:BX170),4)=ROUND($G170,4),0,IF(Oper!BY$10=Inputs!$L$16,$G170-SUM($O170:BX170),$G170/$B$91)),IF(Oper!BY$10=Inputs!$L$16,$G170-SUM($O170:BX170),0))</f>
        <v>0</v>
      </c>
      <c r="BZ170" s="221">
        <f>IF(Oper!BZ$10&gt;=$C170,IF(ROUND(SUM($O170:BY170),4)=ROUND($G170,4),0,IF(Oper!BZ$10=Inputs!$L$16,$G170-SUM($O170:BY170),$G170/$B$91)),IF(Oper!BZ$10=Inputs!$L$16,$G170-SUM($O170:BY170),0))</f>
        <v>0</v>
      </c>
      <c r="CA170" s="221">
        <f>IF(Oper!CA$10&gt;=$C170,IF(ROUND(SUM($O170:BZ170),4)=ROUND($G170,4),0,IF(Oper!CA$10=Inputs!$L$16,$G170-SUM($O170:BZ170),$G170/$B$91)),IF(Oper!CA$10=Inputs!$L$16,$G170-SUM($O170:BZ170),0))</f>
        <v>0</v>
      </c>
      <c r="CB170" s="221">
        <f>IF(Oper!CB$10&gt;=$C170,IF(ROUND(SUM($O170:CA170),4)=ROUND($G170,4),0,IF(Oper!CB$10=Inputs!$L$16,$G170-SUM($O170:CA170),$G170/$B$91)),IF(Oper!CB$10=Inputs!$L$16,$G170-SUM($O170:CA170),0))</f>
        <v>0</v>
      </c>
      <c r="CC170" s="221">
        <f>IF(Oper!CC$10&gt;=$C170,IF(ROUND(SUM($O170:CB170),4)=ROUND($G170,4),0,IF(Oper!CC$10=Inputs!$L$16,$G170-SUM($O170:CB170),$G170/$B$91)),IF(Oper!CC$10=Inputs!$L$16,$G170-SUM($O170:CB170),0))</f>
        <v>0</v>
      </c>
      <c r="CD170" s="221">
        <f>IF(Oper!CD$10&gt;=$C170,IF(ROUND(SUM($O170:CC170),4)=ROUND($G170,4),0,IF(Oper!CD$10=Inputs!$L$16,$G170-SUM($O170:CC170),$G170/$B$91)),IF(Oper!CD$10=Inputs!$L$16,$G170-SUM($O170:CC170),0))</f>
        <v>0</v>
      </c>
      <c r="CE170" s="221">
        <f>IF(Oper!CE$10&gt;=$C170,IF(ROUND(SUM($O170:CD170),4)=ROUND($G170,4),0,IF(Oper!CE$10=Inputs!$L$16,$G170-SUM($O170:CD170),$G170/$B$91)),IF(Oper!CE$10=Inputs!$L$16,$G170-SUM($O170:CD170),0))</f>
        <v>0</v>
      </c>
      <c r="CF170" s="221">
        <f>IF(Oper!CF$10&gt;=$C170,IF(ROUND(SUM($O170:CE170),4)=ROUND($G170,4),0,IF(Oper!CF$10=Inputs!$L$16,$G170-SUM($O170:CE170),$G170/$B$91)),IF(Oper!CF$10=Inputs!$L$16,$G170-SUM($O170:CE170),0))</f>
        <v>0</v>
      </c>
      <c r="CG170" s="221">
        <f>IF(Oper!CG$10&gt;=$C170,IF(ROUND(SUM($O170:CF170),4)=ROUND($G170,4),0,IF(Oper!CG$10=Inputs!$L$16,$G170-SUM($O170:CF170),$G170/$B$91)),IF(Oper!CG$10=Inputs!$L$16,$G170-SUM($O170:CF170),0))</f>
        <v>0</v>
      </c>
      <c r="CH170" s="221">
        <f>IF(Oper!CH$10&gt;=$C170,IF(ROUND(SUM($O170:CG170),4)=ROUND($G170,4),0,IF(Oper!CH$10=Inputs!$L$16,$G170-SUM($O170:CG170),$G170/$B$91)),IF(Oper!CH$10=Inputs!$L$16,$G170-SUM($O170:CG170),0))</f>
        <v>0</v>
      </c>
      <c r="CI170" s="221">
        <f>IF(Oper!CI$10&gt;=$C170,IF(ROUND(SUM($O170:CH170),4)=ROUND($G170,4),0,IF(Oper!CI$10=Inputs!$L$16,$G170-SUM($O170:CH170),$G170/$B$91)),IF(Oper!CI$10=Inputs!$L$16,$G170-SUM($O170:CH170),0))</f>
        <v>0</v>
      </c>
      <c r="CJ170" s="221">
        <f>IF(Oper!CJ$10&gt;=$C170,IF(ROUND(SUM($O170:CI170),4)=ROUND($G170,4),0,IF(Oper!CJ$10=Inputs!$L$16,$G170-SUM($O170:CI170),$G170/$B$91)),IF(Oper!CJ$10=Inputs!$L$16,$G170-SUM($O170:CI170),0))</f>
        <v>0</v>
      </c>
      <c r="CK170" s="221">
        <f>IF(Oper!CK$10&gt;=$C170,IF(ROUND(SUM($O170:CJ170),4)=ROUND($G170,4),0,IF(Oper!CK$10=Inputs!$L$16,$G170-SUM($O170:CJ170),$G170/$B$91)),IF(Oper!CK$10=Inputs!$L$16,$G170-SUM($O170:CJ170),0))</f>
        <v>0</v>
      </c>
      <c r="CL170" s="221">
        <f>IF(Oper!CL$10&gt;=$C170,IF(ROUND(SUM($O170:CK170),4)=ROUND($G170,4),0,IF(Oper!CL$10=Inputs!$L$16,$G170-SUM($O170:CK170),$G170/$B$91)),IF(Oper!CL$10=Inputs!$L$16,$G170-SUM($O170:CK170),0))</f>
        <v>0</v>
      </c>
      <c r="CM170" s="221">
        <f>IF(Oper!CM$10&gt;=$C170,IF(ROUND(SUM($O170:CL170),4)=ROUND($G170,4),0,IF(Oper!CM$10=Inputs!$L$16,$G170-SUM($O170:CL170),$G170/$B$91)),IF(Oper!CM$10=Inputs!$L$16,$G170-SUM($O170:CL170),0))</f>
        <v>0</v>
      </c>
      <c r="CN170" s="221">
        <f>IF(Oper!CN$10&gt;=$C170,IF(ROUND(SUM($O170:CM170),4)=ROUND($G170,4),0,IF(Oper!CN$10=Inputs!$L$16,$G170-SUM($O170:CM170),$G170/$B$91)),IF(Oper!CN$10=Inputs!$L$16,$G170-SUM($O170:CM170),0))</f>
        <v>0</v>
      </c>
      <c r="CO170" s="221">
        <f>IF(Oper!CO$10&gt;=$C170,IF(ROUND(SUM($O170:CN170),4)=ROUND($G170,4),0,IF(Oper!CO$10=Inputs!$L$16,$G170-SUM($O170:CN170),$G170/$B$91)),IF(Oper!CO$10=Inputs!$L$16,$G170-SUM($O170:CN170),0))</f>
        <v>-14.330389860143942</v>
      </c>
      <c r="CP170" s="221">
        <f>IF(Oper!CP$10&gt;=$C170,IF(ROUND(SUM($O170:CO170),4)=ROUND($G170,4),0,IF(Oper!CP$10=Inputs!$L$16,$G170-SUM($O170:CO170),$G170/$B$91)),IF(Oper!CP$10=Inputs!$L$16,$G170-SUM($O170:CO170),0))</f>
        <v>-14.330389860143942</v>
      </c>
      <c r="CQ170" s="221">
        <f>IF(Oper!CQ$10&gt;=$C170,IF(ROUND(SUM($O170:CP170),4)=ROUND($G170,4),0,IF(Oper!CQ$10=Inputs!$L$16,$G170-SUM($O170:CP170),$G170/$B$91)),IF(Oper!CQ$10=Inputs!$L$16,$G170-SUM($O170:CP170),0))</f>
        <v>-14.330389860143942</v>
      </c>
      <c r="CR170" s="221">
        <f>IF(Oper!CR$10&gt;=$C170,IF(ROUND(SUM($O170:CQ170),4)=ROUND($G170,4),0,IF(Oper!CR$10=Inputs!$L$16,$G170-SUM($O170:CQ170),$G170/$B$91)),IF(Oper!CR$10=Inputs!$L$16,$G170-SUM($O170:CQ170),0))</f>
        <v>-243.616627622447</v>
      </c>
      <c r="CS170" s="221"/>
    </row>
    <row r="171" spans="1:97" outlineLevel="1">
      <c r="A171" s="47"/>
      <c r="B171" s="47"/>
      <c r="C171" s="116">
        <v>71955</v>
      </c>
      <c r="D171" s="47"/>
      <c r="E171" s="47"/>
      <c r="F171" s="47"/>
      <c r="G171" s="666">
        <f t="shared" si="220"/>
        <v>-292.33995314693641</v>
      </c>
      <c r="H171" s="47"/>
      <c r="I171" s="47"/>
      <c r="J171" s="47"/>
      <c r="K171" s="310" t="s">
        <v>200</v>
      </c>
      <c r="L171" s="133"/>
      <c r="M171" s="125">
        <f t="shared" si="219"/>
        <v>-292.33995314693641</v>
      </c>
      <c r="N171" s="125"/>
      <c r="O171" s="47"/>
      <c r="P171" s="221">
        <f>IF(Oper!P$10&gt;=$C171,IF(ROUND(SUM($O171:O171),4)=ROUND($G171,4),0,IF(Oper!P$10=Inputs!$L$16,$G171-SUM($O171:O171),$G171/$B$91)),IF(Oper!P$10=Inputs!$L$16,$G171-SUM($O171:O171),0))</f>
        <v>0</v>
      </c>
      <c r="Q171" s="221">
        <f>IF(Oper!Q$10&gt;=$C171,IF(ROUND(SUM($O171:P171),4)=ROUND($G171,4),0,IF(Oper!Q$10=Inputs!$L$16,$G171-SUM($O171:P171),$G171/$B$91)),IF(Oper!Q$10=Inputs!$L$16,$G171-SUM($O171:P171),0))</f>
        <v>0</v>
      </c>
      <c r="R171" s="221">
        <f>IF(Oper!R$10&gt;=$C171,IF(ROUND(SUM($O171:Q171),4)=ROUND($G171,4),0,IF(Oper!R$10=Inputs!$L$16,$G171-SUM($O171:Q171),$G171/$B$91)),IF(Oper!R$10=Inputs!$L$16,$G171-SUM($O171:Q171),0))</f>
        <v>0</v>
      </c>
      <c r="S171" s="221">
        <f>IF(Oper!S$10&gt;=$C171,IF(ROUND(SUM($O171:R171),4)=ROUND($G171,4),0,IF(Oper!S$10=Inputs!$L$16,$G171-SUM($O171:R171),$G171/$B$91)),IF(Oper!S$10=Inputs!$L$16,$G171-SUM($O171:R171),0))</f>
        <v>0</v>
      </c>
      <c r="T171" s="221">
        <f>IF(Oper!T$10&gt;=$C171,IF(ROUND(SUM($O171:S171),4)=ROUND($G171,4),0,IF(Oper!T$10=Inputs!$L$16,$G171-SUM($O171:S171),$G171/$B$91)),IF(Oper!T$10=Inputs!$L$16,$G171-SUM($O171:S171),0))</f>
        <v>0</v>
      </c>
      <c r="U171" s="221">
        <f>IF(Oper!U$10&gt;=$C171,IF(ROUND(SUM($O171:T171),4)=ROUND($G171,4),0,IF(Oper!U$10=Inputs!$L$16,$G171-SUM($O171:T171),$G171/$B$91)),IF(Oper!U$10=Inputs!$L$16,$G171-SUM($O171:T171),0))</f>
        <v>0</v>
      </c>
      <c r="V171" s="221">
        <f>IF(Oper!V$10&gt;=$C171,IF(ROUND(SUM($O171:U171),4)=ROUND($G171,4),0,IF(Oper!V$10=Inputs!$L$16,$G171-SUM($O171:U171),$G171/$B$91)),IF(Oper!V$10=Inputs!$L$16,$G171-SUM($O171:U171),0))</f>
        <v>0</v>
      </c>
      <c r="W171" s="221">
        <f>IF(Oper!W$10&gt;=$C171,IF(ROUND(SUM($O171:V171),4)=ROUND($G171,4),0,IF(Oper!W$10=Inputs!$L$16,$G171-SUM($O171:V171),$G171/$B$91)),IF(Oper!W$10=Inputs!$L$16,$G171-SUM($O171:V171),0))</f>
        <v>0</v>
      </c>
      <c r="X171" s="221">
        <f>IF(Oper!X$10&gt;=$C171,IF(ROUND(SUM($O171:W171),4)=ROUND($G171,4),0,IF(Oper!X$10=Inputs!$L$16,$G171-SUM($O171:W171),$G171/$B$91)),IF(Oper!X$10=Inputs!$L$16,$G171-SUM($O171:W171),0))</f>
        <v>0</v>
      </c>
      <c r="Y171" s="221">
        <f>IF(Oper!Y$10&gt;=$C171,IF(ROUND(SUM($O171:X171),4)=ROUND($G171,4),0,IF(Oper!Y$10=Inputs!$L$16,$G171-SUM($O171:X171),$G171/$B$91)),IF(Oper!Y$10=Inputs!$L$16,$G171-SUM($O171:X171),0))</f>
        <v>0</v>
      </c>
      <c r="Z171" s="221">
        <f>IF(Oper!Z$10&gt;=$C171,IF(ROUND(SUM($O171:Y171),4)=ROUND($G171,4),0,IF(Oper!Z$10=Inputs!$L$16,$G171-SUM($O171:Y171),$G171/$B$91)),IF(Oper!Z$10=Inputs!$L$16,$G171-SUM($O171:Y171),0))</f>
        <v>0</v>
      </c>
      <c r="AA171" s="221">
        <f>IF(Oper!AA$10&gt;=$C171,IF(ROUND(SUM($O171:Z171),4)=ROUND($G171,4),0,IF(Oper!AA$10=Inputs!$L$16,$G171-SUM($O171:Z171),$G171/$B$91)),IF(Oper!AA$10=Inputs!$L$16,$G171-SUM($O171:Z171),0))</f>
        <v>0</v>
      </c>
      <c r="AB171" s="221">
        <f>IF(Oper!AB$10&gt;=$C171,IF(ROUND(SUM($O171:AA171),4)=ROUND($G171,4),0,IF(Oper!AB$10=Inputs!$L$16,$G171-SUM($O171:AA171),$G171/$B$91)),IF(Oper!AB$10=Inputs!$L$16,$G171-SUM($O171:AA171),0))</f>
        <v>0</v>
      </c>
      <c r="AC171" s="221">
        <f>IF(Oper!AC$10&gt;=$C171,IF(ROUND(SUM($O171:AB171),4)=ROUND($G171,4),0,IF(Oper!AC$10=Inputs!$L$16,$G171-SUM($O171:AB171),$G171/$B$91)),IF(Oper!AC$10=Inputs!$L$16,$G171-SUM($O171:AB171),0))</f>
        <v>0</v>
      </c>
      <c r="AD171" s="221">
        <f>IF(Oper!AD$10&gt;=$C171,IF(ROUND(SUM($O171:AC171),4)=ROUND($G171,4),0,IF(Oper!AD$10=Inputs!$L$16,$G171-SUM($O171:AC171),$G171/$B$91)),IF(Oper!AD$10=Inputs!$L$16,$G171-SUM($O171:AC171),0))</f>
        <v>0</v>
      </c>
      <c r="AE171" s="221">
        <f>IF(Oper!AE$10&gt;=$C171,IF(ROUND(SUM($O171:AD171),4)=ROUND($G171,4),0,IF(Oper!AE$10=Inputs!$L$16,$G171-SUM($O171:AD171),$G171/$B$91)),IF(Oper!AE$10=Inputs!$L$16,$G171-SUM($O171:AD171),0))</f>
        <v>0</v>
      </c>
      <c r="AF171" s="221">
        <f>IF(Oper!AF$10&gt;=$C171,IF(ROUND(SUM($O171:AE171),4)=ROUND($G171,4),0,IF(Oper!AF$10=Inputs!$L$16,$G171-SUM($O171:AE171),$G171/$B$91)),IF(Oper!AF$10=Inputs!$L$16,$G171-SUM($O171:AE171),0))</f>
        <v>0</v>
      </c>
      <c r="AG171" s="221">
        <f>IF(Oper!AG$10&gt;=$C171,IF(ROUND(SUM($O171:AF171),4)=ROUND($G171,4),0,IF(Oper!AG$10=Inputs!$L$16,$G171-SUM($O171:AF171),$G171/$B$91)),IF(Oper!AG$10=Inputs!$L$16,$G171-SUM($O171:AF171),0))</f>
        <v>0</v>
      </c>
      <c r="AH171" s="221">
        <f>IF(Oper!AH$10&gt;=$C171,IF(ROUND(SUM($O171:AG171),4)=ROUND($G171,4),0,IF(Oper!AH$10=Inputs!$L$16,$G171-SUM($O171:AG171),$G171/$B$91)),IF(Oper!AH$10=Inputs!$L$16,$G171-SUM($O171:AG171),0))</f>
        <v>0</v>
      </c>
      <c r="AI171" s="221">
        <f>IF(Oper!AI$10&gt;=$C171,IF(ROUND(SUM($O171:AH171),4)=ROUND($G171,4),0,IF(Oper!AI$10=Inputs!$L$16,$G171-SUM($O171:AH171),$G171/$B$91)),IF(Oper!AI$10=Inputs!$L$16,$G171-SUM($O171:AH171),0))</f>
        <v>0</v>
      </c>
      <c r="AJ171" s="221">
        <f>IF(Oper!AJ$10&gt;=$C171,IF(ROUND(SUM($O171:AI171),4)=ROUND($G171,4),0,IF(Oper!AJ$10=Inputs!$L$16,$G171-SUM($O171:AI171),$G171/$B$91)),IF(Oper!AJ$10=Inputs!$L$16,$G171-SUM($O171:AI171),0))</f>
        <v>0</v>
      </c>
      <c r="AK171" s="221">
        <f>IF(Oper!AK$10&gt;=$C171,IF(ROUND(SUM($O171:AJ171),4)=ROUND($G171,4),0,IF(Oper!AK$10=Inputs!$L$16,$G171-SUM($O171:AJ171),$G171/$B$91)),IF(Oper!AK$10=Inputs!$L$16,$G171-SUM($O171:AJ171),0))</f>
        <v>0</v>
      </c>
      <c r="AL171" s="221">
        <f>IF(Oper!AL$10&gt;=$C171,IF(ROUND(SUM($O171:AK171),4)=ROUND($G171,4),0,IF(Oper!AL$10=Inputs!$L$16,$G171-SUM($O171:AK171),$G171/$B$91)),IF(Oper!AL$10=Inputs!$L$16,$G171-SUM($O171:AK171),0))</f>
        <v>0</v>
      </c>
      <c r="AM171" s="221">
        <f>IF(Oper!AM$10&gt;=$C171,IF(ROUND(SUM($O171:AL171),4)=ROUND($G171,4),0,IF(Oper!AM$10=Inputs!$L$16,$G171-SUM($O171:AL171),$G171/$B$91)),IF(Oper!AM$10=Inputs!$L$16,$G171-SUM($O171:AL171),0))</f>
        <v>0</v>
      </c>
      <c r="AN171" s="221">
        <f>IF(Oper!AN$10&gt;=$C171,IF(ROUND(SUM($O171:AM171),4)=ROUND($G171,4),0,IF(Oper!AN$10=Inputs!$L$16,$G171-SUM($O171:AM171),$G171/$B$91)),IF(Oper!AN$10=Inputs!$L$16,$G171-SUM($O171:AM171),0))</f>
        <v>0</v>
      </c>
      <c r="AO171" s="221">
        <f>IF(Oper!AO$10&gt;=$C171,IF(ROUND(SUM($O171:AN171),4)=ROUND($G171,4),0,IF(Oper!AO$10=Inputs!$L$16,$G171-SUM($O171:AN171),$G171/$B$91)),IF(Oper!AO$10=Inputs!$L$16,$G171-SUM($O171:AN171),0))</f>
        <v>0</v>
      </c>
      <c r="AP171" s="221">
        <f>IF(Oper!AP$10&gt;=$C171,IF(ROUND(SUM($O171:AO171),4)=ROUND($G171,4),0,IF(Oper!AP$10=Inputs!$L$16,$G171-SUM($O171:AO171),$G171/$B$91)),IF(Oper!AP$10=Inputs!$L$16,$G171-SUM($O171:AO171),0))</f>
        <v>0</v>
      </c>
      <c r="AQ171" s="221">
        <f>IF(Oper!AQ$10&gt;=$C171,IF(ROUND(SUM($O171:AP171),4)=ROUND($G171,4),0,IF(Oper!AQ$10=Inputs!$L$16,$G171-SUM($O171:AP171),$G171/$B$91)),IF(Oper!AQ$10=Inputs!$L$16,$G171-SUM($O171:AP171),0))</f>
        <v>0</v>
      </c>
      <c r="AR171" s="221">
        <f>IF(Oper!AR$10&gt;=$C171,IF(ROUND(SUM($O171:AQ171),4)=ROUND($G171,4),0,IF(Oper!AR$10=Inputs!$L$16,$G171-SUM($O171:AQ171),$G171/$B$91)),IF(Oper!AR$10=Inputs!$L$16,$G171-SUM($O171:AQ171),0))</f>
        <v>0</v>
      </c>
      <c r="AS171" s="221">
        <f>IF(Oper!AS$10&gt;=$C171,IF(ROUND(SUM($O171:AR171),4)=ROUND($G171,4),0,IF(Oper!AS$10=Inputs!$L$16,$G171-SUM($O171:AR171),$G171/$B$91)),IF(Oper!AS$10=Inputs!$L$16,$G171-SUM($O171:AR171),0))</f>
        <v>0</v>
      </c>
      <c r="AT171" s="221">
        <f>IF(Oper!AT$10&gt;=$C171,IF(ROUND(SUM($O171:AS171),4)=ROUND($G171,4),0,IF(Oper!AT$10=Inputs!$L$16,$G171-SUM($O171:AS171),$G171/$B$91)),IF(Oper!AT$10=Inputs!$L$16,$G171-SUM($O171:AS171),0))</f>
        <v>0</v>
      </c>
      <c r="AU171" s="221">
        <f>IF(Oper!AU$10&gt;=$C171,IF(ROUND(SUM($O171:AT171),4)=ROUND($G171,4),0,IF(Oper!AU$10=Inputs!$L$16,$G171-SUM($O171:AT171),$G171/$B$91)),IF(Oper!AU$10=Inputs!$L$16,$G171-SUM($O171:AT171),0))</f>
        <v>0</v>
      </c>
      <c r="AV171" s="221">
        <f>IF(Oper!AV$10&gt;=$C171,IF(ROUND(SUM($O171:AU171),4)=ROUND($G171,4),0,IF(Oper!AV$10=Inputs!$L$16,$G171-SUM($O171:AU171),$G171/$B$91)),IF(Oper!AV$10=Inputs!$L$16,$G171-SUM($O171:AU171),0))</f>
        <v>0</v>
      </c>
      <c r="AW171" s="221">
        <f>IF(Oper!AW$10&gt;=$C171,IF(ROUND(SUM($O171:AV171),4)=ROUND($G171,4),0,IF(Oper!AW$10=Inputs!$L$16,$G171-SUM($O171:AV171),$G171/$B$91)),IF(Oper!AW$10=Inputs!$L$16,$G171-SUM($O171:AV171),0))</f>
        <v>0</v>
      </c>
      <c r="AX171" s="221">
        <f>IF(Oper!AX$10&gt;=$C171,IF(ROUND(SUM($O171:AW171),4)=ROUND($G171,4),0,IF(Oper!AX$10=Inputs!$L$16,$G171-SUM($O171:AW171),$G171/$B$91)),IF(Oper!AX$10=Inputs!$L$16,$G171-SUM($O171:AW171),0))</f>
        <v>0</v>
      </c>
      <c r="AY171" s="221">
        <f>IF(Oper!AY$10&gt;=$C171,IF(ROUND(SUM($O171:AX171),4)=ROUND($G171,4),0,IF(Oper!AY$10=Inputs!$L$16,$G171-SUM($O171:AX171),$G171/$B$91)),IF(Oper!AY$10=Inputs!$L$16,$G171-SUM($O171:AX171),0))</f>
        <v>0</v>
      </c>
      <c r="AZ171" s="221">
        <f>IF(Oper!AZ$10&gt;=$C171,IF(ROUND(SUM($O171:AY171),4)=ROUND($G171,4),0,IF(Oper!AZ$10=Inputs!$L$16,$G171-SUM($O171:AY171),$G171/$B$91)),IF(Oper!AZ$10=Inputs!$L$16,$G171-SUM($O171:AY171),0))</f>
        <v>0</v>
      </c>
      <c r="BA171" s="221">
        <f>IF(Oper!BA$10&gt;=$C171,IF(ROUND(SUM($O171:AZ171),4)=ROUND($G171,4),0,IF(Oper!BA$10=Inputs!$L$16,$G171-SUM($O171:AZ171),$G171/$B$91)),IF(Oper!BA$10=Inputs!$L$16,$G171-SUM($O171:AZ171),0))</f>
        <v>0</v>
      </c>
      <c r="BB171" s="221">
        <f>IF(Oper!BB$10&gt;=$C171,IF(ROUND(SUM($O171:BA171),4)=ROUND($G171,4),0,IF(Oper!BB$10=Inputs!$L$16,$G171-SUM($O171:BA171),$G171/$B$91)),IF(Oper!BB$10=Inputs!$L$16,$G171-SUM($O171:BA171),0))</f>
        <v>0</v>
      </c>
      <c r="BC171" s="221">
        <f>IF(Oper!BC$10&gt;=$C171,IF(ROUND(SUM($O171:BB171),4)=ROUND($G171,4),0,IF(Oper!BC$10=Inputs!$L$16,$G171-SUM($O171:BB171),$G171/$B$91)),IF(Oper!BC$10=Inputs!$L$16,$G171-SUM($O171:BB171),0))</f>
        <v>0</v>
      </c>
      <c r="BD171" s="221">
        <f>IF(Oper!BD$10&gt;=$C171,IF(ROUND(SUM($O171:BC171),4)=ROUND($G171,4),0,IF(Oper!BD$10=Inputs!$L$16,$G171-SUM($O171:BC171),$G171/$B$91)),IF(Oper!BD$10=Inputs!$L$16,$G171-SUM($O171:BC171),0))</f>
        <v>0</v>
      </c>
      <c r="BE171" s="221">
        <f>IF(Oper!BE$10&gt;=$C171,IF(ROUND(SUM($O171:BD171),4)=ROUND($G171,4),0,IF(Oper!BE$10=Inputs!$L$16,$G171-SUM($O171:BD171),$G171/$B$91)),IF(Oper!BE$10=Inputs!$L$16,$G171-SUM($O171:BD171),0))</f>
        <v>0</v>
      </c>
      <c r="BF171" s="221">
        <f>IF(Oper!BF$10&gt;=$C171,IF(ROUND(SUM($O171:BE171),4)=ROUND($G171,4),0,IF(Oper!BF$10=Inputs!$L$16,$G171-SUM($O171:BE171),$G171/$B$91)),IF(Oper!BF$10=Inputs!$L$16,$G171-SUM($O171:BE171),0))</f>
        <v>0</v>
      </c>
      <c r="BG171" s="221">
        <f>IF(Oper!BG$10&gt;=$C171,IF(ROUND(SUM($O171:BF171),4)=ROUND($G171,4),0,IF(Oper!BG$10=Inputs!$L$16,$G171-SUM($O171:BF171),$G171/$B$91)),IF(Oper!BG$10=Inputs!$L$16,$G171-SUM($O171:BF171),0))</f>
        <v>0</v>
      </c>
      <c r="BH171" s="221">
        <f>IF(Oper!BH$10&gt;=$C171,IF(ROUND(SUM($O171:BG171),4)=ROUND($G171,4),0,IF(Oper!BH$10=Inputs!$L$16,$G171-SUM($O171:BG171),$G171/$B$91)),IF(Oper!BH$10=Inputs!$L$16,$G171-SUM($O171:BG171),0))</f>
        <v>0</v>
      </c>
      <c r="BI171" s="221">
        <f>IF(Oper!BI$10&gt;=$C171,IF(ROUND(SUM($O171:BH171),4)=ROUND($G171,4),0,IF(Oper!BI$10=Inputs!$L$16,$G171-SUM($O171:BH171),$G171/$B$91)),IF(Oper!BI$10=Inputs!$L$16,$G171-SUM($O171:BH171),0))</f>
        <v>0</v>
      </c>
      <c r="BJ171" s="221">
        <f>IF(Oper!BJ$10&gt;=$C171,IF(ROUND(SUM($O171:BI171),4)=ROUND($G171,4),0,IF(Oper!BJ$10=Inputs!$L$16,$G171-SUM($O171:BI171),$G171/$B$91)),IF(Oper!BJ$10=Inputs!$L$16,$G171-SUM($O171:BI171),0))</f>
        <v>0</v>
      </c>
      <c r="BK171" s="221">
        <f>IF(Oper!BK$10&gt;=$C171,IF(ROUND(SUM($O171:BJ171),4)=ROUND($G171,4),0,IF(Oper!BK$10=Inputs!$L$16,$G171-SUM($O171:BJ171),$G171/$B$91)),IF(Oper!BK$10=Inputs!$L$16,$G171-SUM($O171:BJ171),0))</f>
        <v>0</v>
      </c>
      <c r="BL171" s="221">
        <f>IF(Oper!BL$10&gt;=$C171,IF(ROUND(SUM($O171:BK171),4)=ROUND($G171,4),0,IF(Oper!BL$10=Inputs!$L$16,$G171-SUM($O171:BK171),$G171/$B$91)),IF(Oper!BL$10=Inputs!$L$16,$G171-SUM($O171:BK171),0))</f>
        <v>0</v>
      </c>
      <c r="BM171" s="221">
        <f>IF(Oper!BM$10&gt;=$C171,IF(ROUND(SUM($O171:BL171),4)=ROUND($G171,4),0,IF(Oper!BM$10=Inputs!$L$16,$G171-SUM($O171:BL171),$G171/$B$91)),IF(Oper!BM$10=Inputs!$L$16,$G171-SUM($O171:BL171),0))</f>
        <v>0</v>
      </c>
      <c r="BN171" s="221">
        <f>IF(Oper!BN$10&gt;=$C171,IF(ROUND(SUM($O171:BM171),4)=ROUND($G171,4),0,IF(Oper!BN$10=Inputs!$L$16,$G171-SUM($O171:BM171),$G171/$B$91)),IF(Oper!BN$10=Inputs!$L$16,$G171-SUM($O171:BM171),0))</f>
        <v>0</v>
      </c>
      <c r="BO171" s="221">
        <f>IF(Oper!BO$10&gt;=$C171,IF(ROUND(SUM($O171:BN171),4)=ROUND($G171,4),0,IF(Oper!BO$10=Inputs!$L$16,$G171-SUM($O171:BN171),$G171/$B$91)),IF(Oper!BO$10=Inputs!$L$16,$G171-SUM($O171:BN171),0))</f>
        <v>0</v>
      </c>
      <c r="BP171" s="221">
        <f>IF(Oper!BP$10&gt;=$C171,IF(ROUND(SUM($O171:BO171),4)=ROUND($G171,4),0,IF(Oper!BP$10=Inputs!$L$16,$G171-SUM($O171:BO171),$G171/$B$91)),IF(Oper!BP$10=Inputs!$L$16,$G171-SUM($O171:BO171),0))</f>
        <v>0</v>
      </c>
      <c r="BQ171" s="221">
        <f>IF(Oper!BQ$10&gt;=$C171,IF(ROUND(SUM($O171:BP171),4)=ROUND($G171,4),0,IF(Oper!BQ$10=Inputs!$L$16,$G171-SUM($O171:BP171),$G171/$B$91)),IF(Oper!BQ$10=Inputs!$L$16,$G171-SUM($O171:BP171),0))</f>
        <v>0</v>
      </c>
      <c r="BR171" s="221">
        <f>IF(Oper!BR$10&gt;=$C171,IF(ROUND(SUM($O171:BQ171),4)=ROUND($G171,4),0,IF(Oper!BR$10=Inputs!$L$16,$G171-SUM($O171:BQ171),$G171/$B$91)),IF(Oper!BR$10=Inputs!$L$16,$G171-SUM($O171:BQ171),0))</f>
        <v>0</v>
      </c>
      <c r="BS171" s="221">
        <f>IF(Oper!BS$10&gt;=$C171,IF(ROUND(SUM($O171:BR171),4)=ROUND($G171,4),0,IF(Oper!BS$10=Inputs!$L$16,$G171-SUM($O171:BR171),$G171/$B$91)),IF(Oper!BS$10=Inputs!$L$16,$G171-SUM($O171:BR171),0))</f>
        <v>0</v>
      </c>
      <c r="BT171" s="221">
        <f>IF(Oper!BT$10&gt;=$C171,IF(ROUND(SUM($O171:BS171),4)=ROUND($G171,4),0,IF(Oper!BT$10=Inputs!$L$16,$G171-SUM($O171:BS171),$G171/$B$91)),IF(Oper!BT$10=Inputs!$L$16,$G171-SUM($O171:BS171),0))</f>
        <v>0</v>
      </c>
      <c r="BU171" s="221">
        <f>IF(Oper!BU$10&gt;=$C171,IF(ROUND(SUM($O171:BT171),4)=ROUND($G171,4),0,IF(Oper!BU$10=Inputs!$L$16,$G171-SUM($O171:BT171),$G171/$B$91)),IF(Oper!BU$10=Inputs!$L$16,$G171-SUM($O171:BT171),0))</f>
        <v>0</v>
      </c>
      <c r="BV171" s="221">
        <f>IF(Oper!BV$10&gt;=$C171,IF(ROUND(SUM($O171:BU171),4)=ROUND($G171,4),0,IF(Oper!BV$10=Inputs!$L$16,$G171-SUM($O171:BU171),$G171/$B$91)),IF(Oper!BV$10=Inputs!$L$16,$G171-SUM($O171:BU171),0))</f>
        <v>0</v>
      </c>
      <c r="BW171" s="221">
        <f>IF(Oper!BW$10&gt;=$C171,IF(ROUND(SUM($O171:BV171),4)=ROUND($G171,4),0,IF(Oper!BW$10=Inputs!$L$16,$G171-SUM($O171:BV171),$G171/$B$91)),IF(Oper!BW$10=Inputs!$L$16,$G171-SUM($O171:BV171),0))</f>
        <v>0</v>
      </c>
      <c r="BX171" s="221">
        <f>IF(Oper!BX$10&gt;=$C171,IF(ROUND(SUM($O171:BW171),4)=ROUND($G171,4),0,IF(Oper!BX$10=Inputs!$L$16,$G171-SUM($O171:BW171),$G171/$B$91)),IF(Oper!BX$10=Inputs!$L$16,$G171-SUM($O171:BW171),0))</f>
        <v>0</v>
      </c>
      <c r="BY171" s="221">
        <f>IF(Oper!BY$10&gt;=$C171,IF(ROUND(SUM($O171:BX171),4)=ROUND($G171,4),0,IF(Oper!BY$10=Inputs!$L$16,$G171-SUM($O171:BX171),$G171/$B$91)),IF(Oper!BY$10=Inputs!$L$16,$G171-SUM($O171:BX171),0))</f>
        <v>0</v>
      </c>
      <c r="BZ171" s="221">
        <f>IF(Oper!BZ$10&gt;=$C171,IF(ROUND(SUM($O171:BY171),4)=ROUND($G171,4),0,IF(Oper!BZ$10=Inputs!$L$16,$G171-SUM($O171:BY171),$G171/$B$91)),IF(Oper!BZ$10=Inputs!$L$16,$G171-SUM($O171:BY171),0))</f>
        <v>0</v>
      </c>
      <c r="CA171" s="221">
        <f>IF(Oper!CA$10&gt;=$C171,IF(ROUND(SUM($O171:BZ171),4)=ROUND($G171,4),0,IF(Oper!CA$10=Inputs!$L$16,$G171-SUM($O171:BZ171),$G171/$B$91)),IF(Oper!CA$10=Inputs!$L$16,$G171-SUM($O171:BZ171),0))</f>
        <v>0</v>
      </c>
      <c r="CB171" s="221">
        <f>IF(Oper!CB$10&gt;=$C171,IF(ROUND(SUM($O171:CA171),4)=ROUND($G171,4),0,IF(Oper!CB$10=Inputs!$L$16,$G171-SUM($O171:CA171),$G171/$B$91)),IF(Oper!CB$10=Inputs!$L$16,$G171-SUM($O171:CA171),0))</f>
        <v>0</v>
      </c>
      <c r="CC171" s="221">
        <f>IF(Oper!CC$10&gt;=$C171,IF(ROUND(SUM($O171:CB171),4)=ROUND($G171,4),0,IF(Oper!CC$10=Inputs!$L$16,$G171-SUM($O171:CB171),$G171/$B$91)),IF(Oper!CC$10=Inputs!$L$16,$G171-SUM($O171:CB171),0))</f>
        <v>0</v>
      </c>
      <c r="CD171" s="221">
        <f>IF(Oper!CD$10&gt;=$C171,IF(ROUND(SUM($O171:CC171),4)=ROUND($G171,4),0,IF(Oper!CD$10=Inputs!$L$16,$G171-SUM($O171:CC171),$G171/$B$91)),IF(Oper!CD$10=Inputs!$L$16,$G171-SUM($O171:CC171),0))</f>
        <v>0</v>
      </c>
      <c r="CE171" s="221">
        <f>IF(Oper!CE$10&gt;=$C171,IF(ROUND(SUM($O171:CD171),4)=ROUND($G171,4),0,IF(Oper!CE$10=Inputs!$L$16,$G171-SUM($O171:CD171),$G171/$B$91)),IF(Oper!CE$10=Inputs!$L$16,$G171-SUM($O171:CD171),0))</f>
        <v>0</v>
      </c>
      <c r="CF171" s="221">
        <f>IF(Oper!CF$10&gt;=$C171,IF(ROUND(SUM($O171:CE171),4)=ROUND($G171,4),0,IF(Oper!CF$10=Inputs!$L$16,$G171-SUM($O171:CE171),$G171/$B$91)),IF(Oper!CF$10=Inputs!$L$16,$G171-SUM($O171:CE171),0))</f>
        <v>0</v>
      </c>
      <c r="CG171" s="221">
        <f>IF(Oper!CG$10&gt;=$C171,IF(ROUND(SUM($O171:CF171),4)=ROUND($G171,4),0,IF(Oper!CG$10=Inputs!$L$16,$G171-SUM($O171:CF171),$G171/$B$91)),IF(Oper!CG$10=Inputs!$L$16,$G171-SUM($O171:CF171),0))</f>
        <v>0</v>
      </c>
      <c r="CH171" s="221">
        <f>IF(Oper!CH$10&gt;=$C171,IF(ROUND(SUM($O171:CG171),4)=ROUND($G171,4),0,IF(Oper!CH$10=Inputs!$L$16,$G171-SUM($O171:CG171),$G171/$B$91)),IF(Oper!CH$10=Inputs!$L$16,$G171-SUM($O171:CG171),0))</f>
        <v>0</v>
      </c>
      <c r="CI171" s="221">
        <f>IF(Oper!CI$10&gt;=$C171,IF(ROUND(SUM($O171:CH171),4)=ROUND($G171,4),0,IF(Oper!CI$10=Inputs!$L$16,$G171-SUM($O171:CH171),$G171/$B$91)),IF(Oper!CI$10=Inputs!$L$16,$G171-SUM($O171:CH171),0))</f>
        <v>0</v>
      </c>
      <c r="CJ171" s="221">
        <f>IF(Oper!CJ$10&gt;=$C171,IF(ROUND(SUM($O171:CI171),4)=ROUND($G171,4),0,IF(Oper!CJ$10=Inputs!$L$16,$G171-SUM($O171:CI171),$G171/$B$91)),IF(Oper!CJ$10=Inputs!$L$16,$G171-SUM($O171:CI171),0))</f>
        <v>0</v>
      </c>
      <c r="CK171" s="221">
        <f>IF(Oper!CK$10&gt;=$C171,IF(ROUND(SUM($O171:CJ171),4)=ROUND($G171,4),0,IF(Oper!CK$10=Inputs!$L$16,$G171-SUM($O171:CJ171),$G171/$B$91)),IF(Oper!CK$10=Inputs!$L$16,$G171-SUM($O171:CJ171),0))</f>
        <v>0</v>
      </c>
      <c r="CL171" s="221">
        <f>IF(Oper!CL$10&gt;=$C171,IF(ROUND(SUM($O171:CK171),4)=ROUND($G171,4),0,IF(Oper!CL$10=Inputs!$L$16,$G171-SUM($O171:CK171),$G171/$B$91)),IF(Oper!CL$10=Inputs!$L$16,$G171-SUM($O171:CK171),0))</f>
        <v>0</v>
      </c>
      <c r="CM171" s="221">
        <f>IF(Oper!CM$10&gt;=$C171,IF(ROUND(SUM($O171:CL171),4)=ROUND($G171,4),0,IF(Oper!CM$10=Inputs!$L$16,$G171-SUM($O171:CL171),$G171/$B$91)),IF(Oper!CM$10=Inputs!$L$16,$G171-SUM($O171:CL171),0))</f>
        <v>0</v>
      </c>
      <c r="CN171" s="221">
        <f>IF(Oper!CN$10&gt;=$C171,IF(ROUND(SUM($O171:CM171),4)=ROUND($G171,4),0,IF(Oper!CN$10=Inputs!$L$16,$G171-SUM($O171:CM171),$G171/$B$91)),IF(Oper!CN$10=Inputs!$L$16,$G171-SUM($O171:CM171),0))</f>
        <v>0</v>
      </c>
      <c r="CO171" s="221">
        <f>IF(Oper!CO$10&gt;=$C171,IF(ROUND(SUM($O171:CN171),4)=ROUND($G171,4),0,IF(Oper!CO$10=Inputs!$L$16,$G171-SUM($O171:CN171),$G171/$B$91)),IF(Oper!CO$10=Inputs!$L$16,$G171-SUM($O171:CN171),0))</f>
        <v>0</v>
      </c>
      <c r="CP171" s="221">
        <f>IF(Oper!CP$10&gt;=$C171,IF(ROUND(SUM($O171:CO171),4)=ROUND($G171,4),0,IF(Oper!CP$10=Inputs!$L$16,$G171-SUM($O171:CO171),$G171/$B$91)),IF(Oper!CP$10=Inputs!$L$16,$G171-SUM($O171:CO171),0))</f>
        <v>-14.61699765734682</v>
      </c>
      <c r="CQ171" s="221">
        <f>IF(Oper!CQ$10&gt;=$C171,IF(ROUND(SUM($O171:CP171),4)=ROUND($G171,4),0,IF(Oper!CQ$10=Inputs!$L$16,$G171-SUM($O171:CP171),$G171/$B$91)),IF(Oper!CQ$10=Inputs!$L$16,$G171-SUM($O171:CP171),0))</f>
        <v>-14.61699765734682</v>
      </c>
      <c r="CR171" s="221">
        <f>IF(Oper!CR$10&gt;=$C171,IF(ROUND(SUM($O171:CQ171),4)=ROUND($G171,4),0,IF(Oper!CR$10=Inputs!$L$16,$G171-SUM($O171:CQ171),$G171/$B$91)),IF(Oper!CR$10=Inputs!$L$16,$G171-SUM($O171:CQ171),0))</f>
        <v>-263.10595783224278</v>
      </c>
      <c r="CS171" s="221"/>
    </row>
    <row r="172" spans="1:97" outlineLevel="1">
      <c r="A172" s="47"/>
      <c r="B172" s="47"/>
      <c r="C172" s="116">
        <v>72320</v>
      </c>
      <c r="D172" s="47"/>
      <c r="E172" s="47"/>
      <c r="F172" s="47"/>
      <c r="G172" s="666">
        <f t="shared" si="220"/>
        <v>-298.18675220987518</v>
      </c>
      <c r="H172" s="47"/>
      <c r="I172" s="47"/>
      <c r="J172" s="47"/>
      <c r="K172" s="310" t="s">
        <v>200</v>
      </c>
      <c r="L172" s="133"/>
      <c r="M172" s="125">
        <f t="shared" si="219"/>
        <v>-298.18675220987518</v>
      </c>
      <c r="N172" s="125"/>
      <c r="O172" s="47"/>
      <c r="P172" s="221">
        <f>IF(Oper!P$10&gt;=$C172,IF(ROUND(SUM($O172:O172),4)=ROUND($G172,4),0,IF(Oper!P$10=Inputs!$L$16,$G172-SUM($O172:O172),$G172/$B$91)),IF(Oper!P$10=Inputs!$L$16,$G172-SUM($O172:O172),0))</f>
        <v>0</v>
      </c>
      <c r="Q172" s="221">
        <f>IF(Oper!Q$10&gt;=$C172,IF(ROUND(SUM($O172:P172),4)=ROUND($G172,4),0,IF(Oper!Q$10=Inputs!$L$16,$G172-SUM($O172:P172),$G172/$B$91)),IF(Oper!Q$10=Inputs!$L$16,$G172-SUM($O172:P172),0))</f>
        <v>0</v>
      </c>
      <c r="R172" s="221">
        <f>IF(Oper!R$10&gt;=$C172,IF(ROUND(SUM($O172:Q172),4)=ROUND($G172,4),0,IF(Oper!R$10=Inputs!$L$16,$G172-SUM($O172:Q172),$G172/$B$91)),IF(Oper!R$10=Inputs!$L$16,$G172-SUM($O172:Q172),0))</f>
        <v>0</v>
      </c>
      <c r="S172" s="221">
        <f>IF(Oper!S$10&gt;=$C172,IF(ROUND(SUM($O172:R172),4)=ROUND($G172,4),0,IF(Oper!S$10=Inputs!$L$16,$G172-SUM($O172:R172),$G172/$B$91)),IF(Oper!S$10=Inputs!$L$16,$G172-SUM($O172:R172),0))</f>
        <v>0</v>
      </c>
      <c r="T172" s="221">
        <f>IF(Oper!T$10&gt;=$C172,IF(ROUND(SUM($O172:S172),4)=ROUND($G172,4),0,IF(Oper!T$10=Inputs!$L$16,$G172-SUM($O172:S172),$G172/$B$91)),IF(Oper!T$10=Inputs!$L$16,$G172-SUM($O172:S172),0))</f>
        <v>0</v>
      </c>
      <c r="U172" s="221">
        <f>IF(Oper!U$10&gt;=$C172,IF(ROUND(SUM($O172:T172),4)=ROUND($G172,4),0,IF(Oper!U$10=Inputs!$L$16,$G172-SUM($O172:T172),$G172/$B$91)),IF(Oper!U$10=Inputs!$L$16,$G172-SUM($O172:T172),0))</f>
        <v>0</v>
      </c>
      <c r="V172" s="221">
        <f>IF(Oper!V$10&gt;=$C172,IF(ROUND(SUM($O172:U172),4)=ROUND($G172,4),0,IF(Oper!V$10=Inputs!$L$16,$G172-SUM($O172:U172),$G172/$B$91)),IF(Oper!V$10=Inputs!$L$16,$G172-SUM($O172:U172),0))</f>
        <v>0</v>
      </c>
      <c r="W172" s="221">
        <f>IF(Oper!W$10&gt;=$C172,IF(ROUND(SUM($O172:V172),4)=ROUND($G172,4),0,IF(Oper!W$10=Inputs!$L$16,$G172-SUM($O172:V172),$G172/$B$91)),IF(Oper!W$10=Inputs!$L$16,$G172-SUM($O172:V172),0))</f>
        <v>0</v>
      </c>
      <c r="X172" s="221">
        <f>IF(Oper!X$10&gt;=$C172,IF(ROUND(SUM($O172:W172),4)=ROUND($G172,4),0,IF(Oper!X$10=Inputs!$L$16,$G172-SUM($O172:W172),$G172/$B$91)),IF(Oper!X$10=Inputs!$L$16,$G172-SUM($O172:W172),0))</f>
        <v>0</v>
      </c>
      <c r="Y172" s="221">
        <f>IF(Oper!Y$10&gt;=$C172,IF(ROUND(SUM($O172:X172),4)=ROUND($G172,4),0,IF(Oper!Y$10=Inputs!$L$16,$G172-SUM($O172:X172),$G172/$B$91)),IF(Oper!Y$10=Inputs!$L$16,$G172-SUM($O172:X172),0))</f>
        <v>0</v>
      </c>
      <c r="Z172" s="221">
        <f>IF(Oper!Z$10&gt;=$C172,IF(ROUND(SUM($O172:Y172),4)=ROUND($G172,4),0,IF(Oper!Z$10=Inputs!$L$16,$G172-SUM($O172:Y172),$G172/$B$91)),IF(Oper!Z$10=Inputs!$L$16,$G172-SUM($O172:Y172),0))</f>
        <v>0</v>
      </c>
      <c r="AA172" s="221">
        <f>IF(Oper!AA$10&gt;=$C172,IF(ROUND(SUM($O172:Z172),4)=ROUND($G172,4),0,IF(Oper!AA$10=Inputs!$L$16,$G172-SUM($O172:Z172),$G172/$B$91)),IF(Oper!AA$10=Inputs!$L$16,$G172-SUM($O172:Z172),0))</f>
        <v>0</v>
      </c>
      <c r="AB172" s="221">
        <f>IF(Oper!AB$10&gt;=$C172,IF(ROUND(SUM($O172:AA172),4)=ROUND($G172,4),0,IF(Oper!AB$10=Inputs!$L$16,$G172-SUM($O172:AA172),$G172/$B$91)),IF(Oper!AB$10=Inputs!$L$16,$G172-SUM($O172:AA172),0))</f>
        <v>0</v>
      </c>
      <c r="AC172" s="221">
        <f>IF(Oper!AC$10&gt;=$C172,IF(ROUND(SUM($O172:AB172),4)=ROUND($G172,4),0,IF(Oper!AC$10=Inputs!$L$16,$G172-SUM($O172:AB172),$G172/$B$91)),IF(Oper!AC$10=Inputs!$L$16,$G172-SUM($O172:AB172),0))</f>
        <v>0</v>
      </c>
      <c r="AD172" s="221">
        <f>IF(Oper!AD$10&gt;=$C172,IF(ROUND(SUM($O172:AC172),4)=ROUND($G172,4),0,IF(Oper!AD$10=Inputs!$L$16,$G172-SUM($O172:AC172),$G172/$B$91)),IF(Oper!AD$10=Inputs!$L$16,$G172-SUM($O172:AC172),0))</f>
        <v>0</v>
      </c>
      <c r="AE172" s="221">
        <f>IF(Oper!AE$10&gt;=$C172,IF(ROUND(SUM($O172:AD172),4)=ROUND($G172,4),0,IF(Oper!AE$10=Inputs!$L$16,$G172-SUM($O172:AD172),$G172/$B$91)),IF(Oper!AE$10=Inputs!$L$16,$G172-SUM($O172:AD172),0))</f>
        <v>0</v>
      </c>
      <c r="AF172" s="221">
        <f>IF(Oper!AF$10&gt;=$C172,IF(ROUND(SUM($O172:AE172),4)=ROUND($G172,4),0,IF(Oper!AF$10=Inputs!$L$16,$G172-SUM($O172:AE172),$G172/$B$91)),IF(Oper!AF$10=Inputs!$L$16,$G172-SUM($O172:AE172),0))</f>
        <v>0</v>
      </c>
      <c r="AG172" s="221">
        <f>IF(Oper!AG$10&gt;=$C172,IF(ROUND(SUM($O172:AF172),4)=ROUND($G172,4),0,IF(Oper!AG$10=Inputs!$L$16,$G172-SUM($O172:AF172),$G172/$B$91)),IF(Oper!AG$10=Inputs!$L$16,$G172-SUM($O172:AF172),0))</f>
        <v>0</v>
      </c>
      <c r="AH172" s="221">
        <f>IF(Oper!AH$10&gt;=$C172,IF(ROUND(SUM($O172:AG172),4)=ROUND($G172,4),0,IF(Oper!AH$10=Inputs!$L$16,$G172-SUM($O172:AG172),$G172/$B$91)),IF(Oper!AH$10=Inputs!$L$16,$G172-SUM($O172:AG172),0))</f>
        <v>0</v>
      </c>
      <c r="AI172" s="221">
        <f>IF(Oper!AI$10&gt;=$C172,IF(ROUND(SUM($O172:AH172),4)=ROUND($G172,4),0,IF(Oper!AI$10=Inputs!$L$16,$G172-SUM($O172:AH172),$G172/$B$91)),IF(Oper!AI$10=Inputs!$L$16,$G172-SUM($O172:AH172),0))</f>
        <v>0</v>
      </c>
      <c r="AJ172" s="221">
        <f>IF(Oper!AJ$10&gt;=$C172,IF(ROUND(SUM($O172:AI172),4)=ROUND($G172,4),0,IF(Oper!AJ$10=Inputs!$L$16,$G172-SUM($O172:AI172),$G172/$B$91)),IF(Oper!AJ$10=Inputs!$L$16,$G172-SUM($O172:AI172),0))</f>
        <v>0</v>
      </c>
      <c r="AK172" s="221">
        <f>IF(Oper!AK$10&gt;=$C172,IF(ROUND(SUM($O172:AJ172),4)=ROUND($G172,4),0,IF(Oper!AK$10=Inputs!$L$16,$G172-SUM($O172:AJ172),$G172/$B$91)),IF(Oper!AK$10=Inputs!$L$16,$G172-SUM($O172:AJ172),0))</f>
        <v>0</v>
      </c>
      <c r="AL172" s="221">
        <f>IF(Oper!AL$10&gt;=$C172,IF(ROUND(SUM($O172:AK172),4)=ROUND($G172,4),0,IF(Oper!AL$10=Inputs!$L$16,$G172-SUM($O172:AK172),$G172/$B$91)),IF(Oper!AL$10=Inputs!$L$16,$G172-SUM($O172:AK172),0))</f>
        <v>0</v>
      </c>
      <c r="AM172" s="221">
        <f>IF(Oper!AM$10&gt;=$C172,IF(ROUND(SUM($O172:AL172),4)=ROUND($G172,4),0,IF(Oper!AM$10=Inputs!$L$16,$G172-SUM($O172:AL172),$G172/$B$91)),IF(Oper!AM$10=Inputs!$L$16,$G172-SUM($O172:AL172),0))</f>
        <v>0</v>
      </c>
      <c r="AN172" s="221">
        <f>IF(Oper!AN$10&gt;=$C172,IF(ROUND(SUM($O172:AM172),4)=ROUND($G172,4),0,IF(Oper!AN$10=Inputs!$L$16,$G172-SUM($O172:AM172),$G172/$B$91)),IF(Oper!AN$10=Inputs!$L$16,$G172-SUM($O172:AM172),0))</f>
        <v>0</v>
      </c>
      <c r="AO172" s="221">
        <f>IF(Oper!AO$10&gt;=$C172,IF(ROUND(SUM($O172:AN172),4)=ROUND($G172,4),0,IF(Oper!AO$10=Inputs!$L$16,$G172-SUM($O172:AN172),$G172/$B$91)),IF(Oper!AO$10=Inputs!$L$16,$G172-SUM($O172:AN172),0))</f>
        <v>0</v>
      </c>
      <c r="AP172" s="221">
        <f>IF(Oper!AP$10&gt;=$C172,IF(ROUND(SUM($O172:AO172),4)=ROUND($G172,4),0,IF(Oper!AP$10=Inputs!$L$16,$G172-SUM($O172:AO172),$G172/$B$91)),IF(Oper!AP$10=Inputs!$L$16,$G172-SUM($O172:AO172),0))</f>
        <v>0</v>
      </c>
      <c r="AQ172" s="221">
        <f>IF(Oper!AQ$10&gt;=$C172,IF(ROUND(SUM($O172:AP172),4)=ROUND($G172,4),0,IF(Oper!AQ$10=Inputs!$L$16,$G172-SUM($O172:AP172),$G172/$B$91)),IF(Oper!AQ$10=Inputs!$L$16,$G172-SUM($O172:AP172),0))</f>
        <v>0</v>
      </c>
      <c r="AR172" s="221">
        <f>IF(Oper!AR$10&gt;=$C172,IF(ROUND(SUM($O172:AQ172),4)=ROUND($G172,4),0,IF(Oper!AR$10=Inputs!$L$16,$G172-SUM($O172:AQ172),$G172/$B$91)),IF(Oper!AR$10=Inputs!$L$16,$G172-SUM($O172:AQ172),0))</f>
        <v>0</v>
      </c>
      <c r="AS172" s="221">
        <f>IF(Oper!AS$10&gt;=$C172,IF(ROUND(SUM($O172:AR172),4)=ROUND($G172,4),0,IF(Oper!AS$10=Inputs!$L$16,$G172-SUM($O172:AR172),$G172/$B$91)),IF(Oper!AS$10=Inputs!$L$16,$G172-SUM($O172:AR172),0))</f>
        <v>0</v>
      </c>
      <c r="AT172" s="221">
        <f>IF(Oper!AT$10&gt;=$C172,IF(ROUND(SUM($O172:AS172),4)=ROUND($G172,4),0,IF(Oper!AT$10=Inputs!$L$16,$G172-SUM($O172:AS172),$G172/$B$91)),IF(Oper!AT$10=Inputs!$L$16,$G172-SUM($O172:AS172),0))</f>
        <v>0</v>
      </c>
      <c r="AU172" s="221">
        <f>IF(Oper!AU$10&gt;=$C172,IF(ROUND(SUM($O172:AT172),4)=ROUND($G172,4),0,IF(Oper!AU$10=Inputs!$L$16,$G172-SUM($O172:AT172),$G172/$B$91)),IF(Oper!AU$10=Inputs!$L$16,$G172-SUM($O172:AT172),0))</f>
        <v>0</v>
      </c>
      <c r="AV172" s="221">
        <f>IF(Oper!AV$10&gt;=$C172,IF(ROUND(SUM($O172:AU172),4)=ROUND($G172,4),0,IF(Oper!AV$10=Inputs!$L$16,$G172-SUM($O172:AU172),$G172/$B$91)),IF(Oper!AV$10=Inputs!$L$16,$G172-SUM($O172:AU172),0))</f>
        <v>0</v>
      </c>
      <c r="AW172" s="221">
        <f>IF(Oper!AW$10&gt;=$C172,IF(ROUND(SUM($O172:AV172),4)=ROUND($G172,4),0,IF(Oper!AW$10=Inputs!$L$16,$G172-SUM($O172:AV172),$G172/$B$91)),IF(Oper!AW$10=Inputs!$L$16,$G172-SUM($O172:AV172),0))</f>
        <v>0</v>
      </c>
      <c r="AX172" s="221">
        <f>IF(Oper!AX$10&gt;=$C172,IF(ROUND(SUM($O172:AW172),4)=ROUND($G172,4),0,IF(Oper!AX$10=Inputs!$L$16,$G172-SUM($O172:AW172),$G172/$B$91)),IF(Oper!AX$10=Inputs!$L$16,$G172-SUM($O172:AW172),0))</f>
        <v>0</v>
      </c>
      <c r="AY172" s="221">
        <f>IF(Oper!AY$10&gt;=$C172,IF(ROUND(SUM($O172:AX172),4)=ROUND($G172,4),0,IF(Oper!AY$10=Inputs!$L$16,$G172-SUM($O172:AX172),$G172/$B$91)),IF(Oper!AY$10=Inputs!$L$16,$G172-SUM($O172:AX172),0))</f>
        <v>0</v>
      </c>
      <c r="AZ172" s="221">
        <f>IF(Oper!AZ$10&gt;=$C172,IF(ROUND(SUM($O172:AY172),4)=ROUND($G172,4),0,IF(Oper!AZ$10=Inputs!$L$16,$G172-SUM($O172:AY172),$G172/$B$91)),IF(Oper!AZ$10=Inputs!$L$16,$G172-SUM($O172:AY172),0))</f>
        <v>0</v>
      </c>
      <c r="BA172" s="221">
        <f>IF(Oper!BA$10&gt;=$C172,IF(ROUND(SUM($O172:AZ172),4)=ROUND($G172,4),0,IF(Oper!BA$10=Inputs!$L$16,$G172-SUM($O172:AZ172),$G172/$B$91)),IF(Oper!BA$10=Inputs!$L$16,$G172-SUM($O172:AZ172),0))</f>
        <v>0</v>
      </c>
      <c r="BB172" s="221">
        <f>IF(Oper!BB$10&gt;=$C172,IF(ROUND(SUM($O172:BA172),4)=ROUND($G172,4),0,IF(Oper!BB$10=Inputs!$L$16,$G172-SUM($O172:BA172),$G172/$B$91)),IF(Oper!BB$10=Inputs!$L$16,$G172-SUM($O172:BA172),0))</f>
        <v>0</v>
      </c>
      <c r="BC172" s="221">
        <f>IF(Oper!BC$10&gt;=$C172,IF(ROUND(SUM($O172:BB172),4)=ROUND($G172,4),0,IF(Oper!BC$10=Inputs!$L$16,$G172-SUM($O172:BB172),$G172/$B$91)),IF(Oper!BC$10=Inputs!$L$16,$G172-SUM($O172:BB172),0))</f>
        <v>0</v>
      </c>
      <c r="BD172" s="221">
        <f>IF(Oper!BD$10&gt;=$C172,IF(ROUND(SUM($O172:BC172),4)=ROUND($G172,4),0,IF(Oper!BD$10=Inputs!$L$16,$G172-SUM($O172:BC172),$G172/$B$91)),IF(Oper!BD$10=Inputs!$L$16,$G172-SUM($O172:BC172),0))</f>
        <v>0</v>
      </c>
      <c r="BE172" s="221">
        <f>IF(Oper!BE$10&gt;=$C172,IF(ROUND(SUM($O172:BD172),4)=ROUND($G172,4),0,IF(Oper!BE$10=Inputs!$L$16,$G172-SUM($O172:BD172),$G172/$B$91)),IF(Oper!BE$10=Inputs!$L$16,$G172-SUM($O172:BD172),0))</f>
        <v>0</v>
      </c>
      <c r="BF172" s="221">
        <f>IF(Oper!BF$10&gt;=$C172,IF(ROUND(SUM($O172:BE172),4)=ROUND($G172,4),0,IF(Oper!BF$10=Inputs!$L$16,$G172-SUM($O172:BE172),$G172/$B$91)),IF(Oper!BF$10=Inputs!$L$16,$G172-SUM($O172:BE172),0))</f>
        <v>0</v>
      </c>
      <c r="BG172" s="221">
        <f>IF(Oper!BG$10&gt;=$C172,IF(ROUND(SUM($O172:BF172),4)=ROUND($G172,4),0,IF(Oper!BG$10=Inputs!$L$16,$G172-SUM($O172:BF172),$G172/$B$91)),IF(Oper!BG$10=Inputs!$L$16,$G172-SUM($O172:BF172),0))</f>
        <v>0</v>
      </c>
      <c r="BH172" s="221">
        <f>IF(Oper!BH$10&gt;=$C172,IF(ROUND(SUM($O172:BG172),4)=ROUND($G172,4),0,IF(Oper!BH$10=Inputs!$L$16,$G172-SUM($O172:BG172),$G172/$B$91)),IF(Oper!BH$10=Inputs!$L$16,$G172-SUM($O172:BG172),0))</f>
        <v>0</v>
      </c>
      <c r="BI172" s="221">
        <f>IF(Oper!BI$10&gt;=$C172,IF(ROUND(SUM($O172:BH172),4)=ROUND($G172,4),0,IF(Oper!BI$10=Inputs!$L$16,$G172-SUM($O172:BH172),$G172/$B$91)),IF(Oper!BI$10=Inputs!$L$16,$G172-SUM($O172:BH172),0))</f>
        <v>0</v>
      </c>
      <c r="BJ172" s="221">
        <f>IF(Oper!BJ$10&gt;=$C172,IF(ROUND(SUM($O172:BI172),4)=ROUND($G172,4),0,IF(Oper!BJ$10=Inputs!$L$16,$G172-SUM($O172:BI172),$G172/$B$91)),IF(Oper!BJ$10=Inputs!$L$16,$G172-SUM($O172:BI172),0))</f>
        <v>0</v>
      </c>
      <c r="BK172" s="221">
        <f>IF(Oper!BK$10&gt;=$C172,IF(ROUND(SUM($O172:BJ172),4)=ROUND($G172,4),0,IF(Oper!BK$10=Inputs!$L$16,$G172-SUM($O172:BJ172),$G172/$B$91)),IF(Oper!BK$10=Inputs!$L$16,$G172-SUM($O172:BJ172),0))</f>
        <v>0</v>
      </c>
      <c r="BL172" s="221">
        <f>IF(Oper!BL$10&gt;=$C172,IF(ROUND(SUM($O172:BK172),4)=ROUND($G172,4),0,IF(Oper!BL$10=Inputs!$L$16,$G172-SUM($O172:BK172),$G172/$B$91)),IF(Oper!BL$10=Inputs!$L$16,$G172-SUM($O172:BK172),0))</f>
        <v>0</v>
      </c>
      <c r="BM172" s="221">
        <f>IF(Oper!BM$10&gt;=$C172,IF(ROUND(SUM($O172:BL172),4)=ROUND($G172,4),0,IF(Oper!BM$10=Inputs!$L$16,$G172-SUM($O172:BL172),$G172/$B$91)),IF(Oper!BM$10=Inputs!$L$16,$G172-SUM($O172:BL172),0))</f>
        <v>0</v>
      </c>
      <c r="BN172" s="221">
        <f>IF(Oper!BN$10&gt;=$C172,IF(ROUND(SUM($O172:BM172),4)=ROUND($G172,4),0,IF(Oper!BN$10=Inputs!$L$16,$G172-SUM($O172:BM172),$G172/$B$91)),IF(Oper!BN$10=Inputs!$L$16,$G172-SUM($O172:BM172),0))</f>
        <v>0</v>
      </c>
      <c r="BO172" s="221">
        <f>IF(Oper!BO$10&gt;=$C172,IF(ROUND(SUM($O172:BN172),4)=ROUND($G172,4),0,IF(Oper!BO$10=Inputs!$L$16,$G172-SUM($O172:BN172),$G172/$B$91)),IF(Oper!BO$10=Inputs!$L$16,$G172-SUM($O172:BN172),0))</f>
        <v>0</v>
      </c>
      <c r="BP172" s="221">
        <f>IF(Oper!BP$10&gt;=$C172,IF(ROUND(SUM($O172:BO172),4)=ROUND($G172,4),0,IF(Oper!BP$10=Inputs!$L$16,$G172-SUM($O172:BO172),$G172/$B$91)),IF(Oper!BP$10=Inputs!$L$16,$G172-SUM($O172:BO172),0))</f>
        <v>0</v>
      </c>
      <c r="BQ172" s="221">
        <f>IF(Oper!BQ$10&gt;=$C172,IF(ROUND(SUM($O172:BP172),4)=ROUND($G172,4),0,IF(Oper!BQ$10=Inputs!$L$16,$G172-SUM($O172:BP172),$G172/$B$91)),IF(Oper!BQ$10=Inputs!$L$16,$G172-SUM($O172:BP172),0))</f>
        <v>0</v>
      </c>
      <c r="BR172" s="221">
        <f>IF(Oper!BR$10&gt;=$C172,IF(ROUND(SUM($O172:BQ172),4)=ROUND($G172,4),0,IF(Oper!BR$10=Inputs!$L$16,$G172-SUM($O172:BQ172),$G172/$B$91)),IF(Oper!BR$10=Inputs!$L$16,$G172-SUM($O172:BQ172),0))</f>
        <v>0</v>
      </c>
      <c r="BS172" s="221">
        <f>IF(Oper!BS$10&gt;=$C172,IF(ROUND(SUM($O172:BR172),4)=ROUND($G172,4),0,IF(Oper!BS$10=Inputs!$L$16,$G172-SUM($O172:BR172),$G172/$B$91)),IF(Oper!BS$10=Inputs!$L$16,$G172-SUM($O172:BR172),0))</f>
        <v>0</v>
      </c>
      <c r="BT172" s="221">
        <f>IF(Oper!BT$10&gt;=$C172,IF(ROUND(SUM($O172:BS172),4)=ROUND($G172,4),0,IF(Oper!BT$10=Inputs!$L$16,$G172-SUM($O172:BS172),$G172/$B$91)),IF(Oper!BT$10=Inputs!$L$16,$G172-SUM($O172:BS172),0))</f>
        <v>0</v>
      </c>
      <c r="BU172" s="221">
        <f>IF(Oper!BU$10&gt;=$C172,IF(ROUND(SUM($O172:BT172),4)=ROUND($G172,4),0,IF(Oper!BU$10=Inputs!$L$16,$G172-SUM($O172:BT172),$G172/$B$91)),IF(Oper!BU$10=Inputs!$L$16,$G172-SUM($O172:BT172),0))</f>
        <v>0</v>
      </c>
      <c r="BV172" s="221">
        <f>IF(Oper!BV$10&gt;=$C172,IF(ROUND(SUM($O172:BU172),4)=ROUND($G172,4),0,IF(Oper!BV$10=Inputs!$L$16,$G172-SUM($O172:BU172),$G172/$B$91)),IF(Oper!BV$10=Inputs!$L$16,$G172-SUM($O172:BU172),0))</f>
        <v>0</v>
      </c>
      <c r="BW172" s="221">
        <f>IF(Oper!BW$10&gt;=$C172,IF(ROUND(SUM($O172:BV172),4)=ROUND($G172,4),0,IF(Oper!BW$10=Inputs!$L$16,$G172-SUM($O172:BV172),$G172/$B$91)),IF(Oper!BW$10=Inputs!$L$16,$G172-SUM($O172:BV172),0))</f>
        <v>0</v>
      </c>
      <c r="BX172" s="221">
        <f>IF(Oper!BX$10&gt;=$C172,IF(ROUND(SUM($O172:BW172),4)=ROUND($G172,4),0,IF(Oper!BX$10=Inputs!$L$16,$G172-SUM($O172:BW172),$G172/$B$91)),IF(Oper!BX$10=Inputs!$L$16,$G172-SUM($O172:BW172),0))</f>
        <v>0</v>
      </c>
      <c r="BY172" s="221">
        <f>IF(Oper!BY$10&gt;=$C172,IF(ROUND(SUM($O172:BX172),4)=ROUND($G172,4),0,IF(Oper!BY$10=Inputs!$L$16,$G172-SUM($O172:BX172),$G172/$B$91)),IF(Oper!BY$10=Inputs!$L$16,$G172-SUM($O172:BX172),0))</f>
        <v>0</v>
      </c>
      <c r="BZ172" s="221">
        <f>IF(Oper!BZ$10&gt;=$C172,IF(ROUND(SUM($O172:BY172),4)=ROUND($G172,4),0,IF(Oper!BZ$10=Inputs!$L$16,$G172-SUM($O172:BY172),$G172/$B$91)),IF(Oper!BZ$10=Inputs!$L$16,$G172-SUM($O172:BY172),0))</f>
        <v>0</v>
      </c>
      <c r="CA172" s="221">
        <f>IF(Oper!CA$10&gt;=$C172,IF(ROUND(SUM($O172:BZ172),4)=ROUND($G172,4),0,IF(Oper!CA$10=Inputs!$L$16,$G172-SUM($O172:BZ172),$G172/$B$91)),IF(Oper!CA$10=Inputs!$L$16,$G172-SUM($O172:BZ172),0))</f>
        <v>0</v>
      </c>
      <c r="CB172" s="221">
        <f>IF(Oper!CB$10&gt;=$C172,IF(ROUND(SUM($O172:CA172),4)=ROUND($G172,4),0,IF(Oper!CB$10=Inputs!$L$16,$G172-SUM($O172:CA172),$G172/$B$91)),IF(Oper!CB$10=Inputs!$L$16,$G172-SUM($O172:CA172),0))</f>
        <v>0</v>
      </c>
      <c r="CC172" s="221">
        <f>IF(Oper!CC$10&gt;=$C172,IF(ROUND(SUM($O172:CB172),4)=ROUND($G172,4),0,IF(Oper!CC$10=Inputs!$L$16,$G172-SUM($O172:CB172),$G172/$B$91)),IF(Oper!CC$10=Inputs!$L$16,$G172-SUM($O172:CB172),0))</f>
        <v>0</v>
      </c>
      <c r="CD172" s="221">
        <f>IF(Oper!CD$10&gt;=$C172,IF(ROUND(SUM($O172:CC172),4)=ROUND($G172,4),0,IF(Oper!CD$10=Inputs!$L$16,$G172-SUM($O172:CC172),$G172/$B$91)),IF(Oper!CD$10=Inputs!$L$16,$G172-SUM($O172:CC172),0))</f>
        <v>0</v>
      </c>
      <c r="CE172" s="221">
        <f>IF(Oper!CE$10&gt;=$C172,IF(ROUND(SUM($O172:CD172),4)=ROUND($G172,4),0,IF(Oper!CE$10=Inputs!$L$16,$G172-SUM($O172:CD172),$G172/$B$91)),IF(Oper!CE$10=Inputs!$L$16,$G172-SUM($O172:CD172),0))</f>
        <v>0</v>
      </c>
      <c r="CF172" s="221">
        <f>IF(Oper!CF$10&gt;=$C172,IF(ROUND(SUM($O172:CE172),4)=ROUND($G172,4),0,IF(Oper!CF$10=Inputs!$L$16,$G172-SUM($O172:CE172),$G172/$B$91)),IF(Oper!CF$10=Inputs!$L$16,$G172-SUM($O172:CE172),0))</f>
        <v>0</v>
      </c>
      <c r="CG172" s="221">
        <f>IF(Oper!CG$10&gt;=$C172,IF(ROUND(SUM($O172:CF172),4)=ROUND($G172,4),0,IF(Oper!CG$10=Inputs!$L$16,$G172-SUM($O172:CF172),$G172/$B$91)),IF(Oper!CG$10=Inputs!$L$16,$G172-SUM($O172:CF172),0))</f>
        <v>0</v>
      </c>
      <c r="CH172" s="221">
        <f>IF(Oper!CH$10&gt;=$C172,IF(ROUND(SUM($O172:CG172),4)=ROUND($G172,4),0,IF(Oper!CH$10=Inputs!$L$16,$G172-SUM($O172:CG172),$G172/$B$91)),IF(Oper!CH$10=Inputs!$L$16,$G172-SUM($O172:CG172),0))</f>
        <v>0</v>
      </c>
      <c r="CI172" s="221">
        <f>IF(Oper!CI$10&gt;=$C172,IF(ROUND(SUM($O172:CH172),4)=ROUND($G172,4),0,IF(Oper!CI$10=Inputs!$L$16,$G172-SUM($O172:CH172),$G172/$B$91)),IF(Oper!CI$10=Inputs!$L$16,$G172-SUM($O172:CH172),0))</f>
        <v>0</v>
      </c>
      <c r="CJ172" s="221">
        <f>IF(Oper!CJ$10&gt;=$C172,IF(ROUND(SUM($O172:CI172),4)=ROUND($G172,4),0,IF(Oper!CJ$10=Inputs!$L$16,$G172-SUM($O172:CI172),$G172/$B$91)),IF(Oper!CJ$10=Inputs!$L$16,$G172-SUM($O172:CI172),0))</f>
        <v>0</v>
      </c>
      <c r="CK172" s="221">
        <f>IF(Oper!CK$10&gt;=$C172,IF(ROUND(SUM($O172:CJ172),4)=ROUND($G172,4),0,IF(Oper!CK$10=Inputs!$L$16,$G172-SUM($O172:CJ172),$G172/$B$91)),IF(Oper!CK$10=Inputs!$L$16,$G172-SUM($O172:CJ172),0))</f>
        <v>0</v>
      </c>
      <c r="CL172" s="221">
        <f>IF(Oper!CL$10&gt;=$C172,IF(ROUND(SUM($O172:CK172),4)=ROUND($G172,4),0,IF(Oper!CL$10=Inputs!$L$16,$G172-SUM($O172:CK172),$G172/$B$91)),IF(Oper!CL$10=Inputs!$L$16,$G172-SUM($O172:CK172),0))</f>
        <v>0</v>
      </c>
      <c r="CM172" s="221">
        <f>IF(Oper!CM$10&gt;=$C172,IF(ROUND(SUM($O172:CL172),4)=ROUND($G172,4),0,IF(Oper!CM$10=Inputs!$L$16,$G172-SUM($O172:CL172),$G172/$B$91)),IF(Oper!CM$10=Inputs!$L$16,$G172-SUM($O172:CL172),0))</f>
        <v>0</v>
      </c>
      <c r="CN172" s="221">
        <f>IF(Oper!CN$10&gt;=$C172,IF(ROUND(SUM($O172:CM172),4)=ROUND($G172,4),0,IF(Oper!CN$10=Inputs!$L$16,$G172-SUM($O172:CM172),$G172/$B$91)),IF(Oper!CN$10=Inputs!$L$16,$G172-SUM($O172:CM172),0))</f>
        <v>0</v>
      </c>
      <c r="CO172" s="221">
        <f>IF(Oper!CO$10&gt;=$C172,IF(ROUND(SUM($O172:CN172),4)=ROUND($G172,4),0,IF(Oper!CO$10=Inputs!$L$16,$G172-SUM($O172:CN172),$G172/$B$91)),IF(Oper!CO$10=Inputs!$L$16,$G172-SUM($O172:CN172),0))</f>
        <v>0</v>
      </c>
      <c r="CP172" s="221">
        <f>IF(Oper!CP$10&gt;=$C172,IF(ROUND(SUM($O172:CO172),4)=ROUND($G172,4),0,IF(Oper!CP$10=Inputs!$L$16,$G172-SUM($O172:CO172),$G172/$B$91)),IF(Oper!CP$10=Inputs!$L$16,$G172-SUM($O172:CO172),0))</f>
        <v>0</v>
      </c>
      <c r="CQ172" s="221">
        <f>IF(Oper!CQ$10&gt;=$C172,IF(ROUND(SUM($O172:CP172),4)=ROUND($G172,4),0,IF(Oper!CQ$10=Inputs!$L$16,$G172-SUM($O172:CP172),$G172/$B$91)),IF(Oper!CQ$10=Inputs!$L$16,$G172-SUM($O172:CP172),0))</f>
        <v>-14.909337610493759</v>
      </c>
      <c r="CR172" s="221">
        <f>IF(Oper!CR$10&gt;=$C172,IF(ROUND(SUM($O172:CQ172),4)=ROUND($G172,4),0,IF(Oper!CR$10=Inputs!$L$16,$G172-SUM($O172:CQ172),$G172/$B$91)),IF(Oper!CR$10=Inputs!$L$16,$G172-SUM($O172:CQ172),0))</f>
        <v>-283.27741459938142</v>
      </c>
      <c r="CS172" s="221"/>
    </row>
    <row r="173" spans="1:97" outlineLevel="1">
      <c r="A173" s="47"/>
      <c r="B173" s="47"/>
      <c r="C173" s="116">
        <v>72685</v>
      </c>
      <c r="D173" s="47"/>
      <c r="E173" s="47"/>
      <c r="F173" s="47"/>
      <c r="G173" s="666">
        <f t="shared" si="220"/>
        <v>-304.15048725407269</v>
      </c>
      <c r="H173" s="47"/>
      <c r="I173" s="47"/>
      <c r="J173" s="47"/>
      <c r="K173" s="310" t="s">
        <v>200</v>
      </c>
      <c r="L173" s="133"/>
      <c r="M173" s="125">
        <f t="shared" si="219"/>
        <v>-304.15048725407269</v>
      </c>
      <c r="N173" s="125"/>
      <c r="O173" s="47"/>
      <c r="P173" s="221">
        <f>IF(Oper!P$10&gt;=$C173,IF(ROUND(SUM($O173:O173),4)=ROUND($G173,4),0,IF(Oper!P$10=Inputs!$L$16,$G173-SUM($O173:O173),$G173/$B$91)),IF(Oper!P$10=Inputs!$L$16,$G173-SUM($O173:O173),0))</f>
        <v>0</v>
      </c>
      <c r="Q173" s="221">
        <f>IF(Oper!Q$10&gt;=$C173,IF(ROUND(SUM($O173:P173),4)=ROUND($G173,4),0,IF(Oper!Q$10=Inputs!$L$16,$G173-SUM($O173:P173),$G173/$B$91)),IF(Oper!Q$10=Inputs!$L$16,$G173-SUM($O173:P173),0))</f>
        <v>0</v>
      </c>
      <c r="R173" s="221">
        <f>IF(Oper!R$10&gt;=$C173,IF(ROUND(SUM($O173:Q173),4)=ROUND($G173,4),0,IF(Oper!R$10=Inputs!$L$16,$G173-SUM($O173:Q173),$G173/$B$91)),IF(Oper!R$10=Inputs!$L$16,$G173-SUM($O173:Q173),0))</f>
        <v>0</v>
      </c>
      <c r="S173" s="221">
        <f>IF(Oper!S$10&gt;=$C173,IF(ROUND(SUM($O173:R173),4)=ROUND($G173,4),0,IF(Oper!S$10=Inputs!$L$16,$G173-SUM($O173:R173),$G173/$B$91)),IF(Oper!S$10=Inputs!$L$16,$G173-SUM($O173:R173),0))</f>
        <v>0</v>
      </c>
      <c r="T173" s="221">
        <f>IF(Oper!T$10&gt;=$C173,IF(ROUND(SUM($O173:S173),4)=ROUND($G173,4),0,IF(Oper!T$10=Inputs!$L$16,$G173-SUM($O173:S173),$G173/$B$91)),IF(Oper!T$10=Inputs!$L$16,$G173-SUM($O173:S173),0))</f>
        <v>0</v>
      </c>
      <c r="U173" s="221">
        <f>IF(Oper!U$10&gt;=$C173,IF(ROUND(SUM($O173:T173),4)=ROUND($G173,4),0,IF(Oper!U$10=Inputs!$L$16,$G173-SUM($O173:T173),$G173/$B$91)),IF(Oper!U$10=Inputs!$L$16,$G173-SUM($O173:T173),0))</f>
        <v>0</v>
      </c>
      <c r="V173" s="221">
        <f>IF(Oper!V$10&gt;=$C173,IF(ROUND(SUM($O173:U173),4)=ROUND($G173,4),0,IF(Oper!V$10=Inputs!$L$16,$G173-SUM($O173:U173),$G173/$B$91)),IF(Oper!V$10=Inputs!$L$16,$G173-SUM($O173:U173),0))</f>
        <v>0</v>
      </c>
      <c r="W173" s="221">
        <f>IF(Oper!W$10&gt;=$C173,IF(ROUND(SUM($O173:V173),4)=ROUND($G173,4),0,IF(Oper!W$10=Inputs!$L$16,$G173-SUM($O173:V173),$G173/$B$91)),IF(Oper!W$10=Inputs!$L$16,$G173-SUM($O173:V173),0))</f>
        <v>0</v>
      </c>
      <c r="X173" s="221">
        <f>IF(Oper!X$10&gt;=$C173,IF(ROUND(SUM($O173:W173),4)=ROUND($G173,4),0,IF(Oper!X$10=Inputs!$L$16,$G173-SUM($O173:W173),$G173/$B$91)),IF(Oper!X$10=Inputs!$L$16,$G173-SUM($O173:W173),0))</f>
        <v>0</v>
      </c>
      <c r="Y173" s="221">
        <f>IF(Oper!Y$10&gt;=$C173,IF(ROUND(SUM($O173:X173),4)=ROUND($G173,4),0,IF(Oper!Y$10=Inputs!$L$16,$G173-SUM($O173:X173),$G173/$B$91)),IF(Oper!Y$10=Inputs!$L$16,$G173-SUM($O173:X173),0))</f>
        <v>0</v>
      </c>
      <c r="Z173" s="221">
        <f>IF(Oper!Z$10&gt;=$C173,IF(ROUND(SUM($O173:Y173),4)=ROUND($G173,4),0,IF(Oper!Z$10=Inputs!$L$16,$G173-SUM($O173:Y173),$G173/$B$91)),IF(Oper!Z$10=Inputs!$L$16,$G173-SUM($O173:Y173),0))</f>
        <v>0</v>
      </c>
      <c r="AA173" s="221">
        <f>IF(Oper!AA$10&gt;=$C173,IF(ROUND(SUM($O173:Z173),4)=ROUND($G173,4),0,IF(Oper!AA$10=Inputs!$L$16,$G173-SUM($O173:Z173),$G173/$B$91)),IF(Oper!AA$10=Inputs!$L$16,$G173-SUM($O173:Z173),0))</f>
        <v>0</v>
      </c>
      <c r="AB173" s="221">
        <f>IF(Oper!AB$10&gt;=$C173,IF(ROUND(SUM($O173:AA173),4)=ROUND($G173,4),0,IF(Oper!AB$10=Inputs!$L$16,$G173-SUM($O173:AA173),$G173/$B$91)),IF(Oper!AB$10=Inputs!$L$16,$G173-SUM($O173:AA173),0))</f>
        <v>0</v>
      </c>
      <c r="AC173" s="221">
        <f>IF(Oper!AC$10&gt;=$C173,IF(ROUND(SUM($O173:AB173),4)=ROUND($G173,4),0,IF(Oper!AC$10=Inputs!$L$16,$G173-SUM($O173:AB173),$G173/$B$91)),IF(Oper!AC$10=Inputs!$L$16,$G173-SUM($O173:AB173),0))</f>
        <v>0</v>
      </c>
      <c r="AD173" s="221">
        <f>IF(Oper!AD$10&gt;=$C173,IF(ROUND(SUM($O173:AC173),4)=ROUND($G173,4),0,IF(Oper!AD$10=Inputs!$L$16,$G173-SUM($O173:AC173),$G173/$B$91)),IF(Oper!AD$10=Inputs!$L$16,$G173-SUM($O173:AC173),0))</f>
        <v>0</v>
      </c>
      <c r="AE173" s="221">
        <f>IF(Oper!AE$10&gt;=$C173,IF(ROUND(SUM($O173:AD173),4)=ROUND($G173,4),0,IF(Oper!AE$10=Inputs!$L$16,$G173-SUM($O173:AD173),$G173/$B$91)),IF(Oper!AE$10=Inputs!$L$16,$G173-SUM($O173:AD173),0))</f>
        <v>0</v>
      </c>
      <c r="AF173" s="221">
        <f>IF(Oper!AF$10&gt;=$C173,IF(ROUND(SUM($O173:AE173),4)=ROUND($G173,4),0,IF(Oper!AF$10=Inputs!$L$16,$G173-SUM($O173:AE173),$G173/$B$91)),IF(Oper!AF$10=Inputs!$L$16,$G173-SUM($O173:AE173),0))</f>
        <v>0</v>
      </c>
      <c r="AG173" s="221">
        <f>IF(Oper!AG$10&gt;=$C173,IF(ROUND(SUM($O173:AF173),4)=ROUND($G173,4),0,IF(Oper!AG$10=Inputs!$L$16,$G173-SUM($O173:AF173),$G173/$B$91)),IF(Oper!AG$10=Inputs!$L$16,$G173-SUM($O173:AF173),0))</f>
        <v>0</v>
      </c>
      <c r="AH173" s="221">
        <f>IF(Oper!AH$10&gt;=$C173,IF(ROUND(SUM($O173:AG173),4)=ROUND($G173,4),0,IF(Oper!AH$10=Inputs!$L$16,$G173-SUM($O173:AG173),$G173/$B$91)),IF(Oper!AH$10=Inputs!$L$16,$G173-SUM($O173:AG173),0))</f>
        <v>0</v>
      </c>
      <c r="AI173" s="221">
        <f>IF(Oper!AI$10&gt;=$C173,IF(ROUND(SUM($O173:AH173),4)=ROUND($G173,4),0,IF(Oper!AI$10=Inputs!$L$16,$G173-SUM($O173:AH173),$G173/$B$91)),IF(Oper!AI$10=Inputs!$L$16,$G173-SUM($O173:AH173),0))</f>
        <v>0</v>
      </c>
      <c r="AJ173" s="221">
        <f>IF(Oper!AJ$10&gt;=$C173,IF(ROUND(SUM($O173:AI173),4)=ROUND($G173,4),0,IF(Oper!AJ$10=Inputs!$L$16,$G173-SUM($O173:AI173),$G173/$B$91)),IF(Oper!AJ$10=Inputs!$L$16,$G173-SUM($O173:AI173),0))</f>
        <v>0</v>
      </c>
      <c r="AK173" s="221">
        <f>IF(Oper!AK$10&gt;=$C173,IF(ROUND(SUM($O173:AJ173),4)=ROUND($G173,4),0,IF(Oper!AK$10=Inputs!$L$16,$G173-SUM($O173:AJ173),$G173/$B$91)),IF(Oper!AK$10=Inputs!$L$16,$G173-SUM($O173:AJ173),0))</f>
        <v>0</v>
      </c>
      <c r="AL173" s="221">
        <f>IF(Oper!AL$10&gt;=$C173,IF(ROUND(SUM($O173:AK173),4)=ROUND($G173,4),0,IF(Oper!AL$10=Inputs!$L$16,$G173-SUM($O173:AK173),$G173/$B$91)),IF(Oper!AL$10=Inputs!$L$16,$G173-SUM($O173:AK173),0))</f>
        <v>0</v>
      </c>
      <c r="AM173" s="221">
        <f>IF(Oper!AM$10&gt;=$C173,IF(ROUND(SUM($O173:AL173),4)=ROUND($G173,4),0,IF(Oper!AM$10=Inputs!$L$16,$G173-SUM($O173:AL173),$G173/$B$91)),IF(Oper!AM$10=Inputs!$L$16,$G173-SUM($O173:AL173),0))</f>
        <v>0</v>
      </c>
      <c r="AN173" s="221">
        <f>IF(Oper!AN$10&gt;=$C173,IF(ROUND(SUM($O173:AM173),4)=ROUND($G173,4),0,IF(Oper!AN$10=Inputs!$L$16,$G173-SUM($O173:AM173),$G173/$B$91)),IF(Oper!AN$10=Inputs!$L$16,$G173-SUM($O173:AM173),0))</f>
        <v>0</v>
      </c>
      <c r="AO173" s="221">
        <f>IF(Oper!AO$10&gt;=$C173,IF(ROUND(SUM($O173:AN173),4)=ROUND($G173,4),0,IF(Oper!AO$10=Inputs!$L$16,$G173-SUM($O173:AN173),$G173/$B$91)),IF(Oper!AO$10=Inputs!$L$16,$G173-SUM($O173:AN173),0))</f>
        <v>0</v>
      </c>
      <c r="AP173" s="221">
        <f>IF(Oper!AP$10&gt;=$C173,IF(ROUND(SUM($O173:AO173),4)=ROUND($G173,4),0,IF(Oper!AP$10=Inputs!$L$16,$G173-SUM($O173:AO173),$G173/$B$91)),IF(Oper!AP$10=Inputs!$L$16,$G173-SUM($O173:AO173),0))</f>
        <v>0</v>
      </c>
      <c r="AQ173" s="221">
        <f>IF(Oper!AQ$10&gt;=$C173,IF(ROUND(SUM($O173:AP173),4)=ROUND($G173,4),0,IF(Oper!AQ$10=Inputs!$L$16,$G173-SUM($O173:AP173),$G173/$B$91)),IF(Oper!AQ$10=Inputs!$L$16,$G173-SUM($O173:AP173),0))</f>
        <v>0</v>
      </c>
      <c r="AR173" s="221">
        <f>IF(Oper!AR$10&gt;=$C173,IF(ROUND(SUM($O173:AQ173),4)=ROUND($G173,4),0,IF(Oper!AR$10=Inputs!$L$16,$G173-SUM($O173:AQ173),$G173/$B$91)),IF(Oper!AR$10=Inputs!$L$16,$G173-SUM($O173:AQ173),0))</f>
        <v>0</v>
      </c>
      <c r="AS173" s="221">
        <f>IF(Oper!AS$10&gt;=$C173,IF(ROUND(SUM($O173:AR173),4)=ROUND($G173,4),0,IF(Oper!AS$10=Inputs!$L$16,$G173-SUM($O173:AR173),$G173/$B$91)),IF(Oper!AS$10=Inputs!$L$16,$G173-SUM($O173:AR173),0))</f>
        <v>0</v>
      </c>
      <c r="AT173" s="221">
        <f>IF(Oper!AT$10&gt;=$C173,IF(ROUND(SUM($O173:AS173),4)=ROUND($G173,4),0,IF(Oper!AT$10=Inputs!$L$16,$G173-SUM($O173:AS173),$G173/$B$91)),IF(Oper!AT$10=Inputs!$L$16,$G173-SUM($O173:AS173),0))</f>
        <v>0</v>
      </c>
      <c r="AU173" s="221">
        <f>IF(Oper!AU$10&gt;=$C173,IF(ROUND(SUM($O173:AT173),4)=ROUND($G173,4),0,IF(Oper!AU$10=Inputs!$L$16,$G173-SUM($O173:AT173),$G173/$B$91)),IF(Oper!AU$10=Inputs!$L$16,$G173-SUM($O173:AT173),0))</f>
        <v>0</v>
      </c>
      <c r="AV173" s="221">
        <f>IF(Oper!AV$10&gt;=$C173,IF(ROUND(SUM($O173:AU173),4)=ROUND($G173,4),0,IF(Oper!AV$10=Inputs!$L$16,$G173-SUM($O173:AU173),$G173/$B$91)),IF(Oper!AV$10=Inputs!$L$16,$G173-SUM($O173:AU173),0))</f>
        <v>0</v>
      </c>
      <c r="AW173" s="221">
        <f>IF(Oper!AW$10&gt;=$C173,IF(ROUND(SUM($O173:AV173),4)=ROUND($G173,4),0,IF(Oper!AW$10=Inputs!$L$16,$G173-SUM($O173:AV173),$G173/$B$91)),IF(Oper!AW$10=Inputs!$L$16,$G173-SUM($O173:AV173),0))</f>
        <v>0</v>
      </c>
      <c r="AX173" s="221">
        <f>IF(Oper!AX$10&gt;=$C173,IF(ROUND(SUM($O173:AW173),4)=ROUND($G173,4),0,IF(Oper!AX$10=Inputs!$L$16,$G173-SUM($O173:AW173),$G173/$B$91)),IF(Oper!AX$10=Inputs!$L$16,$G173-SUM($O173:AW173),0))</f>
        <v>0</v>
      </c>
      <c r="AY173" s="221">
        <f>IF(Oper!AY$10&gt;=$C173,IF(ROUND(SUM($O173:AX173),4)=ROUND($G173,4),0,IF(Oper!AY$10=Inputs!$L$16,$G173-SUM($O173:AX173),$G173/$B$91)),IF(Oper!AY$10=Inputs!$L$16,$G173-SUM($O173:AX173),0))</f>
        <v>0</v>
      </c>
      <c r="AZ173" s="221">
        <f>IF(Oper!AZ$10&gt;=$C173,IF(ROUND(SUM($O173:AY173),4)=ROUND($G173,4),0,IF(Oper!AZ$10=Inputs!$L$16,$G173-SUM($O173:AY173),$G173/$B$91)),IF(Oper!AZ$10=Inputs!$L$16,$G173-SUM($O173:AY173),0))</f>
        <v>0</v>
      </c>
      <c r="BA173" s="221">
        <f>IF(Oper!BA$10&gt;=$C173,IF(ROUND(SUM($O173:AZ173),4)=ROUND($G173,4),0,IF(Oper!BA$10=Inputs!$L$16,$G173-SUM($O173:AZ173),$G173/$B$91)),IF(Oper!BA$10=Inputs!$L$16,$G173-SUM($O173:AZ173),0))</f>
        <v>0</v>
      </c>
      <c r="BB173" s="221">
        <f>IF(Oper!BB$10&gt;=$C173,IF(ROUND(SUM($O173:BA173),4)=ROUND($G173,4),0,IF(Oper!BB$10=Inputs!$L$16,$G173-SUM($O173:BA173),$G173/$B$91)),IF(Oper!BB$10=Inputs!$L$16,$G173-SUM($O173:BA173),0))</f>
        <v>0</v>
      </c>
      <c r="BC173" s="221">
        <f>IF(Oper!BC$10&gt;=$C173,IF(ROUND(SUM($O173:BB173),4)=ROUND($G173,4),0,IF(Oper!BC$10=Inputs!$L$16,$G173-SUM($O173:BB173),$G173/$B$91)),IF(Oper!BC$10=Inputs!$L$16,$G173-SUM($O173:BB173),0))</f>
        <v>0</v>
      </c>
      <c r="BD173" s="221">
        <f>IF(Oper!BD$10&gt;=$C173,IF(ROUND(SUM($O173:BC173),4)=ROUND($G173,4),0,IF(Oper!BD$10=Inputs!$L$16,$G173-SUM($O173:BC173),$G173/$B$91)),IF(Oper!BD$10=Inputs!$L$16,$G173-SUM($O173:BC173),0))</f>
        <v>0</v>
      </c>
      <c r="BE173" s="221">
        <f>IF(Oper!BE$10&gt;=$C173,IF(ROUND(SUM($O173:BD173),4)=ROUND($G173,4),0,IF(Oper!BE$10=Inputs!$L$16,$G173-SUM($O173:BD173),$G173/$B$91)),IF(Oper!BE$10=Inputs!$L$16,$G173-SUM($O173:BD173),0))</f>
        <v>0</v>
      </c>
      <c r="BF173" s="221">
        <f>IF(Oper!BF$10&gt;=$C173,IF(ROUND(SUM($O173:BE173),4)=ROUND($G173,4),0,IF(Oper!BF$10=Inputs!$L$16,$G173-SUM($O173:BE173),$G173/$B$91)),IF(Oper!BF$10=Inputs!$L$16,$G173-SUM($O173:BE173),0))</f>
        <v>0</v>
      </c>
      <c r="BG173" s="221">
        <f>IF(Oper!BG$10&gt;=$C173,IF(ROUND(SUM($O173:BF173),4)=ROUND($G173,4),0,IF(Oper!BG$10=Inputs!$L$16,$G173-SUM($O173:BF173),$G173/$B$91)),IF(Oper!BG$10=Inputs!$L$16,$G173-SUM($O173:BF173),0))</f>
        <v>0</v>
      </c>
      <c r="BH173" s="221">
        <f>IF(Oper!BH$10&gt;=$C173,IF(ROUND(SUM($O173:BG173),4)=ROUND($G173,4),0,IF(Oper!BH$10=Inputs!$L$16,$G173-SUM($O173:BG173),$G173/$B$91)),IF(Oper!BH$10=Inputs!$L$16,$G173-SUM($O173:BG173),0))</f>
        <v>0</v>
      </c>
      <c r="BI173" s="221">
        <f>IF(Oper!BI$10&gt;=$C173,IF(ROUND(SUM($O173:BH173),4)=ROUND($G173,4),0,IF(Oper!BI$10=Inputs!$L$16,$G173-SUM($O173:BH173),$G173/$B$91)),IF(Oper!BI$10=Inputs!$L$16,$G173-SUM($O173:BH173),0))</f>
        <v>0</v>
      </c>
      <c r="BJ173" s="221">
        <f>IF(Oper!BJ$10&gt;=$C173,IF(ROUND(SUM($O173:BI173),4)=ROUND($G173,4),0,IF(Oper!BJ$10=Inputs!$L$16,$G173-SUM($O173:BI173),$G173/$B$91)),IF(Oper!BJ$10=Inputs!$L$16,$G173-SUM($O173:BI173),0))</f>
        <v>0</v>
      </c>
      <c r="BK173" s="221">
        <f>IF(Oper!BK$10&gt;=$C173,IF(ROUND(SUM($O173:BJ173),4)=ROUND($G173,4),0,IF(Oper!BK$10=Inputs!$L$16,$G173-SUM($O173:BJ173),$G173/$B$91)),IF(Oper!BK$10=Inputs!$L$16,$G173-SUM($O173:BJ173),0))</f>
        <v>0</v>
      </c>
      <c r="BL173" s="221">
        <f>IF(Oper!BL$10&gt;=$C173,IF(ROUND(SUM($O173:BK173),4)=ROUND($G173,4),0,IF(Oper!BL$10=Inputs!$L$16,$G173-SUM($O173:BK173),$G173/$B$91)),IF(Oper!BL$10=Inputs!$L$16,$G173-SUM($O173:BK173),0))</f>
        <v>0</v>
      </c>
      <c r="BM173" s="221">
        <f>IF(Oper!BM$10&gt;=$C173,IF(ROUND(SUM($O173:BL173),4)=ROUND($G173,4),0,IF(Oper!BM$10=Inputs!$L$16,$G173-SUM($O173:BL173),$G173/$B$91)),IF(Oper!BM$10=Inputs!$L$16,$G173-SUM($O173:BL173),0))</f>
        <v>0</v>
      </c>
      <c r="BN173" s="221">
        <f>IF(Oper!BN$10&gt;=$C173,IF(ROUND(SUM($O173:BM173),4)=ROUND($G173,4),0,IF(Oper!BN$10=Inputs!$L$16,$G173-SUM($O173:BM173),$G173/$B$91)),IF(Oper!BN$10=Inputs!$L$16,$G173-SUM($O173:BM173),0))</f>
        <v>0</v>
      </c>
      <c r="BO173" s="221">
        <f>IF(Oper!BO$10&gt;=$C173,IF(ROUND(SUM($O173:BN173),4)=ROUND($G173,4),0,IF(Oper!BO$10=Inputs!$L$16,$G173-SUM($O173:BN173),$G173/$B$91)),IF(Oper!BO$10=Inputs!$L$16,$G173-SUM($O173:BN173),0))</f>
        <v>0</v>
      </c>
      <c r="BP173" s="221">
        <f>IF(Oper!BP$10&gt;=$C173,IF(ROUND(SUM($O173:BO173),4)=ROUND($G173,4),0,IF(Oper!BP$10=Inputs!$L$16,$G173-SUM($O173:BO173),$G173/$B$91)),IF(Oper!BP$10=Inputs!$L$16,$G173-SUM($O173:BO173),0))</f>
        <v>0</v>
      </c>
      <c r="BQ173" s="221">
        <f>IF(Oper!BQ$10&gt;=$C173,IF(ROUND(SUM($O173:BP173),4)=ROUND($G173,4),0,IF(Oper!BQ$10=Inputs!$L$16,$G173-SUM($O173:BP173),$G173/$B$91)),IF(Oper!BQ$10=Inputs!$L$16,$G173-SUM($O173:BP173),0))</f>
        <v>0</v>
      </c>
      <c r="BR173" s="221">
        <f>IF(Oper!BR$10&gt;=$C173,IF(ROUND(SUM($O173:BQ173),4)=ROUND($G173,4),0,IF(Oper!BR$10=Inputs!$L$16,$G173-SUM($O173:BQ173),$G173/$B$91)),IF(Oper!BR$10=Inputs!$L$16,$G173-SUM($O173:BQ173),0))</f>
        <v>0</v>
      </c>
      <c r="BS173" s="221">
        <f>IF(Oper!BS$10&gt;=$C173,IF(ROUND(SUM($O173:BR173),4)=ROUND($G173,4),0,IF(Oper!BS$10=Inputs!$L$16,$G173-SUM($O173:BR173),$G173/$B$91)),IF(Oper!BS$10=Inputs!$L$16,$G173-SUM($O173:BR173),0))</f>
        <v>0</v>
      </c>
      <c r="BT173" s="221">
        <f>IF(Oper!BT$10&gt;=$C173,IF(ROUND(SUM($O173:BS173),4)=ROUND($G173,4),0,IF(Oper!BT$10=Inputs!$L$16,$G173-SUM($O173:BS173),$G173/$B$91)),IF(Oper!BT$10=Inputs!$L$16,$G173-SUM($O173:BS173),0))</f>
        <v>0</v>
      </c>
      <c r="BU173" s="221">
        <f>IF(Oper!BU$10&gt;=$C173,IF(ROUND(SUM($O173:BT173),4)=ROUND($G173,4),0,IF(Oper!BU$10=Inputs!$L$16,$G173-SUM($O173:BT173),$G173/$B$91)),IF(Oper!BU$10=Inputs!$L$16,$G173-SUM($O173:BT173),0))</f>
        <v>0</v>
      </c>
      <c r="BV173" s="221">
        <f>IF(Oper!BV$10&gt;=$C173,IF(ROUND(SUM($O173:BU173),4)=ROUND($G173,4),0,IF(Oper!BV$10=Inputs!$L$16,$G173-SUM($O173:BU173),$G173/$B$91)),IF(Oper!BV$10=Inputs!$L$16,$G173-SUM($O173:BU173),0))</f>
        <v>0</v>
      </c>
      <c r="BW173" s="221">
        <f>IF(Oper!BW$10&gt;=$C173,IF(ROUND(SUM($O173:BV173),4)=ROUND($G173,4),0,IF(Oper!BW$10=Inputs!$L$16,$G173-SUM($O173:BV173),$G173/$B$91)),IF(Oper!BW$10=Inputs!$L$16,$G173-SUM($O173:BV173),0))</f>
        <v>0</v>
      </c>
      <c r="BX173" s="221">
        <f>IF(Oper!BX$10&gt;=$C173,IF(ROUND(SUM($O173:BW173),4)=ROUND($G173,4),0,IF(Oper!BX$10=Inputs!$L$16,$G173-SUM($O173:BW173),$G173/$B$91)),IF(Oper!BX$10=Inputs!$L$16,$G173-SUM($O173:BW173),0))</f>
        <v>0</v>
      </c>
      <c r="BY173" s="221">
        <f>IF(Oper!BY$10&gt;=$C173,IF(ROUND(SUM($O173:BX173),4)=ROUND($G173,4),0,IF(Oper!BY$10=Inputs!$L$16,$G173-SUM($O173:BX173),$G173/$B$91)),IF(Oper!BY$10=Inputs!$L$16,$G173-SUM($O173:BX173),0))</f>
        <v>0</v>
      </c>
      <c r="BZ173" s="221">
        <f>IF(Oper!BZ$10&gt;=$C173,IF(ROUND(SUM($O173:BY173),4)=ROUND($G173,4),0,IF(Oper!BZ$10=Inputs!$L$16,$G173-SUM($O173:BY173),$G173/$B$91)),IF(Oper!BZ$10=Inputs!$L$16,$G173-SUM($O173:BY173),0))</f>
        <v>0</v>
      </c>
      <c r="CA173" s="221">
        <f>IF(Oper!CA$10&gt;=$C173,IF(ROUND(SUM($O173:BZ173),4)=ROUND($G173,4),0,IF(Oper!CA$10=Inputs!$L$16,$G173-SUM($O173:BZ173),$G173/$B$91)),IF(Oper!CA$10=Inputs!$L$16,$G173-SUM($O173:BZ173),0))</f>
        <v>0</v>
      </c>
      <c r="CB173" s="221">
        <f>IF(Oper!CB$10&gt;=$C173,IF(ROUND(SUM($O173:CA173),4)=ROUND($G173,4),0,IF(Oper!CB$10=Inputs!$L$16,$G173-SUM($O173:CA173),$G173/$B$91)),IF(Oper!CB$10=Inputs!$L$16,$G173-SUM($O173:CA173),0))</f>
        <v>0</v>
      </c>
      <c r="CC173" s="221">
        <f>IF(Oper!CC$10&gt;=$C173,IF(ROUND(SUM($O173:CB173),4)=ROUND($G173,4),0,IF(Oper!CC$10=Inputs!$L$16,$G173-SUM($O173:CB173),$G173/$B$91)),IF(Oper!CC$10=Inputs!$L$16,$G173-SUM($O173:CB173),0))</f>
        <v>0</v>
      </c>
      <c r="CD173" s="221">
        <f>IF(Oper!CD$10&gt;=$C173,IF(ROUND(SUM($O173:CC173),4)=ROUND($G173,4),0,IF(Oper!CD$10=Inputs!$L$16,$G173-SUM($O173:CC173),$G173/$B$91)),IF(Oper!CD$10=Inputs!$L$16,$G173-SUM($O173:CC173),0))</f>
        <v>0</v>
      </c>
      <c r="CE173" s="221">
        <f>IF(Oper!CE$10&gt;=$C173,IF(ROUND(SUM($O173:CD173),4)=ROUND($G173,4),0,IF(Oper!CE$10=Inputs!$L$16,$G173-SUM($O173:CD173),$G173/$B$91)),IF(Oper!CE$10=Inputs!$L$16,$G173-SUM($O173:CD173),0))</f>
        <v>0</v>
      </c>
      <c r="CF173" s="221">
        <f>IF(Oper!CF$10&gt;=$C173,IF(ROUND(SUM($O173:CE173),4)=ROUND($G173,4),0,IF(Oper!CF$10=Inputs!$L$16,$G173-SUM($O173:CE173),$G173/$B$91)),IF(Oper!CF$10=Inputs!$L$16,$G173-SUM($O173:CE173),0))</f>
        <v>0</v>
      </c>
      <c r="CG173" s="221">
        <f>IF(Oper!CG$10&gt;=$C173,IF(ROUND(SUM($O173:CF173),4)=ROUND($G173,4),0,IF(Oper!CG$10=Inputs!$L$16,$G173-SUM($O173:CF173),$G173/$B$91)),IF(Oper!CG$10=Inputs!$L$16,$G173-SUM($O173:CF173),0))</f>
        <v>0</v>
      </c>
      <c r="CH173" s="221">
        <f>IF(Oper!CH$10&gt;=$C173,IF(ROUND(SUM($O173:CG173),4)=ROUND($G173,4),0,IF(Oper!CH$10=Inputs!$L$16,$G173-SUM($O173:CG173),$G173/$B$91)),IF(Oper!CH$10=Inputs!$L$16,$G173-SUM($O173:CG173),0))</f>
        <v>0</v>
      </c>
      <c r="CI173" s="221">
        <f>IF(Oper!CI$10&gt;=$C173,IF(ROUND(SUM($O173:CH173),4)=ROUND($G173,4),0,IF(Oper!CI$10=Inputs!$L$16,$G173-SUM($O173:CH173),$G173/$B$91)),IF(Oper!CI$10=Inputs!$L$16,$G173-SUM($O173:CH173),0))</f>
        <v>0</v>
      </c>
      <c r="CJ173" s="221">
        <f>IF(Oper!CJ$10&gt;=$C173,IF(ROUND(SUM($O173:CI173),4)=ROUND($G173,4),0,IF(Oper!CJ$10=Inputs!$L$16,$G173-SUM($O173:CI173),$G173/$B$91)),IF(Oper!CJ$10=Inputs!$L$16,$G173-SUM($O173:CI173),0))</f>
        <v>0</v>
      </c>
      <c r="CK173" s="221">
        <f>IF(Oper!CK$10&gt;=$C173,IF(ROUND(SUM($O173:CJ173),4)=ROUND($G173,4),0,IF(Oper!CK$10=Inputs!$L$16,$G173-SUM($O173:CJ173),$G173/$B$91)),IF(Oper!CK$10=Inputs!$L$16,$G173-SUM($O173:CJ173),0))</f>
        <v>0</v>
      </c>
      <c r="CL173" s="221">
        <f>IF(Oper!CL$10&gt;=$C173,IF(ROUND(SUM($O173:CK173),4)=ROUND($G173,4),0,IF(Oper!CL$10=Inputs!$L$16,$G173-SUM($O173:CK173),$G173/$B$91)),IF(Oper!CL$10=Inputs!$L$16,$G173-SUM($O173:CK173),0))</f>
        <v>0</v>
      </c>
      <c r="CM173" s="221">
        <f>IF(Oper!CM$10&gt;=$C173,IF(ROUND(SUM($O173:CL173),4)=ROUND($G173,4),0,IF(Oper!CM$10=Inputs!$L$16,$G173-SUM($O173:CL173),$G173/$B$91)),IF(Oper!CM$10=Inputs!$L$16,$G173-SUM($O173:CL173),0))</f>
        <v>0</v>
      </c>
      <c r="CN173" s="221">
        <f>IF(Oper!CN$10&gt;=$C173,IF(ROUND(SUM($O173:CM173),4)=ROUND($G173,4),0,IF(Oper!CN$10=Inputs!$L$16,$G173-SUM($O173:CM173),$G173/$B$91)),IF(Oper!CN$10=Inputs!$L$16,$G173-SUM($O173:CM173),0))</f>
        <v>0</v>
      </c>
      <c r="CO173" s="221">
        <f>IF(Oper!CO$10&gt;=$C173,IF(ROUND(SUM($O173:CN173),4)=ROUND($G173,4),0,IF(Oper!CO$10=Inputs!$L$16,$G173-SUM($O173:CN173),$G173/$B$91)),IF(Oper!CO$10=Inputs!$L$16,$G173-SUM($O173:CN173),0))</f>
        <v>0</v>
      </c>
      <c r="CP173" s="221">
        <f>IF(Oper!CP$10&gt;=$C173,IF(ROUND(SUM($O173:CO173),4)=ROUND($G173,4),0,IF(Oper!CP$10=Inputs!$L$16,$G173-SUM($O173:CO173),$G173/$B$91)),IF(Oper!CP$10=Inputs!$L$16,$G173-SUM($O173:CO173),0))</f>
        <v>0</v>
      </c>
      <c r="CQ173" s="221">
        <f>IF(Oper!CQ$10&gt;=$C173,IF(ROUND(SUM($O173:CP173),4)=ROUND($G173,4),0,IF(Oper!CQ$10=Inputs!$L$16,$G173-SUM($O173:CP173),$G173/$B$91)),IF(Oper!CQ$10=Inputs!$L$16,$G173-SUM($O173:CP173),0))</f>
        <v>0</v>
      </c>
      <c r="CR173" s="221">
        <f>IF(Oper!CR$10&gt;=$C173,IF(ROUND(SUM($O173:CQ173),4)=ROUND($G173,4),0,IF(Oper!CR$10=Inputs!$L$16,$G173-SUM($O173:CQ173),$G173/$B$91)),IF(Oper!CR$10=Inputs!$L$16,$G173-SUM($O173:CQ173),0))</f>
        <v>-304.15048725407269</v>
      </c>
      <c r="CS173" s="221"/>
    </row>
    <row r="174" spans="1:97" outlineLevel="1">
      <c r="A174" s="47"/>
      <c r="B174" s="47"/>
      <c r="C174" s="116"/>
      <c r="D174" s="47"/>
      <c r="E174" s="47"/>
      <c r="F174" s="47"/>
      <c r="G174" s="666"/>
      <c r="H174" s="47"/>
      <c r="I174" s="47"/>
      <c r="J174" s="47"/>
      <c r="K174" s="310"/>
      <c r="L174" s="133"/>
      <c r="M174" s="125"/>
      <c r="N174" s="125"/>
      <c r="O174" s="47"/>
      <c r="P174" s="47"/>
      <c r="Q174" s="221"/>
      <c r="R174" s="221"/>
      <c r="S174" s="221"/>
      <c r="T174" s="221"/>
      <c r="U174" s="221"/>
      <c r="V174" s="221"/>
      <c r="W174" s="221"/>
      <c r="X174" s="221"/>
      <c r="Y174" s="221"/>
      <c r="Z174" s="221"/>
      <c r="AA174" s="221"/>
      <c r="AB174" s="221"/>
      <c r="AC174" s="221"/>
      <c r="AD174" s="221"/>
      <c r="AE174" s="221"/>
      <c r="AF174" s="221"/>
      <c r="AG174" s="221"/>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21"/>
      <c r="BD174" s="221"/>
      <c r="BE174" s="221"/>
      <c r="BF174" s="221"/>
      <c r="BG174" s="221"/>
      <c r="BH174" s="221"/>
      <c r="BI174" s="221"/>
      <c r="BJ174" s="221"/>
      <c r="BK174" s="221"/>
      <c r="BL174" s="221"/>
      <c r="BM174" s="221"/>
      <c r="BN174" s="221"/>
      <c r="BO174" s="221"/>
      <c r="BP174" s="221"/>
      <c r="BQ174" s="221"/>
      <c r="BR174" s="221"/>
      <c r="BS174" s="221"/>
      <c r="BT174" s="221"/>
      <c r="BU174" s="221"/>
      <c r="BV174" s="221"/>
      <c r="BW174" s="221"/>
      <c r="BX174" s="221"/>
      <c r="BY174" s="221"/>
      <c r="BZ174" s="221"/>
      <c r="CA174" s="221"/>
      <c r="CB174" s="221"/>
      <c r="CC174" s="221"/>
      <c r="CD174" s="221"/>
      <c r="CE174" s="221"/>
      <c r="CF174" s="221"/>
      <c r="CG174" s="221"/>
      <c r="CH174" s="221"/>
      <c r="CI174" s="221"/>
      <c r="CJ174" s="221"/>
      <c r="CK174" s="221"/>
      <c r="CL174" s="221"/>
      <c r="CM174" s="221"/>
      <c r="CN174" s="221"/>
      <c r="CO174" s="221"/>
      <c r="CP174" s="221"/>
      <c r="CQ174" s="221"/>
      <c r="CR174" s="221"/>
      <c r="CS174" s="221"/>
    </row>
    <row r="175" spans="1:97" outlineLevel="1">
      <c r="A175" s="47"/>
      <c r="B175" s="47"/>
      <c r="C175" s="47"/>
      <c r="D175" s="47"/>
      <c r="E175" s="47"/>
      <c r="F175" s="47"/>
      <c r="G175" s="47"/>
      <c r="H175" s="47"/>
      <c r="I175" s="47"/>
      <c r="J175" s="47"/>
      <c r="K175" s="47"/>
      <c r="L175" s="47"/>
      <c r="M175" s="47"/>
      <c r="N175" s="47"/>
      <c r="O175" s="47"/>
      <c r="P175" s="259">
        <f t="shared" ref="P175:AU175" si="221">+SUM(P93:P174)</f>
        <v>-7.8408641580161484</v>
      </c>
      <c r="Q175" s="259">
        <f>+SUM(Q93:Q174)</f>
        <v>-13.981958080883926</v>
      </c>
      <c r="R175" s="259">
        <f t="shared" si="221"/>
        <v>-18.791763965727299</v>
      </c>
      <c r="S175" s="259">
        <f t="shared" si="221"/>
        <v>-22.558883137073678</v>
      </c>
      <c r="T175" s="259">
        <f t="shared" si="221"/>
        <v>-26.512396533014154</v>
      </c>
      <c r="U175" s="259">
        <f t="shared" si="221"/>
        <v>-30.661526799656208</v>
      </c>
      <c r="V175" s="259">
        <f t="shared" si="221"/>
        <v>-35.015952912703412</v>
      </c>
      <c r="W175" s="259">
        <f t="shared" si="221"/>
        <v>-39.58583275630081</v>
      </c>
      <c r="X175" s="259">
        <f t="shared" si="221"/>
        <v>-44.38182681906455</v>
      </c>
      <c r="Y175" s="259">
        <f t="shared" si="221"/>
        <v>-49.04521627002039</v>
      </c>
      <c r="Z175" s="259">
        <f t="shared" si="221"/>
        <v>-53.579667498834915</v>
      </c>
      <c r="AA175" s="259">
        <f t="shared" si="221"/>
        <v>-57.988745523035362</v>
      </c>
      <c r="AB175" s="259">
        <f t="shared" si="221"/>
        <v>-62.275916790851518</v>
      </c>
      <c r="AC175" s="259">
        <f t="shared" si="221"/>
        <v>-66.44455190656177</v>
      </c>
      <c r="AD175" s="259">
        <f t="shared" si="221"/>
        <v>-70.668948467752315</v>
      </c>
      <c r="AE175" s="259">
        <f t="shared" si="221"/>
        <v>-74.949852363356982</v>
      </c>
      <c r="AF175" s="259">
        <f t="shared" si="221"/>
        <v>-79.288019459638889</v>
      </c>
      <c r="AG175" s="259">
        <f t="shared" si="221"/>
        <v>-83.684215733651413</v>
      </c>
      <c r="AH175" s="259">
        <f t="shared" si="221"/>
        <v>-88.139217408484498</v>
      </c>
      <c r="AI175" s="259">
        <f t="shared" si="221"/>
        <v>-92.76496030391344</v>
      </c>
      <c r="AJ175" s="259">
        <f t="shared" si="221"/>
        <v>-89.727124044963816</v>
      </c>
      <c r="AK175" s="259">
        <f t="shared" si="221"/>
        <v>-88.573137603146847</v>
      </c>
      <c r="AL175" s="259">
        <f t="shared" si="221"/>
        <v>-88.941573766905108</v>
      </c>
      <c r="AM175" s="259">
        <f t="shared" si="221"/>
        <v>-90.55115658479599</v>
      </c>
      <c r="AN175" s="259">
        <f t="shared" si="221"/>
        <v>-91.985086216220651</v>
      </c>
      <c r="AO175" s="259">
        <f t="shared" si="221"/>
        <v>-93.234161472444583</v>
      </c>
      <c r="AP175" s="259">
        <f t="shared" si="221"/>
        <v>-94.288724878002625</v>
      </c>
      <c r="AQ175" s="259">
        <f t="shared" si="221"/>
        <v>-95.138640091939138</v>
      </c>
      <c r="AR175" s="259">
        <f t="shared" si="221"/>
        <v>-95.773268211864206</v>
      </c>
      <c r="AS175" s="259">
        <f t="shared" si="221"/>
        <v>-96.649113387250964</v>
      </c>
      <c r="AT175" s="259">
        <f t="shared" si="221"/>
        <v>-97.764681477305913</v>
      </c>
      <c r="AU175" s="259">
        <f t="shared" si="221"/>
        <v>-99.118623158352293</v>
      </c>
      <c r="AV175" s="259">
        <f t="shared" ref="AV175:CA175" si="222">+SUM(AV93:AV174)</f>
        <v>-100.70973198988791</v>
      </c>
      <c r="AW175" s="259">
        <f t="shared" si="222"/>
        <v>-102.53694257551646</v>
      </c>
      <c r="AX175" s="259">
        <f t="shared" si="222"/>
        <v>-104.42830862969151</v>
      </c>
      <c r="AY175" s="259">
        <f t="shared" si="222"/>
        <v>-106.38548260175975</v>
      </c>
      <c r="AZ175" s="259">
        <f t="shared" si="222"/>
        <v>-108.41015493050418</v>
      </c>
      <c r="BA175" s="259">
        <f t="shared" si="222"/>
        <v>-110.50405487001855</v>
      </c>
      <c r="BB175" s="259">
        <f t="shared" si="222"/>
        <v>-112.66895133298289</v>
      </c>
      <c r="BC175" s="259">
        <f t="shared" si="222"/>
        <v>-114.79550453810731</v>
      </c>
      <c r="BD175" s="259">
        <f t="shared" si="222"/>
        <v>-116.87981866160524</v>
      </c>
      <c r="BE175" s="259">
        <f t="shared" si="222"/>
        <v>-118.91780004357017</v>
      </c>
      <c r="BF175" s="259">
        <f t="shared" si="222"/>
        <v>-120.90514863524456</v>
      </c>
      <c r="BG175" s="259">
        <f t="shared" si="222"/>
        <v>-122.83734909908887</v>
      </c>
      <c r="BH175" s="259">
        <f t="shared" si="222"/>
        <v>-124.90498657386695</v>
      </c>
      <c r="BI175" s="259">
        <f t="shared" si="222"/>
        <v>-127.11096316318702</v>
      </c>
      <c r="BJ175" s="259">
        <f t="shared" si="222"/>
        <v>-129.45823939901155</v>
      </c>
      <c r="BK175" s="259">
        <f t="shared" si="222"/>
        <v>-131.94983541099603</v>
      </c>
      <c r="BL175" s="259">
        <f t="shared" si="222"/>
        <v>-134.58883211921597</v>
      </c>
      <c r="BM175" s="259">
        <f t="shared" si="222"/>
        <v>-137.28060876160026</v>
      </c>
      <c r="BN175" s="259">
        <f t="shared" si="222"/>
        <v>-140.02622093683229</v>
      </c>
      <c r="BO175" s="259">
        <f t="shared" si="222"/>
        <v>-142.82674535556893</v>
      </c>
      <c r="BP175" s="259">
        <f t="shared" si="222"/>
        <v>-145.68328026268031</v>
      </c>
      <c r="BQ175" s="259">
        <f t="shared" si="222"/>
        <v>-148.59694586793393</v>
      </c>
      <c r="BR175" s="259">
        <f t="shared" si="222"/>
        <v>-151.5688847852926</v>
      </c>
      <c r="BS175" s="259">
        <f t="shared" si="222"/>
        <v>-154.60026248099842</v>
      </c>
      <c r="BT175" s="259">
        <f t="shared" si="222"/>
        <v>-157.69226773061843</v>
      </c>
      <c r="BU175" s="259">
        <f t="shared" si="222"/>
        <v>-160.84611308523077</v>
      </c>
      <c r="BV175" s="259">
        <f t="shared" si="222"/>
        <v>-164.06303534693541</v>
      </c>
      <c r="BW175" s="259">
        <f t="shared" si="222"/>
        <v>-167.34429605387413</v>
      </c>
      <c r="BX175" s="259">
        <f t="shared" si="222"/>
        <v>-170.6911819749516</v>
      </c>
      <c r="BY175" s="259">
        <f t="shared" si="222"/>
        <v>-174.10500561445065</v>
      </c>
      <c r="BZ175" s="259">
        <f t="shared" si="222"/>
        <v>-177.58710572673962</v>
      </c>
      <c r="CA175" s="259">
        <f t="shared" si="222"/>
        <v>-181.13884784127444</v>
      </c>
      <c r="CB175" s="259">
        <f t="shared" ref="CB175:CR175" si="223">+SUM(CB93:CB174)</f>
        <v>-184.76162479809992</v>
      </c>
      <c r="CC175" s="259">
        <f t="shared" si="223"/>
        <v>-188.45685729406193</v>
      </c>
      <c r="CD175" s="259">
        <f t="shared" si="223"/>
        <v>-192.22599443994318</v>
      </c>
      <c r="CE175" s="259">
        <f t="shared" si="223"/>
        <v>-196.07051432874201</v>
      </c>
      <c r="CF175" s="259">
        <f t="shared" si="223"/>
        <v>-199.99192461531689</v>
      </c>
      <c r="CG175" s="259">
        <f t="shared" si="223"/>
        <v>-203.9917631076232</v>
      </c>
      <c r="CH175" s="259">
        <f t="shared" si="223"/>
        <v>-208.07159836977567</v>
      </c>
      <c r="CI175" s="259">
        <f t="shared" si="223"/>
        <v>-212.23303033717119</v>
      </c>
      <c r="CJ175" s="259">
        <f t="shared" si="223"/>
        <v>-216.47769094391458</v>
      </c>
      <c r="CK175" s="259">
        <f t="shared" si="223"/>
        <v>-220.80724476279292</v>
      </c>
      <c r="CL175" s="259">
        <f t="shared" si="223"/>
        <v>-225.22338965804877</v>
      </c>
      <c r="CM175" s="259">
        <f t="shared" si="223"/>
        <v>-229.72785745120981</v>
      </c>
      <c r="CN175" s="259">
        <f t="shared" si="223"/>
        <v>-234.32241460023397</v>
      </c>
      <c r="CO175" s="259">
        <f t="shared" si="223"/>
        <v>-239.00886289223871</v>
      </c>
      <c r="CP175" s="259">
        <f t="shared" si="223"/>
        <v>-243.78904015008345</v>
      </c>
      <c r="CQ175" s="259">
        <f t="shared" si="223"/>
        <v>-248.66482095308515</v>
      </c>
      <c r="CR175" s="259">
        <f t="shared" si="223"/>
        <v>-2829.7689813503607</v>
      </c>
      <c r="CS175" s="259"/>
    </row>
    <row r="176" spans="1:97" outlineLevel="1">
      <c r="A176" s="47"/>
      <c r="B176" s="47"/>
      <c r="C176" s="47"/>
      <c r="D176" s="47"/>
      <c r="E176" s="47"/>
      <c r="F176" s="47"/>
      <c r="G176" s="47"/>
      <c r="H176" s="47"/>
      <c r="I176" s="47"/>
      <c r="J176" s="47"/>
      <c r="K176" s="47"/>
      <c r="L176" s="47"/>
      <c r="M176" s="47"/>
      <c r="N176" s="47"/>
      <c r="O176" s="47"/>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c r="CG176" s="259"/>
      <c r="CH176" s="259"/>
      <c r="CI176" s="259"/>
      <c r="CJ176" s="259"/>
      <c r="CK176" s="259"/>
      <c r="CL176" s="259"/>
      <c r="CM176" s="259"/>
      <c r="CN176" s="259"/>
      <c r="CO176" s="259"/>
      <c r="CP176" s="259"/>
      <c r="CQ176" s="259"/>
      <c r="CR176" s="259"/>
      <c r="CS176" s="259"/>
    </row>
    <row r="177" spans="1:192" outlineLevel="1">
      <c r="A177" s="47"/>
      <c r="B177" s="110" t="s">
        <v>202</v>
      </c>
      <c r="C177" s="110"/>
      <c r="D177" s="110"/>
      <c r="E177" s="110"/>
      <c r="F177" s="110"/>
      <c r="G177" s="110"/>
      <c r="H177" s="110"/>
      <c r="I177" s="110"/>
      <c r="J177" s="110"/>
      <c r="K177" s="343" t="s">
        <v>200</v>
      </c>
      <c r="L177" s="110"/>
      <c r="M177" s="226">
        <f>SUM(O177:GK177)</f>
        <v>-12775.542124233669</v>
      </c>
      <c r="N177" s="226"/>
      <c r="O177" s="110"/>
      <c r="P177" s="226">
        <f t="shared" ref="P177" si="224">P175</f>
        <v>-7.8408641580161484</v>
      </c>
      <c r="Q177" s="226">
        <f>Q175</f>
        <v>-13.981958080883926</v>
      </c>
      <c r="R177" s="226">
        <f t="shared" ref="R177:CC177" si="225">R175</f>
        <v>-18.791763965727299</v>
      </c>
      <c r="S177" s="226">
        <f t="shared" si="225"/>
        <v>-22.558883137073678</v>
      </c>
      <c r="T177" s="226">
        <f t="shared" si="225"/>
        <v>-26.512396533014154</v>
      </c>
      <c r="U177" s="226">
        <f t="shared" si="225"/>
        <v>-30.661526799656208</v>
      </c>
      <c r="V177" s="226">
        <f t="shared" si="225"/>
        <v>-35.015952912703412</v>
      </c>
      <c r="W177" s="226">
        <f t="shared" si="225"/>
        <v>-39.58583275630081</v>
      </c>
      <c r="X177" s="226">
        <f t="shared" si="225"/>
        <v>-44.38182681906455</v>
      </c>
      <c r="Y177" s="226">
        <f t="shared" si="225"/>
        <v>-49.04521627002039</v>
      </c>
      <c r="Z177" s="226">
        <f t="shared" si="225"/>
        <v>-53.579667498834915</v>
      </c>
      <c r="AA177" s="226">
        <f t="shared" si="225"/>
        <v>-57.988745523035362</v>
      </c>
      <c r="AB177" s="226">
        <f t="shared" si="225"/>
        <v>-62.275916790851518</v>
      </c>
      <c r="AC177" s="226">
        <f t="shared" si="225"/>
        <v>-66.44455190656177</v>
      </c>
      <c r="AD177" s="226">
        <f t="shared" si="225"/>
        <v>-70.668948467752315</v>
      </c>
      <c r="AE177" s="226">
        <f t="shared" si="225"/>
        <v>-74.949852363356982</v>
      </c>
      <c r="AF177" s="226">
        <f t="shared" si="225"/>
        <v>-79.288019459638889</v>
      </c>
      <c r="AG177" s="226">
        <f t="shared" si="225"/>
        <v>-83.684215733651413</v>
      </c>
      <c r="AH177" s="226">
        <f t="shared" si="225"/>
        <v>-88.139217408484498</v>
      </c>
      <c r="AI177" s="226">
        <f t="shared" si="225"/>
        <v>-92.76496030391344</v>
      </c>
      <c r="AJ177" s="226">
        <f t="shared" si="225"/>
        <v>-89.727124044963816</v>
      </c>
      <c r="AK177" s="226">
        <f t="shared" si="225"/>
        <v>-88.573137603146847</v>
      </c>
      <c r="AL177" s="226">
        <f t="shared" si="225"/>
        <v>-88.941573766905108</v>
      </c>
      <c r="AM177" s="226">
        <f t="shared" si="225"/>
        <v>-90.55115658479599</v>
      </c>
      <c r="AN177" s="226">
        <f t="shared" si="225"/>
        <v>-91.985086216220651</v>
      </c>
      <c r="AO177" s="226">
        <f t="shared" si="225"/>
        <v>-93.234161472444583</v>
      </c>
      <c r="AP177" s="226">
        <f t="shared" si="225"/>
        <v>-94.288724878002625</v>
      </c>
      <c r="AQ177" s="226">
        <f t="shared" si="225"/>
        <v>-95.138640091939138</v>
      </c>
      <c r="AR177" s="226">
        <f t="shared" si="225"/>
        <v>-95.773268211864206</v>
      </c>
      <c r="AS177" s="226">
        <f t="shared" si="225"/>
        <v>-96.649113387250964</v>
      </c>
      <c r="AT177" s="226">
        <f t="shared" si="225"/>
        <v>-97.764681477305913</v>
      </c>
      <c r="AU177" s="226">
        <f t="shared" si="225"/>
        <v>-99.118623158352293</v>
      </c>
      <c r="AV177" s="226">
        <f t="shared" si="225"/>
        <v>-100.70973198988791</v>
      </c>
      <c r="AW177" s="226">
        <f t="shared" si="225"/>
        <v>-102.53694257551646</v>
      </c>
      <c r="AX177" s="226">
        <f t="shared" si="225"/>
        <v>-104.42830862969151</v>
      </c>
      <c r="AY177" s="226">
        <f t="shared" si="225"/>
        <v>-106.38548260175975</v>
      </c>
      <c r="AZ177" s="226">
        <f t="shared" si="225"/>
        <v>-108.41015493050418</v>
      </c>
      <c r="BA177" s="226">
        <f t="shared" si="225"/>
        <v>-110.50405487001855</v>
      </c>
      <c r="BB177" s="226">
        <f t="shared" si="225"/>
        <v>-112.66895133298289</v>
      </c>
      <c r="BC177" s="226">
        <f t="shared" si="225"/>
        <v>-114.79550453810731</v>
      </c>
      <c r="BD177" s="226">
        <f t="shared" si="225"/>
        <v>-116.87981866160524</v>
      </c>
      <c r="BE177" s="226">
        <f t="shared" si="225"/>
        <v>-118.91780004357017</v>
      </c>
      <c r="BF177" s="226">
        <f t="shared" si="225"/>
        <v>-120.90514863524456</v>
      </c>
      <c r="BG177" s="226">
        <f t="shared" si="225"/>
        <v>-122.83734909908887</v>
      </c>
      <c r="BH177" s="226">
        <f t="shared" si="225"/>
        <v>-124.90498657386695</v>
      </c>
      <c r="BI177" s="226">
        <f t="shared" si="225"/>
        <v>-127.11096316318702</v>
      </c>
      <c r="BJ177" s="226">
        <f t="shared" si="225"/>
        <v>-129.45823939901155</v>
      </c>
      <c r="BK177" s="226">
        <f t="shared" si="225"/>
        <v>-131.94983541099603</v>
      </c>
      <c r="BL177" s="226">
        <f t="shared" si="225"/>
        <v>-134.58883211921597</v>
      </c>
      <c r="BM177" s="226">
        <f t="shared" si="225"/>
        <v>-137.28060876160026</v>
      </c>
      <c r="BN177" s="226">
        <f t="shared" si="225"/>
        <v>-140.02622093683229</v>
      </c>
      <c r="BO177" s="226">
        <f t="shared" si="225"/>
        <v>-142.82674535556893</v>
      </c>
      <c r="BP177" s="226">
        <f t="shared" si="225"/>
        <v>-145.68328026268031</v>
      </c>
      <c r="BQ177" s="226">
        <f t="shared" si="225"/>
        <v>-148.59694586793393</v>
      </c>
      <c r="BR177" s="226">
        <f t="shared" si="225"/>
        <v>-151.5688847852926</v>
      </c>
      <c r="BS177" s="226">
        <f t="shared" si="225"/>
        <v>-154.60026248099842</v>
      </c>
      <c r="BT177" s="226">
        <f t="shared" si="225"/>
        <v>-157.69226773061843</v>
      </c>
      <c r="BU177" s="226">
        <f t="shared" si="225"/>
        <v>-160.84611308523077</v>
      </c>
      <c r="BV177" s="226">
        <f t="shared" si="225"/>
        <v>-164.06303534693541</v>
      </c>
      <c r="BW177" s="226">
        <f t="shared" si="225"/>
        <v>-167.34429605387413</v>
      </c>
      <c r="BX177" s="226">
        <f t="shared" si="225"/>
        <v>-170.6911819749516</v>
      </c>
      <c r="BY177" s="226">
        <f t="shared" si="225"/>
        <v>-174.10500561445065</v>
      </c>
      <c r="BZ177" s="226">
        <f t="shared" si="225"/>
        <v>-177.58710572673962</v>
      </c>
      <c r="CA177" s="226">
        <f t="shared" si="225"/>
        <v>-181.13884784127444</v>
      </c>
      <c r="CB177" s="226">
        <f t="shared" si="225"/>
        <v>-184.76162479809992</v>
      </c>
      <c r="CC177" s="226">
        <f t="shared" si="225"/>
        <v>-188.45685729406193</v>
      </c>
      <c r="CD177" s="226">
        <f t="shared" ref="CD177:CR177" si="226">CD175</f>
        <v>-192.22599443994318</v>
      </c>
      <c r="CE177" s="226">
        <f t="shared" si="226"/>
        <v>-196.07051432874201</v>
      </c>
      <c r="CF177" s="226">
        <f t="shared" si="226"/>
        <v>-199.99192461531689</v>
      </c>
      <c r="CG177" s="226">
        <f t="shared" si="226"/>
        <v>-203.9917631076232</v>
      </c>
      <c r="CH177" s="226">
        <f t="shared" si="226"/>
        <v>-208.07159836977567</v>
      </c>
      <c r="CI177" s="226">
        <f t="shared" si="226"/>
        <v>-212.23303033717119</v>
      </c>
      <c r="CJ177" s="226">
        <f t="shared" si="226"/>
        <v>-216.47769094391458</v>
      </c>
      <c r="CK177" s="226">
        <f t="shared" si="226"/>
        <v>-220.80724476279292</v>
      </c>
      <c r="CL177" s="226">
        <f t="shared" si="226"/>
        <v>-225.22338965804877</v>
      </c>
      <c r="CM177" s="226">
        <f t="shared" si="226"/>
        <v>-229.72785745120981</v>
      </c>
      <c r="CN177" s="226">
        <f t="shared" si="226"/>
        <v>-234.32241460023397</v>
      </c>
      <c r="CO177" s="226">
        <f t="shared" si="226"/>
        <v>-239.00886289223871</v>
      </c>
      <c r="CP177" s="226">
        <f t="shared" si="226"/>
        <v>-243.78904015008345</v>
      </c>
      <c r="CQ177" s="226">
        <f t="shared" si="226"/>
        <v>-248.66482095308515</v>
      </c>
      <c r="CR177" s="226">
        <f t="shared" si="226"/>
        <v>-2829.7689813503607</v>
      </c>
      <c r="CS177" s="226"/>
    </row>
    <row r="178" spans="1:192" outlineLevel="1">
      <c r="A178" s="4"/>
      <c r="B178" s="4"/>
      <c r="C178" s="47"/>
      <c r="D178" s="50"/>
      <c r="E178" s="50"/>
      <c r="F178" s="50"/>
      <c r="G178" s="50"/>
      <c r="H178" s="50"/>
      <c r="I178" s="50"/>
      <c r="J178" s="50"/>
      <c r="K178" s="50"/>
      <c r="L178" s="50"/>
      <c r="M178" s="50"/>
      <c r="N178" s="50"/>
      <c r="O178" s="129"/>
      <c r="P178" s="129"/>
      <c r="Q178" s="129"/>
      <c r="R178" s="129"/>
      <c r="S178" s="129"/>
      <c r="T178" s="129"/>
      <c r="U178" s="129"/>
      <c r="V178" s="129"/>
      <c r="W178" s="129"/>
      <c r="X178" s="129"/>
      <c r="Y178" s="129"/>
      <c r="Z178" s="129"/>
      <c r="AA178" s="129"/>
      <c r="AB178" s="129"/>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129"/>
      <c r="BC178" s="129"/>
      <c r="BD178" s="129"/>
      <c r="BE178" s="129"/>
      <c r="BF178" s="129"/>
      <c r="BG178" s="129"/>
      <c r="BH178" s="129"/>
      <c r="BI178" s="129"/>
      <c r="BJ178" s="129"/>
      <c r="BK178" s="129"/>
      <c r="BL178" s="129"/>
      <c r="BM178" s="129"/>
      <c r="BN178" s="129"/>
      <c r="BO178" s="129"/>
      <c r="BP178" s="129"/>
      <c r="BQ178" s="129"/>
      <c r="BR178" s="129"/>
      <c r="BS178" s="129"/>
      <c r="BT178" s="129"/>
      <c r="BU178" s="129"/>
      <c r="BV178" s="129"/>
      <c r="BW178" s="129"/>
      <c r="BX178" s="129"/>
      <c r="BY178" s="129"/>
      <c r="BZ178" s="129"/>
      <c r="CA178" s="129"/>
      <c r="CB178" s="129"/>
      <c r="CC178" s="129"/>
      <c r="CD178" s="129"/>
      <c r="CE178" s="129"/>
      <c r="CF178" s="129"/>
      <c r="CG178" s="129"/>
      <c r="CH178" s="129"/>
      <c r="CI178" s="129"/>
      <c r="CJ178" s="129"/>
      <c r="CK178" s="129"/>
      <c r="CL178" s="129"/>
      <c r="CM178" s="129"/>
      <c r="CN178" s="129"/>
      <c r="CO178" s="129"/>
      <c r="CP178" s="129"/>
      <c r="CQ178" s="129"/>
      <c r="CR178" s="4"/>
      <c r="CS178" s="57"/>
      <c r="CT178" s="57"/>
      <c r="CU178" s="57"/>
      <c r="CV178" s="57"/>
      <c r="CW178" s="57"/>
      <c r="CX178" s="57"/>
      <c r="CY178" s="57"/>
      <c r="CZ178" s="57"/>
      <c r="DA178" s="57"/>
      <c r="DB178" s="57"/>
      <c r="DC178" s="57"/>
      <c r="DD178" s="57"/>
      <c r="DE178" s="57"/>
      <c r="DF178" s="57"/>
      <c r="DG178" s="57"/>
      <c r="DH178" s="57"/>
      <c r="DI178" s="57"/>
      <c r="DJ178" s="57"/>
      <c r="DK178" s="57"/>
      <c r="DL178" s="57"/>
      <c r="DM178" s="57"/>
      <c r="DN178" s="57"/>
      <c r="DO178" s="57"/>
      <c r="DP178" s="57"/>
      <c r="DQ178" s="57"/>
      <c r="DR178" s="57"/>
      <c r="DS178" s="57"/>
      <c r="DT178" s="57"/>
      <c r="DU178" s="57"/>
      <c r="DV178" s="57"/>
      <c r="DW178" s="57"/>
      <c r="DX178" s="57"/>
      <c r="DY178" s="57"/>
      <c r="DZ178" s="57"/>
      <c r="EA178" s="57"/>
      <c r="EB178" s="57"/>
      <c r="EC178" s="57"/>
      <c r="ED178" s="57"/>
      <c r="EE178" s="57"/>
      <c r="EF178" s="57"/>
      <c r="EG178" s="57"/>
      <c r="EH178" s="57"/>
      <c r="EI178" s="57"/>
      <c r="EJ178" s="57"/>
      <c r="EK178" s="57"/>
      <c r="EL178" s="57"/>
      <c r="EM178" s="57"/>
      <c r="EN178" s="57"/>
      <c r="EO178" s="57"/>
      <c r="EP178" s="57"/>
      <c r="EQ178" s="57"/>
      <c r="ER178" s="57"/>
      <c r="ES178" s="57"/>
      <c r="ET178" s="57"/>
      <c r="EU178" s="57"/>
      <c r="EV178" s="57"/>
      <c r="EW178" s="57"/>
      <c r="EX178" s="57"/>
      <c r="EY178" s="57"/>
      <c r="EZ178" s="57"/>
      <c r="FA178" s="57"/>
      <c r="FB178" s="57"/>
      <c r="FC178" s="57"/>
      <c r="FD178" s="57"/>
      <c r="FE178" s="57"/>
      <c r="FF178" s="57"/>
      <c r="FG178" s="57"/>
      <c r="FH178" s="57"/>
      <c r="FI178" s="57"/>
      <c r="FJ178" s="57"/>
      <c r="FK178" s="57"/>
      <c r="FL178" s="57"/>
      <c r="FM178" s="57"/>
      <c r="FN178" s="57"/>
      <c r="FO178" s="57"/>
      <c r="FP178" s="57"/>
      <c r="FQ178" s="57"/>
      <c r="FR178" s="57"/>
      <c r="FS178" s="57"/>
      <c r="FT178" s="57"/>
      <c r="FU178" s="57"/>
      <c r="FV178" s="57"/>
      <c r="FW178" s="57"/>
      <c r="FX178" s="57"/>
      <c r="FY178" s="57"/>
      <c r="FZ178" s="57"/>
      <c r="GA178" s="57"/>
      <c r="GB178" s="57"/>
      <c r="GC178" s="57"/>
      <c r="GD178" s="57"/>
      <c r="GE178" s="57"/>
      <c r="GF178" s="57"/>
      <c r="GG178" s="57"/>
      <c r="GH178" s="57"/>
      <c r="GI178" s="57"/>
      <c r="GJ178" s="57"/>
    </row>
  </sheetData>
  <sheetProtection algorithmName="SHA-512" hashValue="HfEIN4i/n5qHq6AedtDXHkQoif9a51aKEDVT1Bk9JTXijYqmB9MhiMJMq0arme/4+mVZqXEsas7CJGVr2Q6/rw==" saltValue="n1HgXuKNTgOS8m9Rvkm64w==" spinCount="100000" sheet="1" objects="1" scenarios="1"/>
  <conditionalFormatting sqref="D4:F4 L4:N4 H4:J4">
    <cfRule type="cellIs" dxfId="19" priority="3" stopIfTrue="1" operator="greaterThan">
      <formula>0</formula>
    </cfRule>
  </conditionalFormatting>
  <pageMargins left="0.70866141732283472" right="0.70866141732283472" top="0.74803149606299213" bottom="0.74803149606299213" header="0.31496062992125984" footer="0.31496062992125984"/>
  <pageSetup paperSize="9" scale="29" fitToWidth="3" fitToHeight="2" orientation="landscape" r:id="rId1"/>
  <rowBreaks count="1" manualBreakCount="1">
    <brk id="76" max="97" man="1"/>
  </rowBreaks>
  <colBreaks count="2" manualBreakCount="2">
    <brk id="43" max="176" man="1"/>
    <brk id="74" max="176" man="1"/>
  </colBreaks>
  <drawing r:id="rId2"/>
  <extLst>
    <ext xmlns:x14="http://schemas.microsoft.com/office/spreadsheetml/2009/9/main" uri="{78C0D931-6437-407d-A8EE-F0AAD7539E65}">
      <x14:conditionalFormattings>
        <x14:conditionalFormatting xmlns:xm="http://schemas.microsoft.com/office/excel/2006/main">
          <x14:cfRule type="expression" priority="1" id="{F16BB41E-9F25-4C8E-B239-3BEA062C6C35}">
            <xm:f>Oper!#REF! -Oper!#REF! &gt; 0</xm:f>
            <x14:dxf>
              <font>
                <condense val="0"/>
                <extend val="0"/>
                <vertAlign val="baseline"/>
                <color indexed="12"/>
              </font>
              <fill>
                <patternFill patternType="solid">
                  <bgColor indexed="22"/>
                </patternFill>
              </fill>
            </x14:dxf>
          </x14:cfRule>
          <xm:sqref>O13:DU13</xm:sqref>
        </x14:conditionalFormatting>
        <x14:conditionalFormatting xmlns:xm="http://schemas.microsoft.com/office/excel/2006/main">
          <x14:cfRule type="expression" priority="2" stopIfTrue="1" id="{2BA2D615-9CB0-4B28-AA00-7138E286B0D8}">
            <xm:f>Oper!#REF! -Oper!#REF! &gt; 0</xm:f>
            <x14:dxf>
              <font>
                <condense val="0"/>
                <extend val="0"/>
                <vertAlign val="baseline"/>
                <color indexed="12"/>
              </font>
              <fill>
                <patternFill patternType="solid">
                  <bgColor indexed="22"/>
                </patternFill>
              </fill>
            </x14:dxf>
          </x14:cfRule>
          <xm:sqref>O13:DU13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2"/>
  <dimension ref="A2:DU57"/>
  <sheetViews>
    <sheetView showGridLines="0" view="pageBreakPreview" zoomScale="70" zoomScaleNormal="70" zoomScaleSheetLayoutView="70" workbookViewId="0">
      <pane xSplit="14" ySplit="10" topLeftCell="O11" activePane="bottomRight" state="frozen"/>
      <selection activeCell="O11" sqref="O11"/>
      <selection pane="topRight" activeCell="O11" sqref="O11"/>
      <selection pane="bottomLeft" activeCell="O11" sqref="O11"/>
      <selection pane="bottomRight" activeCell="O11" sqref="O11"/>
    </sheetView>
  </sheetViews>
  <sheetFormatPr baseColWidth="10" defaultColWidth="0" defaultRowHeight="12.75" outlineLevelRow="1"/>
  <cols>
    <col min="1" max="1" width="2.85546875" customWidth="1"/>
    <col min="2" max="2" width="22.7109375" customWidth="1"/>
    <col min="3" max="3" width="10.5703125" customWidth="1"/>
    <col min="4" max="4" width="5.42578125" customWidth="1"/>
    <col min="5" max="6" width="3.28515625" customWidth="1"/>
    <col min="7" max="7" width="7.140625" customWidth="1"/>
    <col min="8" max="8" width="12.7109375" customWidth="1"/>
    <col min="9" max="10" width="2.42578125" customWidth="1"/>
    <col min="11" max="11" width="10.42578125" customWidth="1"/>
    <col min="12" max="12" width="2.42578125" customWidth="1"/>
    <col min="13" max="13" width="13.28515625" customWidth="1"/>
    <col min="14" max="14" width="3.28515625" customWidth="1"/>
    <col min="15" max="98" width="11.5703125" customWidth="1"/>
    <col min="99" max="193" width="11.42578125" hidden="1" customWidth="1"/>
    <col min="194" max="16384" width="11.42578125" hidden="1"/>
  </cols>
  <sheetData>
    <row r="2" spans="1:125" s="57" customFormat="1">
      <c r="A2" s="2"/>
      <c r="B2" s="2" t="s">
        <v>17</v>
      </c>
      <c r="C2" s="47"/>
      <c r="D2" s="49"/>
      <c r="E2" s="49"/>
      <c r="F2" s="49"/>
      <c r="G2" s="49" t="s">
        <v>20</v>
      </c>
      <c r="H2" s="49"/>
      <c r="I2" s="49"/>
      <c r="J2" s="49"/>
      <c r="K2" s="49"/>
      <c r="L2" s="49"/>
      <c r="M2" s="49"/>
      <c r="N2" s="49"/>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row>
    <row r="3" spans="1:125" s="57" customFormat="1">
      <c r="A3" s="2"/>
      <c r="B3" s="2" t="s">
        <v>1</v>
      </c>
      <c r="C3" s="47"/>
      <c r="D3" s="52"/>
      <c r="E3" s="52"/>
      <c r="F3" s="52"/>
      <c r="G3" s="52" t="s">
        <v>340</v>
      </c>
      <c r="H3" s="52"/>
      <c r="I3" s="52"/>
      <c r="J3" s="52"/>
      <c r="K3" s="52"/>
      <c r="L3" s="52"/>
      <c r="M3" s="52"/>
      <c r="N3" s="52"/>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row>
    <row r="4" spans="1:125" s="57" customFormat="1">
      <c r="A4" s="2"/>
      <c r="B4" s="4" t="s">
        <v>5</v>
      </c>
      <c r="C4" s="47"/>
      <c r="D4" s="5"/>
      <c r="E4" s="5"/>
      <c r="F4" s="5"/>
      <c r="G4" s="6" t="str">
        <f>+Mac!G4</f>
        <v>0 of 6 checks fail</v>
      </c>
      <c r="H4" s="5"/>
      <c r="I4" s="5"/>
      <c r="J4" s="5"/>
      <c r="K4" s="5"/>
      <c r="L4" s="5"/>
      <c r="M4" s="5"/>
      <c r="N4" s="5"/>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row>
    <row r="5" spans="1:125" s="57" customFormat="1">
      <c r="A5" s="2"/>
      <c r="B5" s="2" t="s">
        <v>14</v>
      </c>
      <c r="C5" s="47"/>
      <c r="D5" s="6"/>
      <c r="E5" s="6"/>
      <c r="F5" s="6"/>
      <c r="G5" s="6" t="str">
        <f>+Inputs!G5</f>
        <v>Base 
Case</v>
      </c>
      <c r="H5" s="6"/>
      <c r="I5" s="6"/>
      <c r="J5" s="6"/>
      <c r="K5" s="6"/>
      <c r="L5" s="6"/>
      <c r="M5" s="6"/>
      <c r="N5" s="6"/>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row>
    <row r="6" spans="1:125" s="57" customFormat="1">
      <c r="A6" s="2"/>
      <c r="B6" s="7"/>
      <c r="C6" s="47"/>
      <c r="D6" s="6"/>
      <c r="E6" s="6"/>
      <c r="F6" s="6"/>
      <c r="G6" s="6"/>
      <c r="H6" s="6"/>
      <c r="I6" s="6"/>
      <c r="J6" s="6"/>
      <c r="K6" s="6"/>
      <c r="L6" s="6"/>
      <c r="M6" s="6"/>
      <c r="N6" s="6"/>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row>
    <row r="7" spans="1:125" s="57" customFormat="1" ht="12" customHeight="1">
      <c r="A7" s="2"/>
      <c r="B7" s="3"/>
      <c r="C7" s="47"/>
      <c r="D7" s="45"/>
      <c r="E7" s="45"/>
      <c r="F7" s="45"/>
      <c r="G7" s="45"/>
      <c r="H7" s="45"/>
      <c r="I7" s="45"/>
      <c r="J7" s="45"/>
      <c r="K7" s="462" t="s">
        <v>254</v>
      </c>
      <c r="L7" s="342"/>
      <c r="M7" s="462" t="s">
        <v>6</v>
      </c>
      <c r="N7" s="45"/>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row>
    <row r="8" spans="1:125" s="57" customFormat="1">
      <c r="A8" s="2"/>
      <c r="B8" s="8" t="s">
        <v>0</v>
      </c>
      <c r="C8" s="47"/>
      <c r="D8" s="45"/>
      <c r="E8" s="45"/>
      <c r="F8" s="45"/>
      <c r="G8" s="45"/>
      <c r="H8" s="45"/>
      <c r="I8" s="45"/>
      <c r="J8" s="45"/>
      <c r="K8" s="342" t="s">
        <v>0</v>
      </c>
      <c r="L8" s="342"/>
      <c r="M8" s="342"/>
      <c r="N8" s="342"/>
      <c r="O8" s="115">
        <f>+Oper!O8</f>
        <v>2017</v>
      </c>
      <c r="P8" s="115">
        <f>+Oper!P8</f>
        <v>2018</v>
      </c>
      <c r="Q8" s="115">
        <f>+Oper!Q8</f>
        <v>2019</v>
      </c>
      <c r="R8" s="115">
        <f>+Oper!R8</f>
        <v>2020</v>
      </c>
      <c r="S8" s="115">
        <f>+Oper!S8</f>
        <v>2021</v>
      </c>
      <c r="T8" s="115">
        <f>+Oper!T8</f>
        <v>2022</v>
      </c>
      <c r="U8" s="115">
        <f>+Oper!U8</f>
        <v>2023</v>
      </c>
      <c r="V8" s="115">
        <f>+Oper!V8</f>
        <v>2024</v>
      </c>
      <c r="W8" s="115">
        <f>+Oper!W8</f>
        <v>2025</v>
      </c>
      <c r="X8" s="115">
        <f>+Oper!X8</f>
        <v>2026</v>
      </c>
      <c r="Y8" s="115">
        <f>+Oper!Y8</f>
        <v>2027</v>
      </c>
      <c r="Z8" s="115">
        <f>+Oper!Z8</f>
        <v>2028</v>
      </c>
      <c r="AA8" s="115">
        <f>+Oper!AA8</f>
        <v>2029</v>
      </c>
      <c r="AB8" s="115">
        <f>+Oper!AB8</f>
        <v>2030</v>
      </c>
      <c r="AC8" s="115">
        <f>+Oper!AC8</f>
        <v>2031</v>
      </c>
      <c r="AD8" s="115">
        <f>+Oper!AD8</f>
        <v>2032</v>
      </c>
      <c r="AE8" s="115">
        <f>+Oper!AE8</f>
        <v>2033</v>
      </c>
      <c r="AF8" s="115">
        <f>+Oper!AF8</f>
        <v>2034</v>
      </c>
      <c r="AG8" s="115">
        <f>+Oper!AG8</f>
        <v>2035</v>
      </c>
      <c r="AH8" s="115">
        <f>+Oper!AH8</f>
        <v>2036</v>
      </c>
      <c r="AI8" s="115">
        <f>+Oper!AI8</f>
        <v>2037</v>
      </c>
      <c r="AJ8" s="115">
        <f>+Oper!AJ8</f>
        <v>2038</v>
      </c>
      <c r="AK8" s="115">
        <f>+Oper!AK8</f>
        <v>2039</v>
      </c>
      <c r="AL8" s="115">
        <f>+Oper!AL8</f>
        <v>2040</v>
      </c>
      <c r="AM8" s="115">
        <f>+Oper!AM8</f>
        <v>2041</v>
      </c>
      <c r="AN8" s="115">
        <f>+Oper!AN8</f>
        <v>2042</v>
      </c>
      <c r="AO8" s="115">
        <f>+Oper!AO8</f>
        <v>2043</v>
      </c>
      <c r="AP8" s="115">
        <f>+Oper!AP8</f>
        <v>2044</v>
      </c>
      <c r="AQ8" s="115">
        <f>+Oper!AQ8</f>
        <v>2045</v>
      </c>
      <c r="AR8" s="115">
        <f>+Oper!AR8</f>
        <v>2046</v>
      </c>
      <c r="AS8" s="115">
        <f>+Oper!AS8</f>
        <v>2047</v>
      </c>
      <c r="AT8" s="115">
        <f>+Oper!AT8</f>
        <v>2048</v>
      </c>
      <c r="AU8" s="115">
        <f>+Oper!AU8</f>
        <v>2049</v>
      </c>
      <c r="AV8" s="115">
        <f>+Oper!AV8</f>
        <v>2050</v>
      </c>
      <c r="AW8" s="115">
        <f>+Oper!AW8</f>
        <v>2051</v>
      </c>
      <c r="AX8" s="115">
        <f>+Oper!AX8</f>
        <v>2052</v>
      </c>
      <c r="AY8" s="115">
        <f>+Oper!AY8</f>
        <v>2053</v>
      </c>
      <c r="AZ8" s="115">
        <f>+Oper!AZ8</f>
        <v>2054</v>
      </c>
      <c r="BA8" s="115">
        <f>+Oper!BA8</f>
        <v>2055</v>
      </c>
      <c r="BB8" s="115">
        <f>+Oper!BB8</f>
        <v>2056</v>
      </c>
      <c r="BC8" s="115">
        <f>+Oper!BC8</f>
        <v>2057</v>
      </c>
      <c r="BD8" s="115">
        <f>+Oper!BD8</f>
        <v>2058</v>
      </c>
      <c r="BE8" s="115">
        <f>+Oper!BE8</f>
        <v>2059</v>
      </c>
      <c r="BF8" s="115">
        <f>+Oper!BF8</f>
        <v>2060</v>
      </c>
      <c r="BG8" s="115">
        <f>+Oper!BG8</f>
        <v>2061</v>
      </c>
      <c r="BH8" s="115">
        <f>+Oper!BH8</f>
        <v>2062</v>
      </c>
      <c r="BI8" s="115">
        <f>+Oper!BI8</f>
        <v>2063</v>
      </c>
      <c r="BJ8" s="115">
        <f>+Oper!BJ8</f>
        <v>2064</v>
      </c>
      <c r="BK8" s="115">
        <f>+Oper!BK8</f>
        <v>2065</v>
      </c>
      <c r="BL8" s="115">
        <f>+Oper!BL8</f>
        <v>2066</v>
      </c>
      <c r="BM8" s="115">
        <f>+Oper!BM8</f>
        <v>2067</v>
      </c>
      <c r="BN8" s="115">
        <f>+Oper!BN8</f>
        <v>2068</v>
      </c>
      <c r="BO8" s="115">
        <f>+Oper!BO8</f>
        <v>2069</v>
      </c>
      <c r="BP8" s="115">
        <f>+Oper!BP8</f>
        <v>2070</v>
      </c>
      <c r="BQ8" s="115">
        <f>+Oper!BQ8</f>
        <v>2071</v>
      </c>
      <c r="BR8" s="115">
        <f>+Oper!BR8</f>
        <v>2072</v>
      </c>
      <c r="BS8" s="115">
        <f>+Oper!BS8</f>
        <v>2073</v>
      </c>
      <c r="BT8" s="115">
        <f>+Oper!BT8</f>
        <v>2074</v>
      </c>
      <c r="BU8" s="115">
        <f>+Oper!BU8</f>
        <v>2075</v>
      </c>
      <c r="BV8" s="115">
        <f>+Oper!BV8</f>
        <v>2076</v>
      </c>
      <c r="BW8" s="115">
        <f>+Oper!BW8</f>
        <v>2077</v>
      </c>
      <c r="BX8" s="115">
        <f>+Oper!BX8</f>
        <v>2078</v>
      </c>
      <c r="BY8" s="115">
        <f>+Oper!BY8</f>
        <v>2079</v>
      </c>
      <c r="BZ8" s="115">
        <f>+Oper!BZ8</f>
        <v>2080</v>
      </c>
      <c r="CA8" s="115">
        <f>+Oper!CA8</f>
        <v>2081</v>
      </c>
      <c r="CB8" s="115">
        <f>+Oper!CB8</f>
        <v>2082</v>
      </c>
      <c r="CC8" s="115">
        <f>+Oper!CC8</f>
        <v>2083</v>
      </c>
      <c r="CD8" s="115">
        <f>+Oper!CD8</f>
        <v>2084</v>
      </c>
      <c r="CE8" s="115">
        <f>+Oper!CE8</f>
        <v>2085</v>
      </c>
      <c r="CF8" s="115">
        <f>+Oper!CF8</f>
        <v>2086</v>
      </c>
      <c r="CG8" s="115">
        <f>+Oper!CG8</f>
        <v>2087</v>
      </c>
      <c r="CH8" s="115">
        <f>+Oper!CH8</f>
        <v>2088</v>
      </c>
      <c r="CI8" s="115">
        <f>+Oper!CI8</f>
        <v>2089</v>
      </c>
      <c r="CJ8" s="115">
        <f>+Oper!CJ8</f>
        <v>2090</v>
      </c>
      <c r="CK8" s="115">
        <f>+Oper!CK8</f>
        <v>2091</v>
      </c>
      <c r="CL8" s="115">
        <f>+Oper!CL8</f>
        <v>2092</v>
      </c>
      <c r="CM8" s="115">
        <f>+Oper!CM8</f>
        <v>2093</v>
      </c>
      <c r="CN8" s="115">
        <f>+Oper!CN8</f>
        <v>2094</v>
      </c>
      <c r="CO8" s="115">
        <f>+Oper!CO8</f>
        <v>2095</v>
      </c>
      <c r="CP8" s="115">
        <f>+Oper!CP8</f>
        <v>2096</v>
      </c>
      <c r="CQ8" s="115">
        <f>+Oper!CQ8</f>
        <v>2097</v>
      </c>
      <c r="CR8" s="115">
        <f>+Oper!CR8</f>
        <v>2098</v>
      </c>
      <c r="CS8" s="115"/>
    </row>
    <row r="9" spans="1:125" s="57" customFormat="1">
      <c r="A9" s="2"/>
      <c r="B9" s="10" t="s">
        <v>11</v>
      </c>
      <c r="C9" s="47"/>
      <c r="D9" s="45"/>
      <c r="E9" s="45"/>
      <c r="F9" s="45"/>
      <c r="G9" s="45"/>
      <c r="H9" s="45"/>
      <c r="I9" s="45"/>
      <c r="J9" s="45"/>
      <c r="K9" s="342" t="s">
        <v>9</v>
      </c>
      <c r="L9" s="342"/>
      <c r="M9" s="342"/>
      <c r="N9" s="342"/>
      <c r="O9" s="116">
        <f>+Oper!O9</f>
        <v>42736</v>
      </c>
      <c r="P9" s="116">
        <f>+Oper!P9</f>
        <v>43101</v>
      </c>
      <c r="Q9" s="116">
        <f>+Oper!Q9</f>
        <v>43466</v>
      </c>
      <c r="R9" s="116">
        <f>+Oper!R9</f>
        <v>43831</v>
      </c>
      <c r="S9" s="116">
        <f>+Oper!S9</f>
        <v>44197</v>
      </c>
      <c r="T9" s="116">
        <f>+Oper!T9</f>
        <v>44562</v>
      </c>
      <c r="U9" s="116">
        <f>+Oper!U9</f>
        <v>44927</v>
      </c>
      <c r="V9" s="116">
        <f>+Oper!V9</f>
        <v>45292</v>
      </c>
      <c r="W9" s="116">
        <f>+Oper!W9</f>
        <v>45658</v>
      </c>
      <c r="X9" s="116">
        <f>+Oper!X9</f>
        <v>46023</v>
      </c>
      <c r="Y9" s="116">
        <f>+Oper!Y9</f>
        <v>46388</v>
      </c>
      <c r="Z9" s="116">
        <f>+Oper!Z9</f>
        <v>46753</v>
      </c>
      <c r="AA9" s="116">
        <f>+Oper!AA9</f>
        <v>47119</v>
      </c>
      <c r="AB9" s="116">
        <f>+Oper!AB9</f>
        <v>47484</v>
      </c>
      <c r="AC9" s="116">
        <f>+Oper!AC9</f>
        <v>47849</v>
      </c>
      <c r="AD9" s="116">
        <f>+Oper!AD9</f>
        <v>48214</v>
      </c>
      <c r="AE9" s="116">
        <f>+Oper!AE9</f>
        <v>48580</v>
      </c>
      <c r="AF9" s="116">
        <f>+Oper!AF9</f>
        <v>48945</v>
      </c>
      <c r="AG9" s="116">
        <f>+Oper!AG9</f>
        <v>49310</v>
      </c>
      <c r="AH9" s="116">
        <f>+Oper!AH9</f>
        <v>49675</v>
      </c>
      <c r="AI9" s="116">
        <f>+Oper!AI9</f>
        <v>50041</v>
      </c>
      <c r="AJ9" s="116">
        <f>+Oper!AJ9</f>
        <v>50406</v>
      </c>
      <c r="AK9" s="116">
        <f>+Oper!AK9</f>
        <v>50771</v>
      </c>
      <c r="AL9" s="116">
        <f>+Oper!AL9</f>
        <v>51136</v>
      </c>
      <c r="AM9" s="116">
        <f>+Oper!AM9</f>
        <v>51502</v>
      </c>
      <c r="AN9" s="116">
        <f>+Oper!AN9</f>
        <v>51867</v>
      </c>
      <c r="AO9" s="116">
        <f>+Oper!AO9</f>
        <v>52232</v>
      </c>
      <c r="AP9" s="116">
        <f>+Oper!AP9</f>
        <v>52597</v>
      </c>
      <c r="AQ9" s="116">
        <f>+Oper!AQ9</f>
        <v>52963</v>
      </c>
      <c r="AR9" s="116">
        <f>+Oper!AR9</f>
        <v>53328</v>
      </c>
      <c r="AS9" s="116">
        <f>+Oper!AS9</f>
        <v>53693</v>
      </c>
      <c r="AT9" s="116">
        <f>+Oper!AT9</f>
        <v>54058</v>
      </c>
      <c r="AU9" s="116">
        <f>+Oper!AU9</f>
        <v>54424</v>
      </c>
      <c r="AV9" s="116">
        <f>+Oper!AV9</f>
        <v>54789</v>
      </c>
      <c r="AW9" s="116">
        <f>+Oper!AW9</f>
        <v>55154</v>
      </c>
      <c r="AX9" s="116">
        <f>+Oper!AX9</f>
        <v>55519</v>
      </c>
      <c r="AY9" s="116">
        <f>+Oper!AY9</f>
        <v>55885</v>
      </c>
      <c r="AZ9" s="116">
        <f>+Oper!AZ9</f>
        <v>56250</v>
      </c>
      <c r="BA9" s="116">
        <f>+Oper!BA9</f>
        <v>56615</v>
      </c>
      <c r="BB9" s="116">
        <f>+Oper!BB9</f>
        <v>56980</v>
      </c>
      <c r="BC9" s="116">
        <f>+Oper!BC9</f>
        <v>57346</v>
      </c>
      <c r="BD9" s="116">
        <f>+Oper!BD9</f>
        <v>57711</v>
      </c>
      <c r="BE9" s="116">
        <f>+Oper!BE9</f>
        <v>58076</v>
      </c>
      <c r="BF9" s="116">
        <f>+Oper!BF9</f>
        <v>58441</v>
      </c>
      <c r="BG9" s="116">
        <f>+Oper!BG9</f>
        <v>58807</v>
      </c>
      <c r="BH9" s="116">
        <f>+Oper!BH9</f>
        <v>59172</v>
      </c>
      <c r="BI9" s="116">
        <f>+Oper!BI9</f>
        <v>59537</v>
      </c>
      <c r="BJ9" s="116">
        <f>+Oper!BJ9</f>
        <v>59902</v>
      </c>
      <c r="BK9" s="116">
        <f>+Oper!BK9</f>
        <v>60268</v>
      </c>
      <c r="BL9" s="116">
        <f>+Oper!BL9</f>
        <v>60633</v>
      </c>
      <c r="BM9" s="116">
        <f>+Oper!BM9</f>
        <v>60998</v>
      </c>
      <c r="BN9" s="116">
        <f>+Oper!BN9</f>
        <v>61363</v>
      </c>
      <c r="BO9" s="116">
        <f>+Oper!BO9</f>
        <v>61729</v>
      </c>
      <c r="BP9" s="116">
        <f>+Oper!BP9</f>
        <v>62094</v>
      </c>
      <c r="BQ9" s="116">
        <f>+Oper!BQ9</f>
        <v>62459</v>
      </c>
      <c r="BR9" s="116">
        <f>+Oper!BR9</f>
        <v>62824</v>
      </c>
      <c r="BS9" s="116">
        <f>+Oper!BS9</f>
        <v>63190</v>
      </c>
      <c r="BT9" s="116">
        <f>+Oper!BT9</f>
        <v>63555</v>
      </c>
      <c r="BU9" s="116">
        <f>+Oper!BU9</f>
        <v>63920</v>
      </c>
      <c r="BV9" s="116">
        <f>+Oper!BV9</f>
        <v>64285</v>
      </c>
      <c r="BW9" s="116">
        <f>+Oper!BW9</f>
        <v>64651</v>
      </c>
      <c r="BX9" s="116">
        <f>+Oper!BX9</f>
        <v>65016</v>
      </c>
      <c r="BY9" s="116">
        <f>+Oper!BY9</f>
        <v>65381</v>
      </c>
      <c r="BZ9" s="116">
        <f>+Oper!BZ9</f>
        <v>65746</v>
      </c>
      <c r="CA9" s="116">
        <f>+Oper!CA9</f>
        <v>66112</v>
      </c>
      <c r="CB9" s="116">
        <f>+Oper!CB9</f>
        <v>66477</v>
      </c>
      <c r="CC9" s="116">
        <f>+Oper!CC9</f>
        <v>66842</v>
      </c>
      <c r="CD9" s="116">
        <f>+Oper!CD9</f>
        <v>67207</v>
      </c>
      <c r="CE9" s="116">
        <f>+Oper!CE9</f>
        <v>67573</v>
      </c>
      <c r="CF9" s="116">
        <f>+Oper!CF9</f>
        <v>67938</v>
      </c>
      <c r="CG9" s="116">
        <f>+Oper!CG9</f>
        <v>68303</v>
      </c>
      <c r="CH9" s="116">
        <f>+Oper!CH9</f>
        <v>68668</v>
      </c>
      <c r="CI9" s="116">
        <f>+Oper!CI9</f>
        <v>69034</v>
      </c>
      <c r="CJ9" s="116">
        <f>+Oper!CJ9</f>
        <v>69399</v>
      </c>
      <c r="CK9" s="116">
        <f>+Oper!CK9</f>
        <v>69764</v>
      </c>
      <c r="CL9" s="116">
        <f>+Oper!CL9</f>
        <v>70129</v>
      </c>
      <c r="CM9" s="116">
        <f>+Oper!CM9</f>
        <v>70495</v>
      </c>
      <c r="CN9" s="116">
        <f>+Oper!CN9</f>
        <v>70860</v>
      </c>
      <c r="CO9" s="116">
        <f>+Oper!CO9</f>
        <v>71225</v>
      </c>
      <c r="CP9" s="116">
        <f>+Oper!CP9</f>
        <v>71590</v>
      </c>
      <c r="CQ9" s="116">
        <f>+Oper!CQ9</f>
        <v>71956</v>
      </c>
      <c r="CR9" s="116">
        <f>+Oper!CR9</f>
        <v>72321</v>
      </c>
      <c r="CS9" s="116"/>
    </row>
    <row r="10" spans="1:125" s="57" customFormat="1">
      <c r="A10" s="2"/>
      <c r="B10" s="10" t="s">
        <v>12</v>
      </c>
      <c r="C10" s="47"/>
      <c r="D10" s="45"/>
      <c r="E10" s="45"/>
      <c r="F10" s="45"/>
      <c r="G10" s="45"/>
      <c r="H10" s="45"/>
      <c r="I10" s="45"/>
      <c r="J10" s="45"/>
      <c r="K10" s="342" t="s">
        <v>9</v>
      </c>
      <c r="L10" s="342"/>
      <c r="M10" s="342"/>
      <c r="N10" s="342"/>
      <c r="O10" s="116">
        <f>+Oper!O10</f>
        <v>43100</v>
      </c>
      <c r="P10" s="116">
        <f>+Oper!P10</f>
        <v>43465</v>
      </c>
      <c r="Q10" s="116">
        <f>+Oper!Q10</f>
        <v>43830</v>
      </c>
      <c r="R10" s="116">
        <f>+Oper!R10</f>
        <v>44196</v>
      </c>
      <c r="S10" s="116">
        <f>+Oper!S10</f>
        <v>44561</v>
      </c>
      <c r="T10" s="116">
        <f>+Oper!T10</f>
        <v>44926</v>
      </c>
      <c r="U10" s="116">
        <f>+Oper!U10</f>
        <v>45291</v>
      </c>
      <c r="V10" s="116">
        <f>+Oper!V10</f>
        <v>45657</v>
      </c>
      <c r="W10" s="116">
        <f>+Oper!W10</f>
        <v>46022</v>
      </c>
      <c r="X10" s="116">
        <f>+Oper!X10</f>
        <v>46387</v>
      </c>
      <c r="Y10" s="116">
        <f>+Oper!Y10</f>
        <v>46752</v>
      </c>
      <c r="Z10" s="116">
        <f>+Oper!Z10</f>
        <v>47118</v>
      </c>
      <c r="AA10" s="116">
        <f>+Oper!AA10</f>
        <v>47483</v>
      </c>
      <c r="AB10" s="116">
        <f>+Oper!AB10</f>
        <v>47848</v>
      </c>
      <c r="AC10" s="116">
        <f>+Oper!AC10</f>
        <v>48213</v>
      </c>
      <c r="AD10" s="116">
        <f>+Oper!AD10</f>
        <v>48579</v>
      </c>
      <c r="AE10" s="116">
        <f>+Oper!AE10</f>
        <v>48944</v>
      </c>
      <c r="AF10" s="116">
        <f>+Oper!AF10</f>
        <v>49309</v>
      </c>
      <c r="AG10" s="116">
        <f>+Oper!AG10</f>
        <v>49674</v>
      </c>
      <c r="AH10" s="116">
        <f>+Oper!AH10</f>
        <v>50040</v>
      </c>
      <c r="AI10" s="116">
        <f>+Oper!AI10</f>
        <v>50405</v>
      </c>
      <c r="AJ10" s="116">
        <f>+Oper!AJ10</f>
        <v>50770</v>
      </c>
      <c r="AK10" s="116">
        <f>+Oper!AK10</f>
        <v>51135</v>
      </c>
      <c r="AL10" s="116">
        <f>+Oper!AL10</f>
        <v>51501</v>
      </c>
      <c r="AM10" s="116">
        <f>+Oper!AM10</f>
        <v>51866</v>
      </c>
      <c r="AN10" s="116">
        <f>+Oper!AN10</f>
        <v>52231</v>
      </c>
      <c r="AO10" s="116">
        <f>+Oper!AO10</f>
        <v>52596</v>
      </c>
      <c r="AP10" s="116">
        <f>+Oper!AP10</f>
        <v>52962</v>
      </c>
      <c r="AQ10" s="116">
        <f>+Oper!AQ10</f>
        <v>53327</v>
      </c>
      <c r="AR10" s="116">
        <f>+Oper!AR10</f>
        <v>53692</v>
      </c>
      <c r="AS10" s="116">
        <f>+Oper!AS10</f>
        <v>54057</v>
      </c>
      <c r="AT10" s="116">
        <f>+Oper!AT10</f>
        <v>54423</v>
      </c>
      <c r="AU10" s="116">
        <f>+Oper!AU10</f>
        <v>54788</v>
      </c>
      <c r="AV10" s="116">
        <f>+Oper!AV10</f>
        <v>55153</v>
      </c>
      <c r="AW10" s="116">
        <f>+Oper!AW10</f>
        <v>55518</v>
      </c>
      <c r="AX10" s="116">
        <f>+Oper!AX10</f>
        <v>55884</v>
      </c>
      <c r="AY10" s="116">
        <f>+Oper!AY10</f>
        <v>56249</v>
      </c>
      <c r="AZ10" s="116">
        <f>+Oper!AZ10</f>
        <v>56614</v>
      </c>
      <c r="BA10" s="116">
        <f>+Oper!BA10</f>
        <v>56979</v>
      </c>
      <c r="BB10" s="116">
        <f>+Oper!BB10</f>
        <v>57345</v>
      </c>
      <c r="BC10" s="116">
        <f>+Oper!BC10</f>
        <v>57710</v>
      </c>
      <c r="BD10" s="116">
        <f>+Oper!BD10</f>
        <v>58075</v>
      </c>
      <c r="BE10" s="116">
        <f>+Oper!BE10</f>
        <v>58440</v>
      </c>
      <c r="BF10" s="116">
        <f>+Oper!BF10</f>
        <v>58806</v>
      </c>
      <c r="BG10" s="116">
        <f>+Oper!BG10</f>
        <v>59171</v>
      </c>
      <c r="BH10" s="116">
        <f>+Oper!BH10</f>
        <v>59536</v>
      </c>
      <c r="BI10" s="116">
        <f>+Oper!BI10</f>
        <v>59901</v>
      </c>
      <c r="BJ10" s="116">
        <f>+Oper!BJ10</f>
        <v>60267</v>
      </c>
      <c r="BK10" s="116">
        <f>+Oper!BK10</f>
        <v>60632</v>
      </c>
      <c r="BL10" s="116">
        <f>+Oper!BL10</f>
        <v>60997</v>
      </c>
      <c r="BM10" s="116">
        <f>+Oper!BM10</f>
        <v>61362</v>
      </c>
      <c r="BN10" s="116">
        <f>+Oper!BN10</f>
        <v>61728</v>
      </c>
      <c r="BO10" s="116">
        <f>+Oper!BO10</f>
        <v>62093</v>
      </c>
      <c r="BP10" s="116">
        <f>+Oper!BP10</f>
        <v>62458</v>
      </c>
      <c r="BQ10" s="116">
        <f>+Oper!BQ10</f>
        <v>62823</v>
      </c>
      <c r="BR10" s="116">
        <f>+Oper!BR10</f>
        <v>63189</v>
      </c>
      <c r="BS10" s="116">
        <f>+Oper!BS10</f>
        <v>63554</v>
      </c>
      <c r="BT10" s="116">
        <f>+Oper!BT10</f>
        <v>63919</v>
      </c>
      <c r="BU10" s="116">
        <f>+Oper!BU10</f>
        <v>64284</v>
      </c>
      <c r="BV10" s="116">
        <f>+Oper!BV10</f>
        <v>64650</v>
      </c>
      <c r="BW10" s="116">
        <f>+Oper!BW10</f>
        <v>65015</v>
      </c>
      <c r="BX10" s="116">
        <f>+Oper!BX10</f>
        <v>65380</v>
      </c>
      <c r="BY10" s="116">
        <f>+Oper!BY10</f>
        <v>65745</v>
      </c>
      <c r="BZ10" s="116">
        <f>+Oper!BZ10</f>
        <v>66111</v>
      </c>
      <c r="CA10" s="116">
        <f>+Oper!CA10</f>
        <v>66476</v>
      </c>
      <c r="CB10" s="116">
        <f>+Oper!CB10</f>
        <v>66841</v>
      </c>
      <c r="CC10" s="116">
        <f>+Oper!CC10</f>
        <v>67206</v>
      </c>
      <c r="CD10" s="116">
        <f>+Oper!CD10</f>
        <v>67572</v>
      </c>
      <c r="CE10" s="116">
        <f>+Oper!CE10</f>
        <v>67937</v>
      </c>
      <c r="CF10" s="116">
        <f>+Oper!CF10</f>
        <v>68302</v>
      </c>
      <c r="CG10" s="116">
        <f>+Oper!CG10</f>
        <v>68667</v>
      </c>
      <c r="CH10" s="116">
        <f>+Oper!CH10</f>
        <v>69033</v>
      </c>
      <c r="CI10" s="116">
        <f>+Oper!CI10</f>
        <v>69398</v>
      </c>
      <c r="CJ10" s="116">
        <f>+Oper!CJ10</f>
        <v>69763</v>
      </c>
      <c r="CK10" s="116">
        <f>+Oper!CK10</f>
        <v>70128</v>
      </c>
      <c r="CL10" s="116">
        <f>+Oper!CL10</f>
        <v>70494</v>
      </c>
      <c r="CM10" s="116">
        <f>+Oper!CM10</f>
        <v>70859</v>
      </c>
      <c r="CN10" s="116">
        <f>+Oper!CN10</f>
        <v>71224</v>
      </c>
      <c r="CO10" s="116">
        <f>+Oper!CO10</f>
        <v>71589</v>
      </c>
      <c r="CP10" s="116">
        <f>+Oper!CP10</f>
        <v>71955</v>
      </c>
      <c r="CQ10" s="116">
        <f>+Oper!CQ10</f>
        <v>72320</v>
      </c>
      <c r="CR10" s="116">
        <f>+Oper!CR10</f>
        <v>72685</v>
      </c>
      <c r="CS10" s="116"/>
    </row>
    <row r="11" spans="1:125" s="57" customFormat="1">
      <c r="A11" s="2"/>
      <c r="B11" s="122"/>
      <c r="C11" s="56"/>
      <c r="D11" s="45"/>
      <c r="E11" s="45"/>
      <c r="F11" s="45"/>
      <c r="G11" s="45"/>
      <c r="H11" s="45"/>
      <c r="I11" s="45"/>
      <c r="J11" s="45"/>
      <c r="K11" s="47"/>
      <c r="L11" s="47"/>
      <c r="M11" s="47"/>
      <c r="N11" s="47"/>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row>
    <row r="12" spans="1:125" s="57" customFormat="1">
      <c r="A12" s="4"/>
      <c r="B12" s="4" t="s">
        <v>21</v>
      </c>
      <c r="C12" s="47"/>
      <c r="D12" s="50"/>
      <c r="E12" s="50"/>
      <c r="F12" s="50"/>
      <c r="G12" s="50"/>
      <c r="H12" s="50"/>
      <c r="I12" s="50"/>
      <c r="J12" s="50"/>
      <c r="K12" s="342" t="s">
        <v>16</v>
      </c>
      <c r="L12" s="342"/>
      <c r="M12" s="342"/>
      <c r="N12" s="342"/>
      <c r="O12" s="118">
        <f>+IF(O$10&lt;=Inputs!$L$16,1,0)</f>
        <v>1</v>
      </c>
      <c r="P12" s="118">
        <f>+IF(P$10&lt;=Inputs!$L$16,1,0)</f>
        <v>1</v>
      </c>
      <c r="Q12" s="118">
        <f>+IF(Q$10&lt;=Inputs!$L$16,1,0)</f>
        <v>1</v>
      </c>
      <c r="R12" s="118">
        <f>+IF(R$10&lt;=Inputs!$L$16,1,0)</f>
        <v>1</v>
      </c>
      <c r="S12" s="118">
        <f>+IF(S$10&lt;=Inputs!$L$16,1,0)</f>
        <v>1</v>
      </c>
      <c r="T12" s="118">
        <f>+IF(T$10&lt;=Inputs!$L$16,1,0)</f>
        <v>1</v>
      </c>
      <c r="U12" s="118">
        <f>+IF(U$10&lt;=Inputs!$L$16,1,0)</f>
        <v>1</v>
      </c>
      <c r="V12" s="118">
        <f>+IF(V$10&lt;=Inputs!$L$16,1,0)</f>
        <v>1</v>
      </c>
      <c r="W12" s="118">
        <f>+IF(W$10&lt;=Inputs!$L$16,1,0)</f>
        <v>1</v>
      </c>
      <c r="X12" s="118">
        <f>+IF(X$10&lt;=Inputs!$L$16,1,0)</f>
        <v>1</v>
      </c>
      <c r="Y12" s="118">
        <f>+IF(Y$10&lt;=Inputs!$L$16,1,0)</f>
        <v>1</v>
      </c>
      <c r="Z12" s="118">
        <f>+IF(Z$10&lt;=Inputs!$L$16,1,0)</f>
        <v>1</v>
      </c>
      <c r="AA12" s="118">
        <f>+IF(AA$10&lt;=Inputs!$L$16,1,0)</f>
        <v>1</v>
      </c>
      <c r="AB12" s="118">
        <f>+IF(AB$10&lt;=Inputs!$L$16,1,0)</f>
        <v>1</v>
      </c>
      <c r="AC12" s="118">
        <f>+IF(AC$10&lt;=Inputs!$L$16,1,0)</f>
        <v>1</v>
      </c>
      <c r="AD12" s="118">
        <f>+IF(AD$10&lt;=Inputs!$L$16,1,0)</f>
        <v>1</v>
      </c>
      <c r="AE12" s="118">
        <f>+IF(AE$10&lt;=Inputs!$L$16,1,0)</f>
        <v>1</v>
      </c>
      <c r="AF12" s="118">
        <f>+IF(AF$10&lt;=Inputs!$L$16,1,0)</f>
        <v>1</v>
      </c>
      <c r="AG12" s="118">
        <f>+IF(AG$10&lt;=Inputs!$L$16,1,0)</f>
        <v>1</v>
      </c>
      <c r="AH12" s="118">
        <f>+IF(AH$10&lt;=Inputs!$L$16,1,0)</f>
        <v>1</v>
      </c>
      <c r="AI12" s="118">
        <f>+IF(AI$10&lt;=Inputs!$L$16,1,0)</f>
        <v>1</v>
      </c>
      <c r="AJ12" s="118">
        <f>+IF(AJ$10&lt;=Inputs!$L$16,1,0)</f>
        <v>1</v>
      </c>
      <c r="AK12" s="118">
        <f>+IF(AK$10&lt;=Inputs!$L$16,1,0)</f>
        <v>1</v>
      </c>
      <c r="AL12" s="118">
        <f>+IF(AL$10&lt;=Inputs!$L$16,1,0)</f>
        <v>1</v>
      </c>
      <c r="AM12" s="118">
        <f>+IF(AM$10&lt;=Inputs!$L$16,1,0)</f>
        <v>1</v>
      </c>
      <c r="AN12" s="118">
        <f>+IF(AN$10&lt;=Inputs!$L$16,1,0)</f>
        <v>1</v>
      </c>
      <c r="AO12" s="118">
        <f>+IF(AO$10&lt;=Inputs!$L$16,1,0)</f>
        <v>1</v>
      </c>
      <c r="AP12" s="118">
        <f>+IF(AP$10&lt;=Inputs!$L$16,1,0)</f>
        <v>1</v>
      </c>
      <c r="AQ12" s="118">
        <f>+IF(AQ$10&lt;=Inputs!$L$16,1,0)</f>
        <v>1</v>
      </c>
      <c r="AR12" s="118">
        <f>+IF(AR$10&lt;=Inputs!$L$16,1,0)</f>
        <v>1</v>
      </c>
      <c r="AS12" s="118">
        <f>+IF(AS$10&lt;=Inputs!$L$16,1,0)</f>
        <v>1</v>
      </c>
      <c r="AT12" s="118">
        <f>+IF(AT$10&lt;=Inputs!$L$16,1,0)</f>
        <v>1</v>
      </c>
      <c r="AU12" s="118">
        <f>+IF(AU$10&lt;=Inputs!$L$16,1,0)</f>
        <v>1</v>
      </c>
      <c r="AV12" s="118">
        <f>+IF(AV$10&lt;=Inputs!$L$16,1,0)</f>
        <v>1</v>
      </c>
      <c r="AW12" s="118">
        <f>+IF(AW$10&lt;=Inputs!$L$16,1,0)</f>
        <v>1</v>
      </c>
      <c r="AX12" s="118">
        <f>+IF(AX$10&lt;=Inputs!$L$16,1,0)</f>
        <v>1</v>
      </c>
      <c r="AY12" s="118">
        <f>+IF(AY$10&lt;=Inputs!$L$16,1,0)</f>
        <v>1</v>
      </c>
      <c r="AZ12" s="118">
        <f>+IF(AZ$10&lt;=Inputs!$L$16,1,0)</f>
        <v>1</v>
      </c>
      <c r="BA12" s="118">
        <f>+IF(BA$10&lt;=Inputs!$L$16,1,0)</f>
        <v>1</v>
      </c>
      <c r="BB12" s="118">
        <f>+IF(BB$10&lt;=Inputs!$L$16,1,0)</f>
        <v>1</v>
      </c>
      <c r="BC12" s="118">
        <f>+IF(BC$10&lt;=Inputs!$L$16,1,0)</f>
        <v>1</v>
      </c>
      <c r="BD12" s="118">
        <f>+IF(BD$10&lt;=Inputs!$L$16,1,0)</f>
        <v>1</v>
      </c>
      <c r="BE12" s="118">
        <f>+IF(BE$10&lt;=Inputs!$L$16,1,0)</f>
        <v>1</v>
      </c>
      <c r="BF12" s="118">
        <f>+IF(BF$10&lt;=Inputs!$L$16,1,0)</f>
        <v>1</v>
      </c>
      <c r="BG12" s="118">
        <f>+IF(BG$10&lt;=Inputs!$L$16,1,0)</f>
        <v>1</v>
      </c>
      <c r="BH12" s="118">
        <f>+IF(BH$10&lt;=Inputs!$L$16,1,0)</f>
        <v>1</v>
      </c>
      <c r="BI12" s="118">
        <f>+IF(BI$10&lt;=Inputs!$L$16,1,0)</f>
        <v>1</v>
      </c>
      <c r="BJ12" s="118">
        <f>+IF(BJ$10&lt;=Inputs!$L$16,1,0)</f>
        <v>1</v>
      </c>
      <c r="BK12" s="118">
        <f>+IF(BK$10&lt;=Inputs!$L$16,1,0)</f>
        <v>1</v>
      </c>
      <c r="BL12" s="118">
        <f>+IF(BL$10&lt;=Inputs!$L$16,1,0)</f>
        <v>1</v>
      </c>
      <c r="BM12" s="118">
        <f>+IF(BM$10&lt;=Inputs!$L$16,1,0)</f>
        <v>1</v>
      </c>
      <c r="BN12" s="118">
        <f>+IF(BN$10&lt;=Inputs!$L$16,1,0)</f>
        <v>1</v>
      </c>
      <c r="BO12" s="118">
        <f>+IF(BO$10&lt;=Inputs!$L$16,1,0)</f>
        <v>1</v>
      </c>
      <c r="BP12" s="118">
        <f>+IF(BP$10&lt;=Inputs!$L$16,1,0)</f>
        <v>1</v>
      </c>
      <c r="BQ12" s="118">
        <f>+IF(BQ$10&lt;=Inputs!$L$16,1,0)</f>
        <v>1</v>
      </c>
      <c r="BR12" s="118">
        <f>+IF(BR$10&lt;=Inputs!$L$16,1,0)</f>
        <v>1</v>
      </c>
      <c r="BS12" s="118">
        <f>+IF(BS$10&lt;=Inputs!$L$16,1,0)</f>
        <v>1</v>
      </c>
      <c r="BT12" s="118">
        <f>+IF(BT$10&lt;=Inputs!$L$16,1,0)</f>
        <v>1</v>
      </c>
      <c r="BU12" s="118">
        <f>+IF(BU$10&lt;=Inputs!$L$16,1,0)</f>
        <v>1</v>
      </c>
      <c r="BV12" s="118">
        <f>+IF(BV$10&lt;=Inputs!$L$16,1,0)</f>
        <v>1</v>
      </c>
      <c r="BW12" s="118">
        <f>+IF(BW$10&lt;=Inputs!$L$16,1,0)</f>
        <v>1</v>
      </c>
      <c r="BX12" s="118">
        <f>+IF(BX$10&lt;=Inputs!$L$16,1,0)</f>
        <v>1</v>
      </c>
      <c r="BY12" s="118">
        <f>+IF(BY$10&lt;=Inputs!$L$16,1,0)</f>
        <v>1</v>
      </c>
      <c r="BZ12" s="118">
        <f>+IF(BZ$10&lt;=Inputs!$L$16,1,0)</f>
        <v>1</v>
      </c>
      <c r="CA12" s="118">
        <f>+IF(CA$10&lt;=Inputs!$L$16,1,0)</f>
        <v>1</v>
      </c>
      <c r="CB12" s="118">
        <f>+IF(CB$10&lt;=Inputs!$L$16,1,0)</f>
        <v>1</v>
      </c>
      <c r="CC12" s="118">
        <f>+IF(CC$10&lt;=Inputs!$L$16,1,0)</f>
        <v>1</v>
      </c>
      <c r="CD12" s="118">
        <f>+IF(CD$10&lt;=Inputs!$L$16,1,0)</f>
        <v>1</v>
      </c>
      <c r="CE12" s="118">
        <f>+IF(CE$10&lt;=Inputs!$L$16,1,0)</f>
        <v>1</v>
      </c>
      <c r="CF12" s="118">
        <f>+IF(CF$10&lt;=Inputs!$L$16,1,0)</f>
        <v>1</v>
      </c>
      <c r="CG12" s="118">
        <f>+IF(CG$10&lt;=Inputs!$L$16,1,0)</f>
        <v>1</v>
      </c>
      <c r="CH12" s="118">
        <f>+IF(CH$10&lt;=Inputs!$L$16,1,0)</f>
        <v>1</v>
      </c>
      <c r="CI12" s="118">
        <f>+IF(CI$10&lt;=Inputs!$L$16,1,0)</f>
        <v>1</v>
      </c>
      <c r="CJ12" s="118">
        <f>+IF(CJ$10&lt;=Inputs!$L$16,1,0)</f>
        <v>1</v>
      </c>
      <c r="CK12" s="118">
        <f>+IF(CK$10&lt;=Inputs!$L$16,1,0)</f>
        <v>1</v>
      </c>
      <c r="CL12" s="118">
        <f>+IF(CL$10&lt;=Inputs!$L$16,1,0)</f>
        <v>1</v>
      </c>
      <c r="CM12" s="118">
        <f>+IF(CM$10&lt;=Inputs!$L$16,1,0)</f>
        <v>1</v>
      </c>
      <c r="CN12" s="118">
        <f>+IF(CN$10&lt;=Inputs!$L$16,1,0)</f>
        <v>1</v>
      </c>
      <c r="CO12" s="118">
        <f>+IF(CO$10&lt;=Inputs!$L$16,1,0)</f>
        <v>1</v>
      </c>
      <c r="CP12" s="118">
        <f>+IF(CP$10&lt;=Inputs!$L$16,1,0)</f>
        <v>1</v>
      </c>
      <c r="CQ12" s="118">
        <f>+IF(CQ$10&lt;=Inputs!$L$16,1,0)</f>
        <v>1</v>
      </c>
      <c r="CR12" s="118">
        <f>+IF(CR$10&lt;=Inputs!$L$16,1,0)</f>
        <v>1</v>
      </c>
      <c r="CS12" s="118"/>
    </row>
    <row r="13" spans="1:125">
      <c r="A13" s="48"/>
      <c r="B13" s="48" t="s">
        <v>105</v>
      </c>
      <c r="C13" s="48"/>
      <c r="D13" s="48"/>
      <c r="E13" s="48"/>
      <c r="F13" s="48"/>
      <c r="G13" s="48"/>
      <c r="H13" s="48"/>
      <c r="I13" s="48"/>
      <c r="J13" s="48"/>
      <c r="K13" s="342" t="s">
        <v>13</v>
      </c>
      <c r="L13" s="342"/>
      <c r="M13" s="342"/>
      <c r="N13" s="342"/>
      <c r="O13" s="136">
        <f t="shared" ref="O13:AT13" si="0">+O10-O9+1</f>
        <v>365</v>
      </c>
      <c r="P13" s="136">
        <f t="shared" si="0"/>
        <v>365</v>
      </c>
      <c r="Q13" s="136">
        <f t="shared" si="0"/>
        <v>365</v>
      </c>
      <c r="R13" s="136">
        <f t="shared" si="0"/>
        <v>366</v>
      </c>
      <c r="S13" s="136">
        <f t="shared" si="0"/>
        <v>365</v>
      </c>
      <c r="T13" s="136">
        <f t="shared" si="0"/>
        <v>365</v>
      </c>
      <c r="U13" s="136">
        <f t="shared" si="0"/>
        <v>365</v>
      </c>
      <c r="V13" s="136">
        <f t="shared" si="0"/>
        <v>366</v>
      </c>
      <c r="W13" s="136">
        <f t="shared" si="0"/>
        <v>365</v>
      </c>
      <c r="X13" s="136">
        <f t="shared" si="0"/>
        <v>365</v>
      </c>
      <c r="Y13" s="136">
        <f t="shared" si="0"/>
        <v>365</v>
      </c>
      <c r="Z13" s="136">
        <f t="shared" si="0"/>
        <v>366</v>
      </c>
      <c r="AA13" s="136">
        <f t="shared" si="0"/>
        <v>365</v>
      </c>
      <c r="AB13" s="136">
        <f t="shared" si="0"/>
        <v>365</v>
      </c>
      <c r="AC13" s="136">
        <f t="shared" si="0"/>
        <v>365</v>
      </c>
      <c r="AD13" s="136">
        <f t="shared" si="0"/>
        <v>366</v>
      </c>
      <c r="AE13" s="136">
        <f t="shared" si="0"/>
        <v>365</v>
      </c>
      <c r="AF13" s="136">
        <f t="shared" si="0"/>
        <v>365</v>
      </c>
      <c r="AG13" s="136">
        <f t="shared" si="0"/>
        <v>365</v>
      </c>
      <c r="AH13" s="136">
        <f t="shared" si="0"/>
        <v>366</v>
      </c>
      <c r="AI13" s="136">
        <f t="shared" si="0"/>
        <v>365</v>
      </c>
      <c r="AJ13" s="136">
        <f t="shared" si="0"/>
        <v>365</v>
      </c>
      <c r="AK13" s="136">
        <f t="shared" si="0"/>
        <v>365</v>
      </c>
      <c r="AL13" s="136">
        <f t="shared" si="0"/>
        <v>366</v>
      </c>
      <c r="AM13" s="136">
        <f t="shared" si="0"/>
        <v>365</v>
      </c>
      <c r="AN13" s="136">
        <f t="shared" si="0"/>
        <v>365</v>
      </c>
      <c r="AO13" s="136">
        <f t="shared" si="0"/>
        <v>365</v>
      </c>
      <c r="AP13" s="136">
        <f t="shared" si="0"/>
        <v>366</v>
      </c>
      <c r="AQ13" s="136">
        <f t="shared" si="0"/>
        <v>365</v>
      </c>
      <c r="AR13" s="136">
        <f t="shared" si="0"/>
        <v>365</v>
      </c>
      <c r="AS13" s="136">
        <f t="shared" si="0"/>
        <v>365</v>
      </c>
      <c r="AT13" s="136">
        <f t="shared" si="0"/>
        <v>366</v>
      </c>
      <c r="AU13" s="136">
        <f t="shared" ref="AU13:BZ13" si="1">+AU10-AU9+1</f>
        <v>365</v>
      </c>
      <c r="AV13" s="136">
        <f t="shared" si="1"/>
        <v>365</v>
      </c>
      <c r="AW13" s="136">
        <f t="shared" si="1"/>
        <v>365</v>
      </c>
      <c r="AX13" s="136">
        <f t="shared" si="1"/>
        <v>366</v>
      </c>
      <c r="AY13" s="136">
        <f t="shared" si="1"/>
        <v>365</v>
      </c>
      <c r="AZ13" s="136">
        <f t="shared" si="1"/>
        <v>365</v>
      </c>
      <c r="BA13" s="136">
        <f t="shared" si="1"/>
        <v>365</v>
      </c>
      <c r="BB13" s="136">
        <f t="shared" si="1"/>
        <v>366</v>
      </c>
      <c r="BC13" s="136">
        <f t="shared" si="1"/>
        <v>365</v>
      </c>
      <c r="BD13" s="136">
        <f t="shared" si="1"/>
        <v>365</v>
      </c>
      <c r="BE13" s="136">
        <f t="shared" si="1"/>
        <v>365</v>
      </c>
      <c r="BF13" s="136">
        <f t="shared" si="1"/>
        <v>366</v>
      </c>
      <c r="BG13" s="136">
        <f t="shared" si="1"/>
        <v>365</v>
      </c>
      <c r="BH13" s="136">
        <f t="shared" si="1"/>
        <v>365</v>
      </c>
      <c r="BI13" s="136">
        <f t="shared" si="1"/>
        <v>365</v>
      </c>
      <c r="BJ13" s="136">
        <f t="shared" si="1"/>
        <v>366</v>
      </c>
      <c r="BK13" s="136">
        <f t="shared" si="1"/>
        <v>365</v>
      </c>
      <c r="BL13" s="136">
        <f t="shared" si="1"/>
        <v>365</v>
      </c>
      <c r="BM13" s="136">
        <f t="shared" si="1"/>
        <v>365</v>
      </c>
      <c r="BN13" s="136">
        <f t="shared" si="1"/>
        <v>366</v>
      </c>
      <c r="BO13" s="136">
        <f t="shared" si="1"/>
        <v>365</v>
      </c>
      <c r="BP13" s="136">
        <f t="shared" si="1"/>
        <v>365</v>
      </c>
      <c r="BQ13" s="136">
        <f t="shared" si="1"/>
        <v>365</v>
      </c>
      <c r="BR13" s="136">
        <f t="shared" si="1"/>
        <v>366</v>
      </c>
      <c r="BS13" s="136">
        <f t="shared" si="1"/>
        <v>365</v>
      </c>
      <c r="BT13" s="136">
        <f t="shared" si="1"/>
        <v>365</v>
      </c>
      <c r="BU13" s="136">
        <f t="shared" si="1"/>
        <v>365</v>
      </c>
      <c r="BV13" s="136">
        <f t="shared" si="1"/>
        <v>366</v>
      </c>
      <c r="BW13" s="136">
        <f t="shared" si="1"/>
        <v>365</v>
      </c>
      <c r="BX13" s="136">
        <f t="shared" si="1"/>
        <v>365</v>
      </c>
      <c r="BY13" s="136">
        <f t="shared" si="1"/>
        <v>365</v>
      </c>
      <c r="BZ13" s="136">
        <f t="shared" si="1"/>
        <v>366</v>
      </c>
      <c r="CA13" s="136">
        <f t="shared" ref="CA13:CR13" si="2">+CA10-CA9+1</f>
        <v>365</v>
      </c>
      <c r="CB13" s="136">
        <f t="shared" si="2"/>
        <v>365</v>
      </c>
      <c r="CC13" s="136">
        <f t="shared" si="2"/>
        <v>365</v>
      </c>
      <c r="CD13" s="136">
        <f t="shared" si="2"/>
        <v>366</v>
      </c>
      <c r="CE13" s="136">
        <f t="shared" si="2"/>
        <v>365</v>
      </c>
      <c r="CF13" s="136">
        <f t="shared" si="2"/>
        <v>365</v>
      </c>
      <c r="CG13" s="136">
        <f t="shared" si="2"/>
        <v>365</v>
      </c>
      <c r="CH13" s="136">
        <f t="shared" si="2"/>
        <v>366</v>
      </c>
      <c r="CI13" s="136">
        <f t="shared" si="2"/>
        <v>365</v>
      </c>
      <c r="CJ13" s="136">
        <f t="shared" si="2"/>
        <v>365</v>
      </c>
      <c r="CK13" s="136">
        <f t="shared" si="2"/>
        <v>365</v>
      </c>
      <c r="CL13" s="136">
        <f t="shared" si="2"/>
        <v>366</v>
      </c>
      <c r="CM13" s="136">
        <f t="shared" si="2"/>
        <v>365</v>
      </c>
      <c r="CN13" s="136">
        <f t="shared" si="2"/>
        <v>365</v>
      </c>
      <c r="CO13" s="136">
        <f t="shared" si="2"/>
        <v>365</v>
      </c>
      <c r="CP13" s="136">
        <f t="shared" si="2"/>
        <v>366</v>
      </c>
      <c r="CQ13" s="136">
        <f t="shared" si="2"/>
        <v>365</v>
      </c>
      <c r="CR13" s="136">
        <f t="shared" si="2"/>
        <v>365</v>
      </c>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row>
    <row r="15" spans="1:125">
      <c r="A15" s="416"/>
      <c r="B15" s="417" t="s">
        <v>168</v>
      </c>
      <c r="C15" s="416"/>
      <c r="D15" s="416"/>
      <c r="E15" s="416"/>
      <c r="F15" s="416"/>
      <c r="G15" s="416"/>
      <c r="H15" s="416"/>
      <c r="I15" s="416"/>
      <c r="J15" s="416"/>
      <c r="K15" s="416"/>
      <c r="L15" s="416"/>
      <c r="M15" s="416"/>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c r="AL15" s="416"/>
      <c r="AM15" s="416"/>
      <c r="AN15" s="416"/>
      <c r="AO15" s="416"/>
      <c r="AP15" s="416"/>
      <c r="AQ15" s="416"/>
      <c r="AR15" s="416"/>
      <c r="AS15" s="416"/>
      <c r="AT15" s="416"/>
      <c r="AU15" s="416"/>
      <c r="AV15" s="416"/>
      <c r="AW15" s="416"/>
      <c r="AX15" s="416"/>
      <c r="AY15" s="416"/>
      <c r="AZ15" s="416"/>
      <c r="BA15" s="416"/>
      <c r="BB15" s="416"/>
      <c r="BC15" s="416"/>
      <c r="BD15" s="416"/>
      <c r="BE15" s="416"/>
      <c r="BF15" s="416"/>
      <c r="BG15" s="416"/>
      <c r="BH15" s="416"/>
      <c r="BI15" s="416"/>
      <c r="BJ15" s="416"/>
      <c r="BK15" s="416"/>
      <c r="BL15" s="416"/>
      <c r="BM15" s="416"/>
      <c r="BN15" s="416"/>
      <c r="BO15" s="416"/>
      <c r="BP15" s="416"/>
      <c r="BQ15" s="416"/>
      <c r="BR15" s="416"/>
      <c r="BS15" s="416"/>
      <c r="BT15" s="416"/>
      <c r="BU15" s="416"/>
      <c r="BV15" s="416"/>
      <c r="BW15" s="416"/>
      <c r="BX15" s="416"/>
      <c r="BY15" s="416"/>
      <c r="BZ15" s="416"/>
      <c r="CA15" s="416"/>
      <c r="CB15" s="416"/>
      <c r="CC15" s="416"/>
      <c r="CD15" s="416"/>
      <c r="CE15" s="416"/>
      <c r="CF15" s="416"/>
      <c r="CG15" s="416"/>
      <c r="CH15" s="416"/>
      <c r="CI15" s="416"/>
      <c r="CJ15" s="416"/>
      <c r="CK15" s="416"/>
      <c r="CL15" s="416"/>
      <c r="CM15" s="416"/>
      <c r="CN15" s="416"/>
      <c r="CO15" s="416"/>
      <c r="CP15" s="416"/>
      <c r="CQ15" s="416"/>
      <c r="CR15" s="416"/>
      <c r="CS15" s="416"/>
    </row>
    <row r="16" spans="1:125" outlineLevel="1">
      <c r="A16" s="387"/>
      <c r="B16" s="390"/>
      <c r="C16" s="387"/>
      <c r="D16" s="387"/>
      <c r="E16" s="387"/>
      <c r="F16" s="387"/>
      <c r="G16" s="387"/>
      <c r="H16" s="387"/>
      <c r="I16" s="387"/>
      <c r="J16" s="387"/>
      <c r="K16" s="387"/>
      <c r="L16" s="387"/>
      <c r="M16" s="387"/>
      <c r="N16" s="387"/>
      <c r="O16" s="387"/>
      <c r="P16" s="387"/>
      <c r="Q16" s="387"/>
      <c r="R16" s="387"/>
      <c r="S16" s="387"/>
      <c r="T16" s="387"/>
      <c r="U16" s="387"/>
      <c r="V16" s="387"/>
      <c r="W16" s="387"/>
      <c r="X16" s="387"/>
      <c r="Y16" s="387"/>
      <c r="Z16" s="387"/>
      <c r="AA16" s="387"/>
      <c r="AB16" s="387"/>
      <c r="AC16" s="387"/>
      <c r="AD16" s="387"/>
      <c r="AE16" s="387"/>
      <c r="AF16" s="387"/>
      <c r="AG16" s="387"/>
      <c r="AH16" s="387"/>
      <c r="AI16" s="387"/>
      <c r="AJ16" s="387"/>
      <c r="AK16" s="387"/>
      <c r="AL16" s="387"/>
      <c r="AM16" s="387"/>
      <c r="AN16" s="387"/>
      <c r="AO16" s="387"/>
      <c r="AP16" s="387"/>
      <c r="AQ16" s="387"/>
      <c r="AR16" s="387"/>
      <c r="AS16" s="387"/>
      <c r="AT16" s="387"/>
      <c r="AU16" s="387"/>
      <c r="AV16" s="387"/>
      <c r="AW16" s="387"/>
      <c r="AX16" s="387"/>
      <c r="AY16" s="387"/>
      <c r="AZ16" s="387"/>
      <c r="BA16" s="387"/>
      <c r="BB16" s="387"/>
      <c r="BC16" s="387"/>
      <c r="BD16" s="387"/>
      <c r="BE16" s="387"/>
      <c r="BF16" s="387"/>
      <c r="BG16" s="387"/>
      <c r="BH16" s="387"/>
      <c r="BI16" s="387"/>
      <c r="BJ16" s="387"/>
      <c r="BK16" s="387"/>
      <c r="BL16" s="387"/>
      <c r="BM16" s="387"/>
      <c r="BN16" s="387"/>
      <c r="BO16" s="387"/>
      <c r="BP16" s="387"/>
      <c r="BQ16" s="387"/>
      <c r="BR16" s="387"/>
      <c r="BS16" s="387"/>
      <c r="BT16" s="387"/>
      <c r="BU16" s="387"/>
      <c r="BV16" s="387"/>
      <c r="BW16" s="387"/>
      <c r="BX16" s="387"/>
      <c r="BY16" s="387"/>
      <c r="BZ16" s="387"/>
      <c r="CA16" s="387"/>
      <c r="CB16" s="387"/>
      <c r="CC16" s="387"/>
      <c r="CD16" s="387"/>
      <c r="CE16" s="387"/>
      <c r="CF16" s="387"/>
      <c r="CG16" s="387"/>
      <c r="CH16" s="387"/>
      <c r="CI16" s="387"/>
      <c r="CJ16" s="387"/>
      <c r="CK16" s="387"/>
      <c r="CL16" s="387"/>
      <c r="CM16" s="387"/>
      <c r="CN16" s="387"/>
      <c r="CO16" s="387"/>
      <c r="CP16" s="387"/>
      <c r="CQ16" s="387"/>
      <c r="CR16" s="387"/>
      <c r="CS16" s="387"/>
    </row>
    <row r="17" spans="1:97" outlineLevel="1">
      <c r="A17" s="387"/>
      <c r="B17" s="783" t="s">
        <v>249</v>
      </c>
      <c r="C17" s="784"/>
      <c r="D17" s="387"/>
      <c r="E17" s="387"/>
      <c r="F17" s="387"/>
      <c r="G17" s="387"/>
      <c r="H17" s="387"/>
      <c r="I17" s="387"/>
      <c r="J17" s="387"/>
      <c r="K17" s="387"/>
      <c r="L17" s="387"/>
      <c r="M17" s="387"/>
      <c r="N17" s="387"/>
      <c r="O17" s="387"/>
      <c r="P17" s="387"/>
      <c r="Q17" s="387"/>
      <c r="R17" s="387"/>
      <c r="S17" s="387"/>
      <c r="T17" s="387"/>
      <c r="U17" s="387"/>
      <c r="V17" s="387"/>
      <c r="W17" s="387"/>
      <c r="X17" s="387"/>
      <c r="Y17" s="387"/>
      <c r="Z17" s="387"/>
      <c r="AA17" s="387"/>
      <c r="AB17" s="387"/>
      <c r="AC17" s="387"/>
      <c r="AD17" s="387"/>
      <c r="AE17" s="387"/>
      <c r="AF17" s="387"/>
      <c r="AG17" s="387"/>
      <c r="AH17" s="387"/>
      <c r="AI17" s="387"/>
      <c r="AJ17" s="387"/>
      <c r="AK17" s="387"/>
      <c r="AL17" s="387"/>
      <c r="AM17" s="387"/>
      <c r="AN17" s="387"/>
      <c r="AO17" s="387"/>
      <c r="AP17" s="387"/>
      <c r="AQ17" s="387"/>
      <c r="AR17" s="387"/>
      <c r="AS17" s="387"/>
      <c r="AT17" s="387"/>
      <c r="AU17" s="387"/>
      <c r="AV17" s="387"/>
      <c r="AW17" s="387"/>
      <c r="AX17" s="387"/>
      <c r="AY17" s="387"/>
      <c r="AZ17" s="387"/>
      <c r="BA17" s="387"/>
      <c r="BB17" s="387"/>
      <c r="BC17" s="387"/>
      <c r="BD17" s="387"/>
      <c r="BE17" s="387"/>
      <c r="BF17" s="387"/>
      <c r="BG17" s="387"/>
      <c r="BH17" s="387"/>
      <c r="BI17" s="387"/>
      <c r="BJ17" s="387"/>
      <c r="BK17" s="387"/>
      <c r="BL17" s="387"/>
      <c r="BM17" s="387"/>
      <c r="BN17" s="387"/>
      <c r="BO17" s="387"/>
      <c r="BP17" s="387"/>
      <c r="BQ17" s="387"/>
      <c r="BR17" s="387"/>
      <c r="BS17" s="387"/>
      <c r="BT17" s="387"/>
      <c r="BU17" s="387"/>
      <c r="BV17" s="387"/>
      <c r="BW17" s="387"/>
      <c r="BX17" s="387"/>
      <c r="BY17" s="387"/>
      <c r="BZ17" s="387"/>
      <c r="CA17" s="387"/>
      <c r="CB17" s="387"/>
      <c r="CC17" s="387"/>
      <c r="CD17" s="387"/>
      <c r="CE17" s="387"/>
      <c r="CF17" s="387"/>
      <c r="CG17" s="387"/>
      <c r="CH17" s="387"/>
      <c r="CI17" s="387"/>
      <c r="CJ17" s="387"/>
      <c r="CK17" s="387"/>
      <c r="CL17" s="387"/>
      <c r="CM17" s="387"/>
      <c r="CN17" s="387"/>
      <c r="CO17" s="387"/>
      <c r="CP17" s="387"/>
      <c r="CQ17" s="387"/>
      <c r="CR17" s="387"/>
      <c r="CS17" s="387"/>
    </row>
    <row r="18" spans="1:97" outlineLevel="1">
      <c r="A18" s="387"/>
      <c r="B18" s="528" t="s">
        <v>153</v>
      </c>
      <c r="C18" s="532">
        <f>+Inputs!L193</f>
        <v>2.7115937499999999E-2</v>
      </c>
      <c r="D18" s="387"/>
      <c r="E18" s="387"/>
      <c r="F18" s="387"/>
      <c r="G18" s="387"/>
      <c r="H18" s="387"/>
      <c r="I18" s="387"/>
      <c r="J18" s="387"/>
      <c r="K18" s="387"/>
      <c r="L18" s="387"/>
      <c r="M18" s="387"/>
      <c r="N18" s="387"/>
      <c r="O18" s="387"/>
      <c r="P18" s="387"/>
      <c r="Q18" s="387"/>
      <c r="R18" s="387"/>
      <c r="S18" s="387"/>
      <c r="T18" s="387"/>
      <c r="U18" s="387"/>
      <c r="V18" s="387"/>
      <c r="W18" s="387"/>
      <c r="X18" s="387"/>
      <c r="Y18" s="387"/>
      <c r="Z18" s="387"/>
      <c r="AA18" s="387"/>
      <c r="AB18" s="387"/>
      <c r="AC18" s="387"/>
      <c r="AD18" s="387"/>
      <c r="AE18" s="387"/>
      <c r="AF18" s="387"/>
      <c r="AG18" s="387"/>
      <c r="AH18" s="387"/>
      <c r="AI18" s="387"/>
      <c r="AJ18" s="387"/>
      <c r="AK18" s="387"/>
      <c r="AL18" s="387"/>
      <c r="AM18" s="387"/>
      <c r="AN18" s="387"/>
      <c r="AO18" s="387"/>
      <c r="AP18" s="387"/>
      <c r="AQ18" s="387"/>
      <c r="AR18" s="387"/>
      <c r="AS18" s="387"/>
      <c r="AT18" s="387"/>
      <c r="AU18" s="387"/>
      <c r="AV18" s="387"/>
      <c r="AW18" s="387"/>
      <c r="AX18" s="387"/>
      <c r="AY18" s="387"/>
      <c r="AZ18" s="387"/>
      <c r="BA18" s="387"/>
      <c r="BB18" s="387"/>
      <c r="BC18" s="387"/>
      <c r="BD18" s="387"/>
      <c r="BE18" s="387"/>
      <c r="BF18" s="387"/>
      <c r="BG18" s="387"/>
      <c r="BH18" s="387"/>
      <c r="BI18" s="387"/>
      <c r="BJ18" s="387"/>
      <c r="BK18" s="387"/>
      <c r="BL18" s="387"/>
      <c r="BM18" s="387"/>
      <c r="BN18" s="387"/>
      <c r="BO18" s="387"/>
      <c r="BP18" s="387"/>
      <c r="BQ18" s="387"/>
      <c r="BR18" s="387"/>
      <c r="BS18" s="387"/>
      <c r="BT18" s="387"/>
      <c r="BU18" s="387"/>
      <c r="BV18" s="387"/>
      <c r="BW18" s="387"/>
      <c r="BX18" s="387"/>
      <c r="BY18" s="387"/>
      <c r="BZ18" s="387"/>
      <c r="CA18" s="387"/>
      <c r="CB18" s="387"/>
      <c r="CC18" s="387"/>
      <c r="CD18" s="387"/>
      <c r="CE18" s="387"/>
      <c r="CF18" s="387"/>
      <c r="CG18" s="387"/>
      <c r="CH18" s="387"/>
      <c r="CI18" s="387"/>
      <c r="CJ18" s="387"/>
      <c r="CK18" s="387"/>
      <c r="CL18" s="387"/>
      <c r="CM18" s="387"/>
      <c r="CN18" s="387"/>
      <c r="CO18" s="387"/>
      <c r="CP18" s="387"/>
      <c r="CQ18" s="387"/>
      <c r="CR18" s="387"/>
      <c r="CS18" s="387"/>
    </row>
    <row r="19" spans="1:97" outlineLevel="1">
      <c r="A19" s="387"/>
      <c r="B19" s="528" t="s">
        <v>154</v>
      </c>
      <c r="C19" s="529">
        <f>+Inputs!L194</f>
        <v>0.6</v>
      </c>
      <c r="D19" s="387"/>
      <c r="E19" s="387"/>
      <c r="F19" s="387"/>
      <c r="G19" s="387"/>
      <c r="H19" s="387"/>
      <c r="I19" s="387"/>
      <c r="J19" s="387"/>
      <c r="K19" s="387"/>
      <c r="L19" s="387"/>
      <c r="M19" s="387"/>
      <c r="N19" s="387"/>
      <c r="O19" s="387"/>
      <c r="P19" s="387"/>
      <c r="Q19" s="387"/>
      <c r="R19" s="387"/>
      <c r="S19" s="387"/>
      <c r="T19" s="387"/>
      <c r="U19" s="387"/>
      <c r="V19" s="387"/>
      <c r="W19" s="387"/>
      <c r="X19" s="387"/>
      <c r="Y19" s="387"/>
      <c r="Z19" s="387"/>
      <c r="AA19" s="387"/>
      <c r="AB19" s="387"/>
      <c r="AC19" s="387"/>
      <c r="AD19" s="387"/>
      <c r="AE19" s="387"/>
      <c r="AF19" s="387"/>
      <c r="AG19" s="387"/>
      <c r="AH19" s="387"/>
      <c r="AI19" s="387"/>
      <c r="AJ19" s="387"/>
      <c r="AK19" s="387"/>
      <c r="AL19" s="387"/>
      <c r="AM19" s="387"/>
      <c r="AN19" s="387"/>
      <c r="AO19" s="387"/>
      <c r="AP19" s="387"/>
      <c r="AQ19" s="387"/>
      <c r="AR19" s="387"/>
      <c r="AS19" s="387"/>
      <c r="AT19" s="387"/>
      <c r="AU19" s="387"/>
      <c r="AV19" s="387"/>
      <c r="AW19" s="387"/>
      <c r="AX19" s="387"/>
      <c r="AY19" s="387"/>
      <c r="AZ19" s="387"/>
      <c r="BA19" s="387"/>
      <c r="BB19" s="387"/>
      <c r="BC19" s="387"/>
      <c r="BD19" s="387"/>
      <c r="BE19" s="387"/>
      <c r="BF19" s="387"/>
      <c r="BG19" s="387"/>
      <c r="BH19" s="387"/>
      <c r="BI19" s="387"/>
      <c r="BJ19" s="387"/>
      <c r="BK19" s="387"/>
      <c r="BL19" s="387"/>
      <c r="BM19" s="387"/>
      <c r="BN19" s="387"/>
      <c r="BO19" s="387"/>
      <c r="BP19" s="387"/>
      <c r="BQ19" s="387"/>
      <c r="BR19" s="387"/>
      <c r="BS19" s="387"/>
      <c r="BT19" s="387"/>
      <c r="BU19" s="387"/>
      <c r="BV19" s="387"/>
      <c r="BW19" s="387"/>
      <c r="BX19" s="387"/>
      <c r="BY19" s="387"/>
      <c r="BZ19" s="387"/>
      <c r="CA19" s="387"/>
      <c r="CB19" s="387"/>
      <c r="CC19" s="387"/>
      <c r="CD19" s="387"/>
      <c r="CE19" s="387"/>
      <c r="CF19" s="387"/>
      <c r="CG19" s="387"/>
      <c r="CH19" s="387"/>
      <c r="CI19" s="387"/>
      <c r="CJ19" s="387"/>
      <c r="CK19" s="387"/>
      <c r="CL19" s="387"/>
      <c r="CM19" s="387"/>
      <c r="CN19" s="387"/>
      <c r="CO19" s="387"/>
      <c r="CP19" s="387"/>
      <c r="CQ19" s="387"/>
      <c r="CR19" s="387"/>
      <c r="CS19" s="387"/>
    </row>
    <row r="20" spans="1:97" outlineLevel="1">
      <c r="A20" s="387"/>
      <c r="B20" s="528" t="s">
        <v>155</v>
      </c>
      <c r="C20" s="530">
        <f>+Inputs!L195</f>
        <v>0.06</v>
      </c>
      <c r="D20" s="387"/>
      <c r="E20" s="387"/>
      <c r="F20" s="387"/>
      <c r="G20" s="387"/>
      <c r="H20" s="387"/>
      <c r="I20" s="387"/>
      <c r="J20" s="387"/>
      <c r="K20" s="387"/>
      <c r="L20" s="387"/>
      <c r="M20" s="387"/>
      <c r="N20" s="387"/>
      <c r="O20" s="387"/>
      <c r="P20" s="387"/>
      <c r="Q20" s="387"/>
      <c r="R20" s="387"/>
      <c r="S20" s="387"/>
      <c r="T20" s="387"/>
      <c r="U20" s="387"/>
      <c r="V20" s="387"/>
      <c r="W20" s="387"/>
      <c r="X20" s="387"/>
      <c r="Y20" s="387"/>
      <c r="Z20" s="387"/>
      <c r="AA20" s="387"/>
      <c r="AB20" s="387"/>
      <c r="AC20" s="387"/>
      <c r="AD20" s="387"/>
      <c r="AE20" s="387"/>
      <c r="AF20" s="387"/>
      <c r="AG20" s="387"/>
      <c r="AH20" s="387"/>
      <c r="AI20" s="387"/>
      <c r="AJ20" s="387"/>
      <c r="AK20" s="387"/>
      <c r="AL20" s="387"/>
      <c r="AM20" s="387"/>
      <c r="AN20" s="387"/>
      <c r="AO20" s="387"/>
      <c r="AP20" s="387"/>
      <c r="AQ20" s="387"/>
      <c r="AR20" s="387"/>
      <c r="AS20" s="387"/>
      <c r="AT20" s="387"/>
      <c r="AU20" s="387"/>
      <c r="AV20" s="387"/>
      <c r="AW20" s="387"/>
      <c r="AX20" s="387"/>
      <c r="AY20" s="387"/>
      <c r="AZ20" s="387"/>
      <c r="BA20" s="387"/>
      <c r="BB20" s="387"/>
      <c r="BC20" s="387"/>
      <c r="BD20" s="387"/>
      <c r="BE20" s="387"/>
      <c r="BF20" s="387"/>
      <c r="BG20" s="387"/>
      <c r="BH20" s="387"/>
      <c r="BI20" s="387"/>
      <c r="BJ20" s="387"/>
      <c r="BK20" s="387"/>
      <c r="BL20" s="387"/>
      <c r="BM20" s="387"/>
      <c r="BN20" s="387"/>
      <c r="BO20" s="387"/>
      <c r="BP20" s="387"/>
      <c r="BQ20" s="387"/>
      <c r="BR20" s="387"/>
      <c r="BS20" s="387"/>
      <c r="BT20" s="387"/>
      <c r="BU20" s="387"/>
      <c r="BV20" s="387"/>
      <c r="BW20" s="387"/>
      <c r="BX20" s="387"/>
      <c r="BY20" s="387"/>
      <c r="BZ20" s="387"/>
      <c r="CA20" s="387"/>
      <c r="CB20" s="387"/>
      <c r="CC20" s="387"/>
      <c r="CD20" s="387"/>
      <c r="CE20" s="387"/>
      <c r="CF20" s="387"/>
      <c r="CG20" s="387"/>
      <c r="CH20" s="387"/>
      <c r="CI20" s="387"/>
      <c r="CJ20" s="387"/>
      <c r="CK20" s="387"/>
      <c r="CL20" s="387"/>
      <c r="CM20" s="387"/>
      <c r="CN20" s="387"/>
      <c r="CO20" s="387"/>
      <c r="CP20" s="387"/>
      <c r="CQ20" s="387"/>
      <c r="CR20" s="387"/>
      <c r="CS20" s="387"/>
    </row>
    <row r="21" spans="1:97" outlineLevel="1">
      <c r="A21" s="387"/>
      <c r="B21" s="528" t="s">
        <v>156</v>
      </c>
      <c r="C21" s="530">
        <f>+C18+C19*(C20)</f>
        <v>6.3115937499999997E-2</v>
      </c>
      <c r="D21" s="387"/>
      <c r="E21" s="387"/>
      <c r="F21" s="387"/>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c r="AD21" s="387"/>
      <c r="AE21" s="387"/>
      <c r="AF21" s="387"/>
      <c r="AG21" s="387"/>
      <c r="AH21" s="387"/>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c r="BF21" s="387"/>
      <c r="BG21" s="387"/>
      <c r="BH21" s="387"/>
      <c r="BI21" s="387"/>
      <c r="BJ21" s="387"/>
      <c r="BK21" s="387"/>
      <c r="BL21" s="387"/>
      <c r="BM21" s="387"/>
      <c r="BN21" s="387"/>
      <c r="BO21" s="387"/>
      <c r="BP21" s="387"/>
      <c r="BQ21" s="387"/>
      <c r="BR21" s="387"/>
      <c r="BS21" s="387"/>
      <c r="BT21" s="387"/>
      <c r="BU21" s="387"/>
      <c r="BV21" s="387"/>
      <c r="BW21" s="387"/>
      <c r="BX21" s="387"/>
      <c r="BY21" s="387"/>
      <c r="BZ21" s="387"/>
      <c r="CA21" s="387"/>
      <c r="CB21" s="387"/>
      <c r="CC21" s="387"/>
      <c r="CD21" s="387"/>
      <c r="CE21" s="387"/>
      <c r="CF21" s="387"/>
      <c r="CG21" s="387"/>
      <c r="CH21" s="387"/>
      <c r="CI21" s="387"/>
      <c r="CJ21" s="387"/>
      <c r="CK21" s="387"/>
      <c r="CL21" s="387"/>
      <c r="CM21" s="387"/>
      <c r="CN21" s="387"/>
      <c r="CO21" s="387"/>
      <c r="CP21" s="387"/>
      <c r="CQ21" s="387"/>
      <c r="CR21" s="387"/>
      <c r="CS21" s="387"/>
    </row>
    <row r="22" spans="1:97" outlineLevel="1">
      <c r="A22" s="387"/>
      <c r="B22" s="528" t="s">
        <v>255</v>
      </c>
      <c r="C22" s="531">
        <f>+Inputs!L19</f>
        <v>1.50586</v>
      </c>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c r="AN22" s="387"/>
      <c r="AO22" s="387"/>
      <c r="AP22" s="387"/>
      <c r="AQ22" s="387"/>
      <c r="AR22" s="387"/>
      <c r="AS22" s="387"/>
      <c r="AT22" s="387"/>
      <c r="AU22" s="387"/>
      <c r="AV22" s="387"/>
      <c r="AW22" s="387"/>
      <c r="AX22" s="387"/>
      <c r="AY22" s="387"/>
      <c r="AZ22" s="387"/>
      <c r="BA22" s="387"/>
      <c r="BB22" s="387"/>
      <c r="BC22" s="387"/>
      <c r="BD22" s="387"/>
      <c r="BE22" s="387"/>
      <c r="BF22" s="387"/>
      <c r="BG22" s="387"/>
      <c r="BH22" s="387"/>
      <c r="BI22" s="387"/>
      <c r="BJ22" s="387"/>
      <c r="BK22" s="387"/>
      <c r="BL22" s="387"/>
      <c r="BM22" s="387"/>
      <c r="BN22" s="387"/>
      <c r="BO22" s="387"/>
      <c r="BP22" s="387"/>
      <c r="BQ22" s="387"/>
      <c r="BR22" s="387"/>
      <c r="BS22" s="387"/>
      <c r="BT22" s="387"/>
      <c r="BU22" s="387"/>
      <c r="BV22" s="387"/>
      <c r="BW22" s="387"/>
      <c r="BX22" s="387"/>
      <c r="BY22" s="387"/>
      <c r="BZ22" s="387"/>
      <c r="CA22" s="387"/>
      <c r="CB22" s="387"/>
      <c r="CC22" s="387"/>
      <c r="CD22" s="387"/>
      <c r="CE22" s="387"/>
      <c r="CF22" s="387"/>
      <c r="CG22" s="387"/>
      <c r="CH22" s="387"/>
      <c r="CI22" s="387"/>
      <c r="CJ22" s="387"/>
      <c r="CK22" s="387"/>
      <c r="CL22" s="387"/>
      <c r="CM22" s="387"/>
      <c r="CN22" s="387"/>
      <c r="CO22" s="387"/>
      <c r="CP22" s="387"/>
      <c r="CQ22" s="387"/>
      <c r="CR22" s="387"/>
      <c r="CS22" s="387"/>
    </row>
    <row r="23" spans="1:97" outlineLevel="1">
      <c r="A23" s="387"/>
      <c r="B23" s="528" t="s">
        <v>157</v>
      </c>
      <c r="C23" s="532">
        <v>0.43230000000000002</v>
      </c>
      <c r="D23" s="387"/>
      <c r="E23" s="387"/>
      <c r="F23" s="387"/>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D23" s="387"/>
      <c r="AE23" s="387"/>
      <c r="AF23" s="387"/>
      <c r="AG23" s="387"/>
      <c r="AH23" s="387"/>
      <c r="AI23" s="387"/>
      <c r="AJ23" s="387"/>
      <c r="AK23" s="387"/>
      <c r="AL23" s="387"/>
      <c r="AM23" s="387"/>
      <c r="AN23" s="387"/>
      <c r="AO23" s="387"/>
      <c r="AP23" s="387"/>
      <c r="AQ23" s="387"/>
      <c r="AR23" s="387"/>
      <c r="AS23" s="387"/>
      <c r="AT23" s="387"/>
      <c r="AU23" s="387"/>
      <c r="AV23" s="387"/>
      <c r="AW23" s="387"/>
      <c r="AX23" s="387"/>
      <c r="AY23" s="387"/>
      <c r="AZ23" s="387"/>
      <c r="BA23" s="387"/>
      <c r="BB23" s="387"/>
      <c r="BC23" s="387"/>
      <c r="BD23" s="387"/>
      <c r="BE23" s="387"/>
      <c r="BF23" s="387"/>
      <c r="BG23" s="387"/>
      <c r="BH23" s="387"/>
      <c r="BI23" s="387"/>
      <c r="BJ23" s="387"/>
      <c r="BK23" s="387"/>
      <c r="BL23" s="387"/>
      <c r="BM23" s="387"/>
      <c r="BN23" s="387"/>
      <c r="BO23" s="387"/>
      <c r="BP23" s="387"/>
      <c r="BQ23" s="387"/>
      <c r="BR23" s="387"/>
      <c r="BS23" s="387"/>
      <c r="BT23" s="387"/>
      <c r="BU23" s="387"/>
      <c r="BV23" s="387"/>
      <c r="BW23" s="387"/>
      <c r="BX23" s="387"/>
      <c r="BY23" s="387"/>
      <c r="BZ23" s="387"/>
      <c r="CA23" s="387"/>
      <c r="CB23" s="387"/>
      <c r="CC23" s="387"/>
      <c r="CD23" s="387"/>
      <c r="CE23" s="387"/>
      <c r="CF23" s="387"/>
      <c r="CG23" s="387"/>
      <c r="CH23" s="387"/>
      <c r="CI23" s="387"/>
      <c r="CJ23" s="387"/>
      <c r="CK23" s="387"/>
      <c r="CL23" s="387"/>
      <c r="CM23" s="387"/>
      <c r="CN23" s="387"/>
      <c r="CO23" s="387"/>
      <c r="CP23" s="387"/>
      <c r="CQ23" s="387"/>
      <c r="CR23" s="387"/>
      <c r="CS23" s="387"/>
    </row>
    <row r="24" spans="1:97" outlineLevel="1">
      <c r="A24" s="387"/>
      <c r="B24" s="533" t="s">
        <v>158</v>
      </c>
      <c r="C24" s="534">
        <f>+Inputs!L142</f>
        <v>0.26500000000000001</v>
      </c>
      <c r="D24" s="387"/>
      <c r="E24" s="387"/>
      <c r="F24" s="387"/>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387"/>
      <c r="AE24" s="387"/>
      <c r="AF24" s="387"/>
      <c r="AG24" s="387"/>
      <c r="AH24" s="387"/>
      <c r="AI24" s="387"/>
      <c r="AJ24" s="387"/>
      <c r="AK24" s="387"/>
      <c r="AL24" s="387"/>
      <c r="AM24" s="387"/>
      <c r="AN24" s="387"/>
      <c r="AO24" s="387"/>
      <c r="AP24" s="387"/>
      <c r="AQ24" s="387"/>
      <c r="AR24" s="387"/>
      <c r="AS24" s="387"/>
      <c r="AT24" s="387"/>
      <c r="AU24" s="387"/>
      <c r="AV24" s="387"/>
      <c r="AW24" s="387"/>
      <c r="AX24" s="387"/>
      <c r="AY24" s="387"/>
      <c r="AZ24" s="387"/>
      <c r="BA24" s="387"/>
      <c r="BB24" s="387"/>
      <c r="BC24" s="387"/>
      <c r="BD24" s="387"/>
      <c r="BE24" s="387"/>
      <c r="BF24" s="387"/>
      <c r="BG24" s="387"/>
      <c r="BH24" s="387"/>
      <c r="BI24" s="387"/>
      <c r="BJ24" s="387"/>
      <c r="BK24" s="387"/>
      <c r="BL24" s="387"/>
      <c r="BM24" s="387"/>
      <c r="BN24" s="387"/>
      <c r="BO24" s="387"/>
      <c r="BP24" s="387"/>
      <c r="BQ24" s="387"/>
      <c r="BR24" s="387"/>
      <c r="BS24" s="387"/>
      <c r="BT24" s="387"/>
      <c r="BU24" s="387"/>
      <c r="BV24" s="387"/>
      <c r="BW24" s="387"/>
      <c r="BX24" s="387"/>
      <c r="BY24" s="387"/>
      <c r="BZ24" s="387"/>
      <c r="CA24" s="387"/>
      <c r="CB24" s="387"/>
      <c r="CC24" s="387"/>
      <c r="CD24" s="387"/>
      <c r="CE24" s="387"/>
      <c r="CF24" s="387"/>
      <c r="CG24" s="387"/>
      <c r="CH24" s="387"/>
      <c r="CI24" s="387"/>
      <c r="CJ24" s="387"/>
      <c r="CK24" s="387"/>
      <c r="CL24" s="387"/>
      <c r="CM24" s="387"/>
      <c r="CN24" s="387"/>
      <c r="CO24" s="387"/>
      <c r="CP24" s="387"/>
      <c r="CQ24" s="387"/>
      <c r="CR24" s="387"/>
      <c r="CS24" s="387"/>
    </row>
    <row r="25" spans="1:97" outlineLevel="1">
      <c r="A25" s="387"/>
      <c r="B25" s="389"/>
      <c r="C25" s="387"/>
      <c r="D25" s="387"/>
      <c r="E25" s="387"/>
      <c r="F25" s="387"/>
      <c r="G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c r="AH25" s="387"/>
      <c r="AI25" s="387"/>
      <c r="AJ25" s="387"/>
      <c r="AK25" s="387"/>
      <c r="AL25" s="387"/>
      <c r="AM25" s="387"/>
      <c r="AN25" s="387"/>
      <c r="AO25" s="387"/>
      <c r="AP25" s="387"/>
      <c r="AQ25" s="387"/>
      <c r="AR25" s="387"/>
      <c r="AS25" s="387"/>
      <c r="AT25" s="387"/>
      <c r="AU25" s="387"/>
      <c r="AV25" s="387"/>
      <c r="AW25" s="387"/>
      <c r="AX25" s="387"/>
      <c r="AY25" s="387"/>
      <c r="AZ25" s="387"/>
      <c r="BA25" s="387"/>
      <c r="BB25" s="387"/>
      <c r="BC25" s="387"/>
      <c r="BD25" s="387"/>
      <c r="BE25" s="387"/>
      <c r="BF25" s="387"/>
      <c r="BG25" s="387"/>
      <c r="BH25" s="387"/>
      <c r="BI25" s="387"/>
      <c r="BJ25" s="387"/>
      <c r="BK25" s="387"/>
      <c r="BL25" s="387"/>
      <c r="BM25" s="387"/>
      <c r="BN25" s="387"/>
      <c r="BO25" s="387"/>
      <c r="BP25" s="387"/>
      <c r="BQ25" s="387"/>
      <c r="BR25" s="387"/>
      <c r="BS25" s="387"/>
      <c r="BT25" s="387"/>
      <c r="BU25" s="387"/>
      <c r="BV25" s="387"/>
      <c r="BW25" s="387"/>
      <c r="BX25" s="387"/>
      <c r="BY25" s="387"/>
      <c r="BZ25" s="387"/>
      <c r="CA25" s="387"/>
      <c r="CB25" s="387"/>
      <c r="CC25" s="387"/>
      <c r="CD25" s="387"/>
      <c r="CE25" s="387"/>
      <c r="CF25" s="387"/>
      <c r="CG25" s="387"/>
      <c r="CH25" s="387"/>
      <c r="CI25" s="387"/>
      <c r="CJ25" s="387"/>
      <c r="CK25" s="387"/>
      <c r="CL25" s="387"/>
      <c r="CM25" s="387"/>
      <c r="CN25" s="387"/>
      <c r="CO25" s="387"/>
      <c r="CP25" s="387"/>
      <c r="CQ25" s="387"/>
      <c r="CR25" s="387"/>
      <c r="CS25" s="387"/>
    </row>
    <row r="26" spans="1:97" outlineLevel="1">
      <c r="A26" s="387"/>
      <c r="B26" s="403"/>
      <c r="C26" s="400"/>
      <c r="D26" s="400"/>
      <c r="E26" s="400"/>
      <c r="F26" s="400"/>
      <c r="G26" s="400"/>
      <c r="H26" s="400"/>
      <c r="I26" s="400"/>
      <c r="J26" s="400"/>
      <c r="K26" s="400"/>
      <c r="L26" s="400"/>
      <c r="M26" s="400"/>
      <c r="N26" s="400"/>
      <c r="O26" s="402">
        <f t="shared" ref="O26:AC26" si="3">+O8</f>
        <v>2017</v>
      </c>
      <c r="P26" s="402">
        <f t="shared" si="3"/>
        <v>2018</v>
      </c>
      <c r="Q26" s="402">
        <f t="shared" si="3"/>
        <v>2019</v>
      </c>
      <c r="R26" s="402">
        <f t="shared" si="3"/>
        <v>2020</v>
      </c>
      <c r="S26" s="402">
        <f t="shared" si="3"/>
        <v>2021</v>
      </c>
      <c r="T26" s="402">
        <f t="shared" si="3"/>
        <v>2022</v>
      </c>
      <c r="U26" s="402">
        <f t="shared" si="3"/>
        <v>2023</v>
      </c>
      <c r="V26" s="402">
        <f t="shared" si="3"/>
        <v>2024</v>
      </c>
      <c r="W26" s="402">
        <f t="shared" si="3"/>
        <v>2025</v>
      </c>
      <c r="X26" s="402">
        <f t="shared" si="3"/>
        <v>2026</v>
      </c>
      <c r="Y26" s="402">
        <f t="shared" si="3"/>
        <v>2027</v>
      </c>
      <c r="Z26" s="402">
        <f t="shared" si="3"/>
        <v>2028</v>
      </c>
      <c r="AA26" s="402">
        <f t="shared" si="3"/>
        <v>2029</v>
      </c>
      <c r="AB26" s="402">
        <f t="shared" si="3"/>
        <v>2030</v>
      </c>
      <c r="AC26" s="402">
        <f t="shared" si="3"/>
        <v>2031</v>
      </c>
      <c r="AD26" s="402">
        <f t="shared" ref="AD26:BI26" si="4">+AD8</f>
        <v>2032</v>
      </c>
      <c r="AE26" s="402">
        <f t="shared" si="4"/>
        <v>2033</v>
      </c>
      <c r="AF26" s="402">
        <f t="shared" si="4"/>
        <v>2034</v>
      </c>
      <c r="AG26" s="402">
        <f t="shared" si="4"/>
        <v>2035</v>
      </c>
      <c r="AH26" s="402">
        <f t="shared" si="4"/>
        <v>2036</v>
      </c>
      <c r="AI26" s="402">
        <f t="shared" si="4"/>
        <v>2037</v>
      </c>
      <c r="AJ26" s="402">
        <f t="shared" si="4"/>
        <v>2038</v>
      </c>
      <c r="AK26" s="402">
        <f t="shared" si="4"/>
        <v>2039</v>
      </c>
      <c r="AL26" s="402">
        <f t="shared" si="4"/>
        <v>2040</v>
      </c>
      <c r="AM26" s="402">
        <f t="shared" si="4"/>
        <v>2041</v>
      </c>
      <c r="AN26" s="402">
        <f t="shared" si="4"/>
        <v>2042</v>
      </c>
      <c r="AO26" s="402">
        <f t="shared" si="4"/>
        <v>2043</v>
      </c>
      <c r="AP26" s="402">
        <f t="shared" si="4"/>
        <v>2044</v>
      </c>
      <c r="AQ26" s="402">
        <f t="shared" si="4"/>
        <v>2045</v>
      </c>
      <c r="AR26" s="402">
        <f t="shared" si="4"/>
        <v>2046</v>
      </c>
      <c r="AS26" s="402">
        <f t="shared" si="4"/>
        <v>2047</v>
      </c>
      <c r="AT26" s="402">
        <f t="shared" si="4"/>
        <v>2048</v>
      </c>
      <c r="AU26" s="402">
        <f t="shared" si="4"/>
        <v>2049</v>
      </c>
      <c r="AV26" s="402">
        <f t="shared" si="4"/>
        <v>2050</v>
      </c>
      <c r="AW26" s="402">
        <f t="shared" si="4"/>
        <v>2051</v>
      </c>
      <c r="AX26" s="402">
        <f t="shared" si="4"/>
        <v>2052</v>
      </c>
      <c r="AY26" s="402">
        <f t="shared" si="4"/>
        <v>2053</v>
      </c>
      <c r="AZ26" s="402">
        <f t="shared" si="4"/>
        <v>2054</v>
      </c>
      <c r="BA26" s="402">
        <f t="shared" si="4"/>
        <v>2055</v>
      </c>
      <c r="BB26" s="402">
        <f t="shared" si="4"/>
        <v>2056</v>
      </c>
      <c r="BC26" s="402">
        <f t="shared" si="4"/>
        <v>2057</v>
      </c>
      <c r="BD26" s="402">
        <f t="shared" si="4"/>
        <v>2058</v>
      </c>
      <c r="BE26" s="402">
        <f t="shared" si="4"/>
        <v>2059</v>
      </c>
      <c r="BF26" s="402">
        <f t="shared" si="4"/>
        <v>2060</v>
      </c>
      <c r="BG26" s="402">
        <f t="shared" si="4"/>
        <v>2061</v>
      </c>
      <c r="BH26" s="402">
        <f t="shared" si="4"/>
        <v>2062</v>
      </c>
      <c r="BI26" s="402">
        <f t="shared" si="4"/>
        <v>2063</v>
      </c>
      <c r="BJ26" s="402">
        <f t="shared" ref="BJ26:CR26" si="5">+BJ8</f>
        <v>2064</v>
      </c>
      <c r="BK26" s="402">
        <f t="shared" si="5"/>
        <v>2065</v>
      </c>
      <c r="BL26" s="402">
        <f t="shared" si="5"/>
        <v>2066</v>
      </c>
      <c r="BM26" s="402">
        <f t="shared" si="5"/>
        <v>2067</v>
      </c>
      <c r="BN26" s="402">
        <f t="shared" si="5"/>
        <v>2068</v>
      </c>
      <c r="BO26" s="402">
        <f t="shared" si="5"/>
        <v>2069</v>
      </c>
      <c r="BP26" s="402">
        <f t="shared" si="5"/>
        <v>2070</v>
      </c>
      <c r="BQ26" s="402">
        <f t="shared" si="5"/>
        <v>2071</v>
      </c>
      <c r="BR26" s="402">
        <f t="shared" si="5"/>
        <v>2072</v>
      </c>
      <c r="BS26" s="402">
        <f t="shared" si="5"/>
        <v>2073</v>
      </c>
      <c r="BT26" s="402">
        <f t="shared" si="5"/>
        <v>2074</v>
      </c>
      <c r="BU26" s="402">
        <f t="shared" si="5"/>
        <v>2075</v>
      </c>
      <c r="BV26" s="402">
        <f t="shared" si="5"/>
        <v>2076</v>
      </c>
      <c r="BW26" s="402">
        <f t="shared" si="5"/>
        <v>2077</v>
      </c>
      <c r="BX26" s="402">
        <f t="shared" si="5"/>
        <v>2078</v>
      </c>
      <c r="BY26" s="402">
        <f t="shared" si="5"/>
        <v>2079</v>
      </c>
      <c r="BZ26" s="402">
        <f t="shared" si="5"/>
        <v>2080</v>
      </c>
      <c r="CA26" s="402">
        <f t="shared" si="5"/>
        <v>2081</v>
      </c>
      <c r="CB26" s="402">
        <f t="shared" si="5"/>
        <v>2082</v>
      </c>
      <c r="CC26" s="402">
        <f t="shared" si="5"/>
        <v>2083</v>
      </c>
      <c r="CD26" s="402">
        <f t="shared" si="5"/>
        <v>2084</v>
      </c>
      <c r="CE26" s="402">
        <f t="shared" si="5"/>
        <v>2085</v>
      </c>
      <c r="CF26" s="402">
        <f t="shared" si="5"/>
        <v>2086</v>
      </c>
      <c r="CG26" s="402">
        <f t="shared" si="5"/>
        <v>2087</v>
      </c>
      <c r="CH26" s="402">
        <f t="shared" si="5"/>
        <v>2088</v>
      </c>
      <c r="CI26" s="402">
        <f t="shared" si="5"/>
        <v>2089</v>
      </c>
      <c r="CJ26" s="402">
        <f t="shared" si="5"/>
        <v>2090</v>
      </c>
      <c r="CK26" s="402">
        <f t="shared" si="5"/>
        <v>2091</v>
      </c>
      <c r="CL26" s="402">
        <f t="shared" si="5"/>
        <v>2092</v>
      </c>
      <c r="CM26" s="402">
        <f t="shared" si="5"/>
        <v>2093</v>
      </c>
      <c r="CN26" s="402">
        <f t="shared" si="5"/>
        <v>2094</v>
      </c>
      <c r="CO26" s="402">
        <f t="shared" si="5"/>
        <v>2095</v>
      </c>
      <c r="CP26" s="402">
        <f t="shared" si="5"/>
        <v>2096</v>
      </c>
      <c r="CQ26" s="402">
        <f t="shared" si="5"/>
        <v>2097</v>
      </c>
      <c r="CR26" s="402">
        <f t="shared" si="5"/>
        <v>2098</v>
      </c>
      <c r="CS26" s="402"/>
    </row>
    <row r="27" spans="1:97" outlineLevel="1">
      <c r="A27" s="387"/>
      <c r="B27" s="390" t="s">
        <v>159</v>
      </c>
      <c r="C27" s="387"/>
      <c r="D27" s="387"/>
      <c r="E27" s="387"/>
      <c r="F27" s="425"/>
      <c r="G27" s="392"/>
      <c r="H27" s="392"/>
      <c r="I27" s="392"/>
      <c r="J27" s="392"/>
      <c r="K27" s="425" t="s">
        <v>200</v>
      </c>
      <c r="L27" s="425"/>
      <c r="M27" s="479">
        <f>+SUM(P27:CS27)</f>
        <v>650781.55013832031</v>
      </c>
      <c r="N27" s="425"/>
      <c r="O27" s="393"/>
      <c r="P27" s="393">
        <f>+CF!P28</f>
        <v>910.91831579067309</v>
      </c>
      <c r="Q27" s="393">
        <f>+CF!Q28</f>
        <v>1109.8364446028879</v>
      </c>
      <c r="R27" s="393">
        <f>+CF!R28</f>
        <v>1203.0288891307193</v>
      </c>
      <c r="S27" s="393">
        <f>+CF!S28</f>
        <v>1291.3422784910131</v>
      </c>
      <c r="T27" s="393">
        <f>+CF!T28</f>
        <v>1371.253787049297</v>
      </c>
      <c r="U27" s="393">
        <f>+CF!U28</f>
        <v>1459.548677447058</v>
      </c>
      <c r="V27" s="393">
        <f>+CF!V28</f>
        <v>1553.524508878291</v>
      </c>
      <c r="W27" s="393">
        <f>+CF!W28</f>
        <v>1653.1372968982669</v>
      </c>
      <c r="X27" s="393">
        <f>+CF!X28</f>
        <v>1758.9334179134132</v>
      </c>
      <c r="Y27" s="393">
        <f>+CF!Y28</f>
        <v>1869.9134901957575</v>
      </c>
      <c r="Z27" s="393">
        <f>+CF!Z28</f>
        <v>1984.9963627842108</v>
      </c>
      <c r="AA27" s="393">
        <f>+CF!AA28</f>
        <v>2105.9795332622593</v>
      </c>
      <c r="AB27" s="393">
        <f>+CF!AB28</f>
        <v>2233.5351354755385</v>
      </c>
      <c r="AC27" s="393">
        <f>+CF!AC28</f>
        <v>2367.9977816903483</v>
      </c>
      <c r="AD27" s="393">
        <f>+CF!AD28</f>
        <v>2478.6369740639693</v>
      </c>
      <c r="AE27" s="393">
        <f>+CF!AE28</f>
        <v>2587.2951053611514</v>
      </c>
      <c r="AF27" s="393">
        <f>+CF!AF28</f>
        <v>2700.3585527354921</v>
      </c>
      <c r="AG27" s="393">
        <f>+CF!AG28</f>
        <v>2818.2310371520589</v>
      </c>
      <c r="AH27" s="393">
        <f>+CF!AH28</f>
        <v>2941.2532859150547</v>
      </c>
      <c r="AI27" s="393">
        <f>+CF!AI28</f>
        <v>3063.4794192799036</v>
      </c>
      <c r="AJ27" s="393">
        <f>+CF!AJ28</f>
        <v>3189.9788812381526</v>
      </c>
      <c r="AK27" s="393">
        <f>+CF!AK28</f>
        <v>3321.6358154302447</v>
      </c>
      <c r="AL27" s="393">
        <f>+CF!AL28</f>
        <v>3458.8415014253965</v>
      </c>
      <c r="AM27" s="393">
        <f>+CF!AM28</f>
        <v>3601.3018891860129</v>
      </c>
      <c r="AN27" s="393">
        <f>+CF!AN28</f>
        <v>3737.5603978695317</v>
      </c>
      <c r="AO27" s="393">
        <f>+CF!AO28</f>
        <v>3874.9682242686672</v>
      </c>
      <c r="AP27" s="393">
        <f>+CF!AP28</f>
        <v>4017.3132621797154</v>
      </c>
      <c r="AQ27" s="393">
        <f>+CF!AQ28</f>
        <v>4164.3236047684659</v>
      </c>
      <c r="AR27" s="393">
        <f>+CF!AR28</f>
        <v>4316.6709152575368</v>
      </c>
      <c r="AS27" s="393">
        <f>+CF!AS28</f>
        <v>4478.5668730159596</v>
      </c>
      <c r="AT27" s="393">
        <f>+CF!AT28</f>
        <v>4648.0843143384955</v>
      </c>
      <c r="AU27" s="393">
        <f>+CF!AU28</f>
        <v>4823.52857289856</v>
      </c>
      <c r="AV27" s="393">
        <f>+CF!AV28</f>
        <v>5005.6403645670534</v>
      </c>
      <c r="AW27" s="393">
        <f>+CF!AW28</f>
        <v>5194.5852207870621</v>
      </c>
      <c r="AX27" s="393">
        <f>+CF!AX28</f>
        <v>5362.4062315394895</v>
      </c>
      <c r="AY27" s="393">
        <f>+CF!AY28</f>
        <v>5528.1807320756243</v>
      </c>
      <c r="AZ27" s="393">
        <f>+CF!AZ28</f>
        <v>5698.9055665029482</v>
      </c>
      <c r="BA27" s="393">
        <f>+CF!BA28</f>
        <v>5874.9158863152779</v>
      </c>
      <c r="BB27" s="393">
        <f>+CF!BB28</f>
        <v>6056.6403489900849</v>
      </c>
      <c r="BC27" s="393">
        <f>+CF!BC28</f>
        <v>6243.364203357065</v>
      </c>
      <c r="BD27" s="393">
        <f>+CF!BD28</f>
        <v>6435.9819072852315</v>
      </c>
      <c r="BE27" s="393">
        <f>+CF!BE28</f>
        <v>6634.5729811718556</v>
      </c>
      <c r="BF27" s="393">
        <f>+CF!BF28</f>
        <v>6839.6076686381248</v>
      </c>
      <c r="BG27" s="393">
        <f>+CF!BG28</f>
        <v>7050.2804777909414</v>
      </c>
      <c r="BH27" s="393">
        <f>+CF!BH28</f>
        <v>7267.5990251575777</v>
      </c>
      <c r="BI27" s="393">
        <f>+CF!BI28</f>
        <v>7491.6530202686608</v>
      </c>
      <c r="BJ27" s="393">
        <f>+CF!BJ28</f>
        <v>7722.9722804956846</v>
      </c>
      <c r="BK27" s="393">
        <f>+CF!BK28</f>
        <v>7960.6496589981307</v>
      </c>
      <c r="BL27" s="393">
        <f>+CF!BL28</f>
        <v>8205.8202668002396</v>
      </c>
      <c r="BM27" s="393">
        <f>+CF!BM28</f>
        <v>8458.5853028366582</v>
      </c>
      <c r="BN27" s="393">
        <f>+CF!BN28</f>
        <v>8719.5416991729962</v>
      </c>
      <c r="BO27" s="393">
        <f>+CF!BO28</f>
        <v>8987.6678185540768</v>
      </c>
      <c r="BP27" s="393">
        <f>+CF!BP28</f>
        <v>9264.2423919230678</v>
      </c>
      <c r="BQ27" s="393">
        <f>+CF!BQ28</f>
        <v>9549.3795721853821</v>
      </c>
      <c r="BR27" s="393">
        <f>+CF!BR28</f>
        <v>9843.7519010221877</v>
      </c>
      <c r="BS27" s="393">
        <f>+CF!BS28</f>
        <v>10146.208794096874</v>
      </c>
      <c r="BT27" s="393">
        <f>+CF!BT28</f>
        <v>10458.190766686694</v>
      </c>
      <c r="BU27" s="393">
        <f>+CF!BU28</f>
        <v>10779.826576361542</v>
      </c>
      <c r="BV27" s="393">
        <f>+CF!BV28</f>
        <v>11111.873944006205</v>
      </c>
      <c r="BW27" s="393">
        <f>+CF!BW28</f>
        <v>11453.03705552732</v>
      </c>
      <c r="BX27" s="393">
        <f>+CF!BX28</f>
        <v>11804.938671722446</v>
      </c>
      <c r="BY27" s="393">
        <f>+CF!BY28</f>
        <v>12167.724015254933</v>
      </c>
      <c r="BZ27" s="393">
        <f>+CF!BZ28</f>
        <v>12542.246766374386</v>
      </c>
      <c r="CA27" s="393">
        <f>+CF!CA28</f>
        <v>12927.047541858246</v>
      </c>
      <c r="CB27" s="393">
        <f>+CF!CB28</f>
        <v>13323.954396345245</v>
      </c>
      <c r="CC27" s="393">
        <f>+CF!CC28</f>
        <v>13733.131114355323</v>
      </c>
      <c r="CD27" s="393">
        <f>+CF!CD28</f>
        <v>14155.539479327172</v>
      </c>
      <c r="CE27" s="393">
        <f>+CF!CE28</f>
        <v>14589.535883003049</v>
      </c>
      <c r="CF27" s="393">
        <f>+CF!CF28</f>
        <v>15037.179636386387</v>
      </c>
      <c r="CG27" s="393">
        <f>+CF!CG28</f>
        <v>15498.655448919231</v>
      </c>
      <c r="CH27" s="393">
        <f>+CF!CH28</f>
        <v>15975.04688716232</v>
      </c>
      <c r="CI27" s="393">
        <f>+CF!CI28</f>
        <v>16464.502852715781</v>
      </c>
      <c r="CJ27" s="393">
        <f>+CF!CJ28</f>
        <v>16969.343158085838</v>
      </c>
      <c r="CK27" s="393">
        <f>+CF!CK28</f>
        <v>17489.776100768453</v>
      </c>
      <c r="CL27" s="393">
        <f>+CF!CL28</f>
        <v>18027.022440736313</v>
      </c>
      <c r="CM27" s="393">
        <f>+CF!CM28</f>
        <v>18578.997385492246</v>
      </c>
      <c r="CN27" s="393">
        <f>+CF!CN28</f>
        <v>19148.314191779784</v>
      </c>
      <c r="CO27" s="393">
        <f>+CF!CO28</f>
        <v>19735.207746386761</v>
      </c>
      <c r="CP27" s="393">
        <f>+CF!CP28</f>
        <v>20341.053362151859</v>
      </c>
      <c r="CQ27" s="393">
        <f>+CF!CQ28</f>
        <v>20963.503038377185</v>
      </c>
      <c r="CR27" s="393">
        <f>+CF!CR28</f>
        <v>24866.773812009331</v>
      </c>
      <c r="CS27" s="393"/>
    </row>
    <row r="28" spans="1:97" outlineLevel="1">
      <c r="A28" s="387"/>
      <c r="B28" s="390" t="s">
        <v>160</v>
      </c>
      <c r="C28" s="387"/>
      <c r="D28" s="387"/>
      <c r="E28" s="387"/>
      <c r="F28" s="425"/>
      <c r="G28" s="392"/>
      <c r="H28" s="392"/>
      <c r="I28" s="392"/>
      <c r="J28" s="392"/>
      <c r="K28" s="425" t="s">
        <v>200</v>
      </c>
      <c r="L28" s="425"/>
      <c r="M28" s="479">
        <f>+SUM(P28:CS28)</f>
        <v>-171526.1965727667</v>
      </c>
      <c r="N28" s="425"/>
      <c r="O28" s="393"/>
      <c r="P28" s="393">
        <f>-Acc!P29*$C$24</f>
        <v>-284.17638972013958</v>
      </c>
      <c r="Q28" s="393">
        <f>-Acc!Q29*$C$24</f>
        <v>-298.16985080226976</v>
      </c>
      <c r="R28" s="393">
        <f>-Acc!R29*$C$24</f>
        <v>-314.21474734817173</v>
      </c>
      <c r="S28" s="393">
        <f>-Acc!S29*$C$24</f>
        <v>-331.20536339882631</v>
      </c>
      <c r="T28" s="393">
        <f>-Acc!T29*$C$24</f>
        <v>-353.25809711923984</v>
      </c>
      <c r="U28" s="393">
        <f>-Acc!U29*$C$24</f>
        <v>-376.86459544972479</v>
      </c>
      <c r="V28" s="393">
        <f>-Acc!V29*$C$24</f>
        <v>-401.96363304478359</v>
      </c>
      <c r="W28" s="393">
        <f>-Acc!W29*$C$24</f>
        <v>-428.55337572803086</v>
      </c>
      <c r="X28" s="393">
        <f>-Acc!X29*$C$24</f>
        <v>-456.80796890278378</v>
      </c>
      <c r="Y28" s="393">
        <f>-Acc!Y29*$C$24</f>
        <v>-484.12810768796186</v>
      </c>
      <c r="Z28" s="393">
        <f>-Acc!Z29*$C$24</f>
        <v>-512.99661988425441</v>
      </c>
      <c r="AA28" s="393">
        <f>-Acc!AA29*$C$24</f>
        <v>-543.49464459470585</v>
      </c>
      <c r="AB28" s="393">
        <f>-Acc!AB29*$C$24</f>
        <v>-575.8180884216606</v>
      </c>
      <c r="AC28" s="393">
        <f>-Acc!AC29*$C$24</f>
        <v>-610.03234509440051</v>
      </c>
      <c r="AD28" s="393">
        <f>-Acc!AD29*$C$24</f>
        <v>-637.38157253560428</v>
      </c>
      <c r="AE28" s="393">
        <f>-Acc!AE29*$C$24</f>
        <v>-665.47054174103346</v>
      </c>
      <c r="AF28" s="393">
        <f>-Acc!AF29*$C$24</f>
        <v>-694.79972805699981</v>
      </c>
      <c r="AG28" s="393">
        <f>-Acc!AG29*$C$24</f>
        <v>-725.39671133739159</v>
      </c>
      <c r="AH28" s="393">
        <f>-Acc!AH29*$C$24</f>
        <v>-757.36423176517769</v>
      </c>
      <c r="AI28" s="393">
        <f>-Acc!AI29*$C$24</f>
        <v>-789.47172281638268</v>
      </c>
      <c r="AJ28" s="393">
        <f>-Acc!AJ29*$C$24</f>
        <v>-824.97020022237291</v>
      </c>
      <c r="AK28" s="393">
        <f>-Acc!AK29*$C$24</f>
        <v>-861.38086656246992</v>
      </c>
      <c r="AL28" s="393">
        <f>-Acc!AL29*$C$24</f>
        <v>-898.9154033766597</v>
      </c>
      <c r="AM28" s="393">
        <f>-Acc!AM29*$C$24</f>
        <v>-937.53312220791497</v>
      </c>
      <c r="AN28" s="393">
        <f>-Acc!AN29*$C$24</f>
        <v>-972.74737148289353</v>
      </c>
      <c r="AO28" s="393">
        <f>-Acc!AO29*$C$24</f>
        <v>-1009.0676981772699</v>
      </c>
      <c r="AP28" s="393">
        <f>-Acc!AP29*$C$24</f>
        <v>-1046.7987661451637</v>
      </c>
      <c r="AQ28" s="393">
        <f>-Acc!AQ29*$C$24</f>
        <v>-1085.7958718713062</v>
      </c>
      <c r="AR28" s="393">
        <f>-Acc!AR29*$C$24</f>
        <v>-1126.3053431246135</v>
      </c>
      <c r="AS28" s="393">
        <f>-Acc!AS29*$C$24</f>
        <v>-1170.1023772696474</v>
      </c>
      <c r="AT28" s="393">
        <f>-Acc!AT29*$C$24</f>
        <v>-1215.6187164154467</v>
      </c>
      <c r="AU28" s="393">
        <f>-Acc!AU29*$C$24</f>
        <v>-1262.6139625611288</v>
      </c>
      <c r="AV28" s="393">
        <f>-Acc!AV29*$C$24</f>
        <v>-1311.3730079176728</v>
      </c>
      <c r="AW28" s="393">
        <f>-Acc!AW29*$C$24</f>
        <v>-1361.8918242120014</v>
      </c>
      <c r="AX28" s="393">
        <f>-Acc!AX29*$C$24</f>
        <v>-1405.3168464835585</v>
      </c>
      <c r="AY28" s="393">
        <f>-Acc!AY29*$C$24</f>
        <v>-1449.5131866584336</v>
      </c>
      <c r="AZ28" s="393">
        <f>-Acc!AZ29*$C$24</f>
        <v>-1495.1244791968384</v>
      </c>
      <c r="BA28" s="393">
        <f>-Acc!BA29*$C$24</f>
        <v>-1562.0974366269324</v>
      </c>
      <c r="BB28" s="393">
        <f>-Acc!BB29*$C$24</f>
        <v>-1618.7004074912186</v>
      </c>
      <c r="BC28" s="393">
        <f>-Acc!BC29*$C$24</f>
        <v>-1668.5422198654423</v>
      </c>
      <c r="BD28" s="393">
        <f>-Acc!BD29*$C$24</f>
        <v>-1720.0276328446</v>
      </c>
      <c r="BE28" s="393">
        <f>-Acc!BE29*$C$24</f>
        <v>-1773.1156181492718</v>
      </c>
      <c r="BF28" s="393">
        <f>-Acc!BF29*$C$24</f>
        <v>-1827.9658465716382</v>
      </c>
      <c r="BG28" s="393">
        <f>-Acc!BG29*$C$24</f>
        <v>-1884.2915131964075</v>
      </c>
      <c r="BH28" s="393">
        <f>-Acc!BH29*$C$24</f>
        <v>-1942.4212444303394</v>
      </c>
      <c r="BI28" s="393">
        <f>-Acc!BI29*$C$24</f>
        <v>-2002.3068604551522</v>
      </c>
      <c r="BJ28" s="393">
        <f>-Acc!BJ29*$C$24</f>
        <v>-2064.126168983847</v>
      </c>
      <c r="BK28" s="393">
        <f>-Acc!BK29*$C$24</f>
        <v>-2127.5539954252322</v>
      </c>
      <c r="BL28" s="393">
        <f>-Acc!BL29*$C$24</f>
        <v>-2193.0165969704062</v>
      </c>
      <c r="BM28" s="393">
        <f>-Acc!BM29*$C$24</f>
        <v>-2260.4856722612853</v>
      </c>
      <c r="BN28" s="393">
        <f>-Acc!BN29*$C$24</f>
        <v>-2330.1621322501856</v>
      </c>
      <c r="BO28" s="393">
        <f>-Acc!BO29*$C$24</f>
        <v>-2401.6803497908254</v>
      </c>
      <c r="BP28" s="393">
        <f>-Acc!BP29*$C$24</f>
        <v>-2475.5211109042561</v>
      </c>
      <c r="BQ28" s="393">
        <f>-Acc!BQ29*$C$24</f>
        <v>-2551.6240260984291</v>
      </c>
      <c r="BR28" s="393">
        <f>-Acc!BR29*$C$24</f>
        <v>-2630.2154400174127</v>
      </c>
      <c r="BS28" s="393">
        <f>-Acc!BS29*$C$24</f>
        <v>-2710.8835591209186</v>
      </c>
      <c r="BT28" s="393">
        <f>-Acc!BT29*$C$24</f>
        <v>-2794.1699763347829</v>
      </c>
      <c r="BU28" s="393">
        <f>-Acc!BU29*$C$24</f>
        <v>-2880.0067144257378</v>
      </c>
      <c r="BV28" s="393">
        <f>-Acc!BV29*$C$24</f>
        <v>-2968.6487695771416</v>
      </c>
      <c r="BW28" s="393">
        <f>-Acc!BW29*$C$24</f>
        <v>-3059.6323507200705</v>
      </c>
      <c r="BX28" s="393">
        <f>-Acc!BX29*$C$24</f>
        <v>-3153.5675462537583</v>
      </c>
      <c r="BY28" s="393">
        <f>-Acc!BY29*$C$24</f>
        <v>-3250.3778359068374</v>
      </c>
      <c r="BZ28" s="393">
        <f>-Acc!BZ29*$C$24</f>
        <v>-3350.3504922163174</v>
      </c>
      <c r="CA28" s="393">
        <f>-Acc!CA29*$C$24</f>
        <v>-3452.9631587827866</v>
      </c>
      <c r="CB28" s="393">
        <f>-Acc!CB29*$C$24</f>
        <v>-3558.9030800500605</v>
      </c>
      <c r="CC28" s="393">
        <f>-Acc!CC29*$C$24</f>
        <v>-3668.0841169805053</v>
      </c>
      <c r="CD28" s="393">
        <f>-Acc!CD29*$C$24</f>
        <v>-3780.8299017032318</v>
      </c>
      <c r="CE28" s="393">
        <f>-Acc!CE29*$C$24</f>
        <v>-3896.5521149408087</v>
      </c>
      <c r="CF28" s="393">
        <f>-Acc!CF29*$C$24</f>
        <v>-4016.0249126246613</v>
      </c>
      <c r="CG28" s="393">
        <f>-Acc!CG29*$C$24</f>
        <v>-4139.1513255958516</v>
      </c>
      <c r="CH28" s="393">
        <f>-Acc!CH29*$C$24</f>
        <v>-4266.2959452006653</v>
      </c>
      <c r="CI28" s="393">
        <f>-Acc!CI29*$C$24</f>
        <v>-4396.796157150422</v>
      </c>
      <c r="CJ28" s="393">
        <f>-Acc!CJ29*$C$24</f>
        <v>-4531.5240175789095</v>
      </c>
      <c r="CK28" s="393">
        <f>-Acc!CK29*$C$24</f>
        <v>-4670.3703631099925</v>
      </c>
      <c r="CL28" s="393">
        <f>-Acc!CL29*$C$24</f>
        <v>-4813.7459256089423</v>
      </c>
      <c r="CM28" s="393">
        <f>-Acc!CM29*$C$24</f>
        <v>-4960.9044109689876</v>
      </c>
      <c r="CN28" s="393">
        <f>-Acc!CN29*$C$24</f>
        <v>-5112.8281534062617</v>
      </c>
      <c r="CO28" s="393">
        <f>-Acc!CO29*$C$24</f>
        <v>-5269.3942592159765</v>
      </c>
      <c r="CP28" s="393">
        <f>-Acc!CP29*$C$24</f>
        <v>-5431.065437304941</v>
      </c>
      <c r="CQ28" s="393">
        <f>-Acc!CQ29*$C$24</f>
        <v>-5597.0011432578649</v>
      </c>
      <c r="CR28" s="393">
        <f>-Acc!CR29*$C$24</f>
        <v>-5085.6332530624222</v>
      </c>
      <c r="CS28" s="393"/>
    </row>
    <row r="29" spans="1:97" outlineLevel="1">
      <c r="A29" s="387"/>
      <c r="B29" s="404" t="s">
        <v>161</v>
      </c>
      <c r="C29" s="405"/>
      <c r="D29" s="405"/>
      <c r="E29" s="405"/>
      <c r="F29" s="426"/>
      <c r="G29" s="406"/>
      <c r="H29" s="406"/>
      <c r="I29" s="406"/>
      <c r="J29" s="406"/>
      <c r="K29" s="426" t="s">
        <v>200</v>
      </c>
      <c r="L29" s="426"/>
      <c r="M29" s="426"/>
      <c r="N29" s="426"/>
      <c r="O29" s="407"/>
      <c r="P29" s="407">
        <f t="shared" ref="P29:CA29" si="6">+P27+P28</f>
        <v>626.74192607053351</v>
      </c>
      <c r="Q29" s="407">
        <f t="shared" si="6"/>
        <v>811.6665938006181</v>
      </c>
      <c r="R29" s="407">
        <f t="shared" si="6"/>
        <v>888.81414178254761</v>
      </c>
      <c r="S29" s="407">
        <f t="shared" si="6"/>
        <v>960.13691509218677</v>
      </c>
      <c r="T29" s="407">
        <f t="shared" si="6"/>
        <v>1017.9956899300571</v>
      </c>
      <c r="U29" s="407">
        <f t="shared" si="6"/>
        <v>1082.6840819973331</v>
      </c>
      <c r="V29" s="407">
        <f t="shared" si="6"/>
        <v>1151.5608758335075</v>
      </c>
      <c r="W29" s="407">
        <f t="shared" si="6"/>
        <v>1224.583921170236</v>
      </c>
      <c r="X29" s="407">
        <f t="shared" si="6"/>
        <v>1302.1254490106294</v>
      </c>
      <c r="Y29" s="407">
        <f t="shared" si="6"/>
        <v>1385.7853825077957</v>
      </c>
      <c r="Z29" s="407">
        <f t="shared" si="6"/>
        <v>1471.9997428999563</v>
      </c>
      <c r="AA29" s="407">
        <f t="shared" si="6"/>
        <v>1562.4848886675536</v>
      </c>
      <c r="AB29" s="407">
        <f t="shared" si="6"/>
        <v>1657.7170470538779</v>
      </c>
      <c r="AC29" s="407">
        <f t="shared" si="6"/>
        <v>1757.9654365959477</v>
      </c>
      <c r="AD29" s="407">
        <f t="shared" si="6"/>
        <v>1841.2554015283649</v>
      </c>
      <c r="AE29" s="407">
        <f t="shared" si="6"/>
        <v>1921.8245636201179</v>
      </c>
      <c r="AF29" s="407">
        <f t="shared" si="6"/>
        <v>2005.5588246784923</v>
      </c>
      <c r="AG29" s="407">
        <f t="shared" si="6"/>
        <v>2092.8343258146674</v>
      </c>
      <c r="AH29" s="407">
        <f t="shared" si="6"/>
        <v>2183.8890541498768</v>
      </c>
      <c r="AI29" s="407">
        <f t="shared" si="6"/>
        <v>2274.0076964635209</v>
      </c>
      <c r="AJ29" s="407">
        <f t="shared" si="6"/>
        <v>2365.0086810157795</v>
      </c>
      <c r="AK29" s="407">
        <f t="shared" si="6"/>
        <v>2460.2549488677751</v>
      </c>
      <c r="AL29" s="407">
        <f t="shared" si="6"/>
        <v>2559.926098048737</v>
      </c>
      <c r="AM29" s="407">
        <f t="shared" si="6"/>
        <v>2663.768766978098</v>
      </c>
      <c r="AN29" s="407">
        <f t="shared" si="6"/>
        <v>2764.8130263866383</v>
      </c>
      <c r="AO29" s="407">
        <f t="shared" si="6"/>
        <v>2865.9005260913973</v>
      </c>
      <c r="AP29" s="407">
        <f t="shared" si="6"/>
        <v>2970.5144960345515</v>
      </c>
      <c r="AQ29" s="407">
        <f t="shared" si="6"/>
        <v>3078.5277328971597</v>
      </c>
      <c r="AR29" s="407">
        <f t="shared" si="6"/>
        <v>3190.3655721329233</v>
      </c>
      <c r="AS29" s="407">
        <f t="shared" si="6"/>
        <v>3308.4644957463124</v>
      </c>
      <c r="AT29" s="407">
        <f t="shared" si="6"/>
        <v>3432.4655979230488</v>
      </c>
      <c r="AU29" s="407">
        <f t="shared" si="6"/>
        <v>3560.9146103374314</v>
      </c>
      <c r="AV29" s="407">
        <f t="shared" si="6"/>
        <v>3694.2673566493804</v>
      </c>
      <c r="AW29" s="407">
        <f t="shared" si="6"/>
        <v>3832.6933965750604</v>
      </c>
      <c r="AX29" s="407">
        <f t="shared" si="6"/>
        <v>3957.089385055931</v>
      </c>
      <c r="AY29" s="407">
        <f t="shared" si="6"/>
        <v>4078.6675454171909</v>
      </c>
      <c r="AZ29" s="407">
        <f t="shared" si="6"/>
        <v>4203.7810873061098</v>
      </c>
      <c r="BA29" s="407">
        <f t="shared" si="6"/>
        <v>4312.8184496883459</v>
      </c>
      <c r="BB29" s="407">
        <f t="shared" si="6"/>
        <v>4437.9399414988666</v>
      </c>
      <c r="BC29" s="407">
        <f t="shared" si="6"/>
        <v>4574.8219834916226</v>
      </c>
      <c r="BD29" s="407">
        <f t="shared" si="6"/>
        <v>4715.9542744406317</v>
      </c>
      <c r="BE29" s="407">
        <f t="shared" si="6"/>
        <v>4861.4573630225841</v>
      </c>
      <c r="BF29" s="407">
        <f t="shared" si="6"/>
        <v>5011.6418220664864</v>
      </c>
      <c r="BG29" s="407">
        <f t="shared" si="6"/>
        <v>5165.9889645945341</v>
      </c>
      <c r="BH29" s="407">
        <f t="shared" si="6"/>
        <v>5325.1777807272383</v>
      </c>
      <c r="BI29" s="407">
        <f t="shared" si="6"/>
        <v>5489.3461598135091</v>
      </c>
      <c r="BJ29" s="407">
        <f t="shared" si="6"/>
        <v>5658.8461115118371</v>
      </c>
      <c r="BK29" s="407">
        <f t="shared" si="6"/>
        <v>5833.095663572898</v>
      </c>
      <c r="BL29" s="407">
        <f t="shared" si="6"/>
        <v>6012.8036698298329</v>
      </c>
      <c r="BM29" s="407">
        <f t="shared" si="6"/>
        <v>6198.0996305753724</v>
      </c>
      <c r="BN29" s="407">
        <f t="shared" si="6"/>
        <v>6389.3795669228111</v>
      </c>
      <c r="BO29" s="407">
        <f t="shared" si="6"/>
        <v>6585.9874687632509</v>
      </c>
      <c r="BP29" s="407">
        <f t="shared" si="6"/>
        <v>6788.7212810188121</v>
      </c>
      <c r="BQ29" s="407">
        <f t="shared" si="6"/>
        <v>6997.7555460869535</v>
      </c>
      <c r="BR29" s="407">
        <f t="shared" si="6"/>
        <v>7213.5364610047745</v>
      </c>
      <c r="BS29" s="407">
        <f t="shared" si="6"/>
        <v>7435.325234975955</v>
      </c>
      <c r="BT29" s="407">
        <f t="shared" si="6"/>
        <v>7664.0207903519113</v>
      </c>
      <c r="BU29" s="407">
        <f t="shared" si="6"/>
        <v>7899.8198619358045</v>
      </c>
      <c r="BV29" s="407">
        <f t="shared" si="6"/>
        <v>8143.2251744290643</v>
      </c>
      <c r="BW29" s="407">
        <f t="shared" si="6"/>
        <v>8393.4047048072498</v>
      </c>
      <c r="BX29" s="407">
        <f t="shared" si="6"/>
        <v>8651.3711254686878</v>
      </c>
      <c r="BY29" s="407">
        <f t="shared" si="6"/>
        <v>8917.3461793480965</v>
      </c>
      <c r="BZ29" s="407">
        <f t="shared" si="6"/>
        <v>9191.896274158069</v>
      </c>
      <c r="CA29" s="407">
        <f t="shared" si="6"/>
        <v>9474.0843830754602</v>
      </c>
      <c r="CB29" s="407">
        <f t="shared" ref="CB29:CR29" si="7">+CB27+CB28</f>
        <v>9765.0513162951847</v>
      </c>
      <c r="CC29" s="407">
        <f t="shared" si="7"/>
        <v>10065.046997374819</v>
      </c>
      <c r="CD29" s="407">
        <f t="shared" si="7"/>
        <v>10374.70957762394</v>
      </c>
      <c r="CE29" s="407">
        <f t="shared" si="7"/>
        <v>10692.98376806224</v>
      </c>
      <c r="CF29" s="407">
        <f t="shared" si="7"/>
        <v>11021.154723761725</v>
      </c>
      <c r="CG29" s="407">
        <f t="shared" si="7"/>
        <v>11359.504123323379</v>
      </c>
      <c r="CH29" s="407">
        <f t="shared" si="7"/>
        <v>11708.750941961654</v>
      </c>
      <c r="CI29" s="407">
        <f t="shared" si="7"/>
        <v>12067.706695565359</v>
      </c>
      <c r="CJ29" s="407">
        <f t="shared" si="7"/>
        <v>12437.819140506928</v>
      </c>
      <c r="CK29" s="407">
        <f t="shared" si="7"/>
        <v>12819.405737658461</v>
      </c>
      <c r="CL29" s="407">
        <f t="shared" si="7"/>
        <v>13213.276515127371</v>
      </c>
      <c r="CM29" s="407">
        <f t="shared" si="7"/>
        <v>13618.092974523259</v>
      </c>
      <c r="CN29" s="407">
        <f t="shared" si="7"/>
        <v>14035.486038373521</v>
      </c>
      <c r="CO29" s="407">
        <f t="shared" si="7"/>
        <v>14465.813487170784</v>
      </c>
      <c r="CP29" s="407">
        <f t="shared" si="7"/>
        <v>14909.987924846919</v>
      </c>
      <c r="CQ29" s="407">
        <f t="shared" si="7"/>
        <v>15366.50189511932</v>
      </c>
      <c r="CR29" s="407">
        <f t="shared" si="7"/>
        <v>19781.140558946907</v>
      </c>
      <c r="CS29" s="407"/>
    </row>
    <row r="30" spans="1:97" outlineLevel="1">
      <c r="A30" s="387"/>
      <c r="B30" s="390"/>
      <c r="C30" s="387"/>
      <c r="D30" s="387"/>
      <c r="E30" s="387"/>
      <c r="F30" s="427"/>
      <c r="G30" s="391"/>
      <c r="H30" s="391"/>
      <c r="I30" s="391"/>
      <c r="J30" s="391"/>
      <c r="K30" s="427"/>
      <c r="L30" s="427"/>
      <c r="M30" s="427"/>
      <c r="N30" s="42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7"/>
      <c r="AO30" s="387"/>
      <c r="AP30" s="387"/>
      <c r="AQ30" s="387"/>
      <c r="AR30" s="387"/>
      <c r="AS30" s="387"/>
      <c r="AT30" s="387"/>
      <c r="AU30" s="387"/>
      <c r="AV30" s="387"/>
      <c r="AW30" s="387"/>
      <c r="AX30" s="387"/>
      <c r="AY30" s="387"/>
      <c r="AZ30" s="387"/>
      <c r="BA30" s="387"/>
      <c r="BB30" s="387"/>
      <c r="BC30" s="387"/>
      <c r="BD30" s="387"/>
      <c r="BE30" s="387"/>
      <c r="BF30" s="387"/>
      <c r="BG30" s="387"/>
      <c r="BH30" s="387"/>
      <c r="BI30" s="387"/>
      <c r="BJ30" s="387"/>
      <c r="BK30" s="387"/>
      <c r="BL30" s="387"/>
      <c r="BM30" s="387"/>
      <c r="BN30" s="387"/>
      <c r="BO30" s="387"/>
      <c r="BP30" s="387"/>
      <c r="BQ30" s="387"/>
      <c r="BR30" s="387"/>
      <c r="BS30" s="387"/>
      <c r="BT30" s="387"/>
      <c r="BU30" s="387"/>
      <c r="BV30" s="387"/>
      <c r="BW30" s="387"/>
      <c r="BX30" s="387"/>
      <c r="BY30" s="387"/>
      <c r="BZ30" s="387"/>
      <c r="CA30" s="387"/>
      <c r="CB30" s="387"/>
      <c r="CC30" s="387"/>
      <c r="CD30" s="387"/>
      <c r="CE30" s="387"/>
      <c r="CF30" s="387"/>
      <c r="CG30" s="387"/>
      <c r="CH30" s="387"/>
      <c r="CI30" s="387"/>
      <c r="CJ30" s="387"/>
      <c r="CK30" s="387"/>
      <c r="CL30" s="387"/>
      <c r="CM30" s="387"/>
      <c r="CN30" s="387"/>
      <c r="CO30" s="387"/>
      <c r="CP30" s="387"/>
      <c r="CQ30" s="387"/>
      <c r="CR30" s="387"/>
      <c r="CS30" s="387"/>
    </row>
    <row r="31" spans="1:97" outlineLevel="1">
      <c r="A31" s="387"/>
      <c r="B31" s="408" t="s">
        <v>163</v>
      </c>
      <c r="C31" s="409"/>
      <c r="D31" s="409"/>
      <c r="E31" s="409"/>
      <c r="F31" s="428"/>
      <c r="G31" s="409"/>
      <c r="H31" s="409"/>
      <c r="I31" s="409"/>
      <c r="J31" s="409"/>
      <c r="K31" s="428" t="s">
        <v>200</v>
      </c>
      <c r="L31" s="428"/>
      <c r="M31" s="428"/>
      <c r="N31" s="428"/>
      <c r="O31" s="410">
        <f>+NPV($C$21,P29:$CT$29)</f>
        <v>34062.951077120888</v>
      </c>
      <c r="P31" s="410">
        <f>+NPV($C$21,Q29:$CT$29)</f>
        <v>35586.124242299447</v>
      </c>
      <c r="Q31" s="410">
        <f>+NPV($C$21,R29:$CT$29)</f>
        <v>37020.509242043052</v>
      </c>
      <c r="R31" s="410">
        <f>+NPV($C$21,S29:$CT$29)</f>
        <v>38468.279247799474</v>
      </c>
      <c r="S31" s="410">
        <f>+NPV($C$21,T29:$CT$29)</f>
        <v>39936.103841443968</v>
      </c>
      <c r="T31" s="410">
        <f>+NPV($C$21,U29:$CT$29)</f>
        <v>41438.712785563977</v>
      </c>
      <c r="U31" s="410">
        <f>+NPV($C$21,V29:$CT$29)</f>
        <v>42971.471909820764</v>
      </c>
      <c r="V31" s="410">
        <f>+NPV($C$21,W29:$CT$29)</f>
        <v>44532.095769330524</v>
      </c>
      <c r="W31" s="410">
        <f>+NPV($C$21,X29:$CT$29)</f>
        <v>46118.196821481368</v>
      </c>
      <c r="X31" s="410">
        <f>+NPV($C$21,Y29:$CT$29)</f>
        <v>47726.864600668043</v>
      </c>
      <c r="Y31" s="410">
        <f>+NPV($C$21,Z29:$CT$29)</f>
        <v>49353.405021366998</v>
      </c>
      <c r="Z31" s="410">
        <f>+NPV($C$21,AA29:$CT$29)</f>
        <v>50996.391705207818</v>
      </c>
      <c r="AA31" s="410">
        <f>+NPV($C$21,AB29:$CT$29)</f>
        <v>52652.591888131683</v>
      </c>
      <c r="AB31" s="410">
        <f>+NPV($C$21,AC29:$CT$29)</f>
        <v>54318.092539902158</v>
      </c>
      <c r="AC31" s="410">
        <f>+NPV($C$21,AD29:$CT$29)</f>
        <v>55988.464437173898</v>
      </c>
      <c r="AD31" s="410">
        <f>+NPV($C$21,AE29:$CT$29)</f>
        <v>57680.973457783162</v>
      </c>
      <c r="AE31" s="410">
        <f>+NPV($C$21,AF29:$CT$29)</f>
        <v>59399.737609863674</v>
      </c>
      <c r="AF31" s="410">
        <f>+NPV($C$21,AG29:$CT$29)</f>
        <v>61143.248911685732</v>
      </c>
      <c r="AG31" s="410">
        <f>+NPV($C$21,AH29:$CT$29)</f>
        <v>62909.528062727957</v>
      </c>
      <c r="AH31" s="410">
        <f>+NPV($C$21,AI29:$CT$29)</f>
        <v>64696.232849939741</v>
      </c>
      <c r="AI31" s="410">
        <f>+NPV($C$21,AJ29:$CT$29)</f>
        <v>66505.588542518453</v>
      </c>
      <c r="AJ31" s="410">
        <f>+NPV($C$21,AK29:$CT$29)</f>
        <v>68338.142431352986</v>
      </c>
      <c r="AK31" s="410">
        <f>+NPV($C$21,AL29:$CT$29)</f>
        <v>70191.113409048558</v>
      </c>
      <c r="AL31" s="410">
        <f>+NPV($C$21,AM29:$CT$29)</f>
        <v>72061.365237980805</v>
      </c>
      <c r="AM31" s="410">
        <f>+NPV($C$21,AN29:$CT$29)</f>
        <v>73945.817095527746</v>
      </c>
      <c r="AN31" s="410">
        <f>+NPV($C$21,AO29:$CT$29)</f>
        <v>75848.16363932885</v>
      </c>
      <c r="AO31" s="410">
        <f>+NPV($C$21,AP29:$CT$29)</f>
        <v>77769.491068987176</v>
      </c>
      <c r="AP31" s="410">
        <f>+NPV($C$21,AQ29:$CT$29)</f>
        <v>79707.470910669566</v>
      </c>
      <c r="AQ31" s="410">
        <f>+NPV($C$21,AR29:$CT$29)</f>
        <v>81659.754930053357</v>
      </c>
      <c r="AR31" s="410">
        <f>+NPV($C$21,AS29:$CT$29)</f>
        <v>83623.42134635101</v>
      </c>
      <c r="AS31" s="410">
        <f>+NPV($C$21,AT29:$CT$29)</f>
        <v>85592.927485837135</v>
      </c>
      <c r="AT31" s="410">
        <f>+NPV($C$21,AU29:$CT$29)</f>
        <v>87562.739749552216</v>
      </c>
      <c r="AU31" s="410">
        <f>+NPV($C$21,AV29:$CT$29)</f>
        <v>89528.429548576358</v>
      </c>
      <c r="AV31" s="410">
        <f>+NPV($C$21,AW29:$CT$29)</f>
        <v>91484.832955788064</v>
      </c>
      <c r="AW31" s="410">
        <f>+NPV($C$21,AX29:$CT$29)</f>
        <v>93426.290558248424</v>
      </c>
      <c r="AX31" s="410">
        <f>+NPV($C$21,AY29:$CT$29)</f>
        <v>95365.889088923825</v>
      </c>
      <c r="AY31" s="410">
        <f>+NPV($C$21,AZ29:$CT$29)</f>
        <v>97306.329038875076</v>
      </c>
      <c r="AZ31" s="410">
        <f>+NPV($C$21,BA29:$CT$29)</f>
        <v>99244.128133540973</v>
      </c>
      <c r="BA31" s="410">
        <f>+NPV($C$21,BB29:$CT$29)</f>
        <v>101195.1958723713</v>
      </c>
      <c r="BB31" s="410">
        <f>+NPV($C$21,BC29:$CT$29)</f>
        <v>103144.28558885321</v>
      </c>
      <c r="BC31" s="410">
        <f>+NPV($C$21,BD29:$CT$29)</f>
        <v>105079.51188806986</v>
      </c>
      <c r="BD31" s="410">
        <f>+NPV($C$21,BE29:$CT$29)</f>
        <v>106995.74951848711</v>
      </c>
      <c r="BE31" s="410">
        <f>+NPV($C$21,BF29:$CT$29)</f>
        <v>108887.42919483907</v>
      </c>
      <c r="BF31" s="410">
        <f>+NPV($C$21,BG29:$CT$29)</f>
        <v>110748.31954836971</v>
      </c>
      <c r="BG31" s="410">
        <f>+NPV($C$21,BH29:$CT$29)</f>
        <v>112572.31459862016</v>
      </c>
      <c r="BH31" s="410">
        <f>+NPV($C$21,BI29:$CT$29)</f>
        <v>114352.24399032972</v>
      </c>
      <c r="BI31" s="410">
        <f>+NPV($C$21,BJ29:$CT$29)</f>
        <v>116080.34691519465</v>
      </c>
      <c r="BJ31" s="410">
        <f>+NPV($C$21,BK29:$CT$29)</f>
        <v>117748.02072456056</v>
      </c>
      <c r="BK31" s="410">
        <f>+NPV($C$21,BL29:$CT$29)</f>
        <v>119346.70177778772</v>
      </c>
      <c r="BL31" s="410">
        <f>+NPV($C$21,BM29:$CT$29)</f>
        <v>120866.57707819593</v>
      </c>
      <c r="BM31" s="410">
        <f>+NPV($C$21,BN29:$CT$29)</f>
        <v>122297.0847723269</v>
      </c>
      <c r="BN31" s="410">
        <f>+NPV($C$21,BO29:$CT$29)</f>
        <v>123626.60036432646</v>
      </c>
      <c r="BO31" s="410">
        <f>+NPV($C$21,BP29:$CT$29)</f>
        <v>124843.42167749553</v>
      </c>
      <c r="BP31" s="410">
        <f>+NPV($C$21,BQ29:$CT$29)</f>
        <v>125934.30999635968</v>
      </c>
      <c r="BQ31" s="410">
        <f>+NPV($C$21,BR29:$CT$29)</f>
        <v>126885.01648910865</v>
      </c>
      <c r="BR31" s="410">
        <f>+NPV($C$21,BS29:$CT$29)</f>
        <v>127679.94679851692</v>
      </c>
      <c r="BS31" s="410">
        <f>+NPV($C$21,BT29:$CT$29)</f>
        <v>128303.26110567951</v>
      </c>
      <c r="BT31" s="410">
        <f>+NPV($C$21,BU29:$CT$29)</f>
        <v>128737.2209243198</v>
      </c>
      <c r="BU31" s="410">
        <f>+NPV($C$21,BV29:$CT$29)</f>
        <v>128962.7714521671</v>
      </c>
      <c r="BV31" s="410">
        <f>+NPV($C$21,BW29:$CT$29)</f>
        <v>128959.1525005398</v>
      </c>
      <c r="BW31" s="410">
        <f>+NPV($C$21,BX29:$CT$29)</f>
        <v>128705.12560500958</v>
      </c>
      <c r="BX31" s="410">
        <f>+NPV($C$21,BY29:$CT$29)</f>
        <v>128177.09914315637</v>
      </c>
      <c r="BY31" s="410">
        <f>+NPV($C$21,BZ29:$CT$29)</f>
        <v>127349.77074225903</v>
      </c>
      <c r="BZ31" s="410">
        <f>+NPV($C$21,CA29:$CT$29)</f>
        <v>126195.67463890872</v>
      </c>
      <c r="CA31" s="410">
        <f>+NPV($C$21,CB29:$CT$29)</f>
        <v>124686.54856911299</v>
      </c>
      <c r="CB31" s="410">
        <f>+NPV($C$21,CC29:$CT$29)</f>
        <v>122791.20565939664</v>
      </c>
      <c r="CC31" s="410">
        <f>+NPV($C$21,CD29:$CT$29)</f>
        <v>120476.24072397</v>
      </c>
      <c r="CD31" s="410">
        <f>+NPV($C$21,CE29:$CT$29)</f>
        <v>117705.50202611509</v>
      </c>
      <c r="CE31" s="410">
        <f>+NPV($C$21,CF29:$CT$29)</f>
        <v>114441.61136733927</v>
      </c>
      <c r="CF31" s="410">
        <f>+NPV($C$21,CG29:$CT$29)</f>
        <v>110643.54623403784</v>
      </c>
      <c r="CG31" s="410">
        <f>+NPV($C$21,CH29:$CT$29)</f>
        <v>106267.41325960035</v>
      </c>
      <c r="CH31" s="410">
        <f>+NPV($C$21,CI29:$CT$29)</f>
        <v>101265.8297312183</v>
      </c>
      <c r="CI31" s="410">
        <f>+NPV($C$21,CJ29:$CT$29)</f>
        <v>95589.610815854176</v>
      </c>
      <c r="CJ31" s="410">
        <f>+NPV($C$21,CK29:$CT$29)</f>
        <v>89185.01957725003</v>
      </c>
      <c r="CK31" s="410">
        <f>+NPV($C$21,CL29:$CT$29)</f>
        <v>81994.609961165566</v>
      </c>
      <c r="CL31" s="410">
        <f>+NPV($C$21,CM29:$CT$29)</f>
        <v>73956.500123684003</v>
      </c>
      <c r="CM31" s="410">
        <f>+NPV($C$21,CN29:$CT$29)</f>
        <v>65006.240988685931</v>
      </c>
      <c r="CN31" s="410">
        <f>+NPV($C$21,CO29:$CT$29)</f>
        <v>55073.684793664266</v>
      </c>
      <c r="CO31" s="410">
        <f>+NPV($C$21,CP29:$CT$29)</f>
        <v>44083.8985538251</v>
      </c>
      <c r="CP31" s="410">
        <f>+NPV($C$21,CQ29:$CT$29)</f>
        <v>31956.307214857745</v>
      </c>
      <c r="CQ31" s="410">
        <f>+NPV($C$21,CR29:$CT$29)</f>
        <v>18606.757608642194</v>
      </c>
      <c r="CR31" s="410">
        <f>+NPV($C$21,CS29:$CT$29)</f>
        <v>0</v>
      </c>
      <c r="CS31" s="410"/>
    </row>
    <row r="32" spans="1:97" outlineLevel="1">
      <c r="A32" s="387"/>
      <c r="B32" s="390"/>
      <c r="C32" s="387"/>
      <c r="D32" s="387"/>
      <c r="E32" s="387"/>
      <c r="F32" s="427"/>
      <c r="G32" s="391"/>
      <c r="H32" s="391"/>
      <c r="I32" s="391"/>
      <c r="J32" s="391"/>
      <c r="K32" s="427"/>
      <c r="L32" s="427"/>
      <c r="M32" s="427"/>
      <c r="N32" s="427"/>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c r="BP32" s="548"/>
      <c r="BQ32" s="548"/>
      <c r="BR32" s="548"/>
      <c r="BS32" s="548"/>
      <c r="BT32" s="548"/>
      <c r="BU32" s="548"/>
      <c r="BV32" s="548"/>
      <c r="BW32" s="548"/>
      <c r="BX32" s="548"/>
      <c r="BY32" s="548"/>
      <c r="BZ32" s="548"/>
      <c r="CA32" s="548"/>
      <c r="CB32" s="548"/>
      <c r="CC32" s="548"/>
      <c r="CD32" s="548"/>
      <c r="CE32" s="548"/>
      <c r="CF32" s="548"/>
      <c r="CG32" s="548"/>
      <c r="CH32" s="548"/>
      <c r="CI32" s="548"/>
      <c r="CJ32" s="548"/>
      <c r="CK32" s="548"/>
      <c r="CL32" s="548"/>
      <c r="CM32" s="548"/>
      <c r="CN32" s="548"/>
      <c r="CO32" s="548"/>
      <c r="CP32" s="548"/>
      <c r="CQ32" s="548"/>
      <c r="CR32" s="548"/>
      <c r="CS32" s="411"/>
    </row>
    <row r="33" spans="1:97" outlineLevel="1">
      <c r="A33" s="387"/>
      <c r="B33" s="390" t="s">
        <v>164</v>
      </c>
      <c r="C33" s="387"/>
      <c r="D33" s="387"/>
      <c r="E33" s="387"/>
      <c r="F33" s="425"/>
      <c r="G33" s="392"/>
      <c r="H33" s="392"/>
      <c r="I33" s="392"/>
      <c r="J33" s="392"/>
      <c r="K33" s="425" t="s">
        <v>200</v>
      </c>
      <c r="L33" s="425"/>
      <c r="M33" s="479">
        <f>+SUM(P33:CS33)</f>
        <v>10791.41702964867</v>
      </c>
      <c r="N33" s="425"/>
      <c r="O33" s="394"/>
      <c r="P33" s="412">
        <f>MAX(-(Acc!P31+Acc!P32),0)*$C$24</f>
        <v>95.075669714797641</v>
      </c>
      <c r="Q33" s="412">
        <f>MAX(-(Acc!Q31+Acc!Q32),0)*$C$24</f>
        <v>99.58998356218359</v>
      </c>
      <c r="R33" s="412">
        <f>MAX(-(Acc!R31+Acc!R32),0)*$C$24</f>
        <v>102.53630974569171</v>
      </c>
      <c r="S33" s="412">
        <f>MAX(-(Acc!S31+Acc!S32),0)*$C$24</f>
        <v>108.69843025325025</v>
      </c>
      <c r="T33" s="412">
        <f>MAX(-(Acc!T31+Acc!T32),0)*$C$24</f>
        <v>114.25088381058539</v>
      </c>
      <c r="U33" s="412">
        <f>MAX(-(Acc!U31+Acc!U32),0)*$C$24</f>
        <v>119.26273160226125</v>
      </c>
      <c r="V33" s="412">
        <f>MAX(-(Acc!V31+Acc!V32),0)*$C$24</f>
        <v>125.67614397599621</v>
      </c>
      <c r="W33" s="412">
        <f>MAX(-(Acc!W31+Acc!W32),0)*$C$24</f>
        <v>132.04911743231207</v>
      </c>
      <c r="X33" s="412">
        <f>MAX(-(Acc!X31+Acc!X32),0)*$C$24</f>
        <v>141.05606862720256</v>
      </c>
      <c r="Y33" s="412">
        <f>MAX(-(Acc!Y31+Acc!Y32),0)*$C$24</f>
        <v>145.86593291117845</v>
      </c>
      <c r="Z33" s="412">
        <f>MAX(-(Acc!Z31+Acc!Z32),0)*$C$24</f>
        <v>153.11326638281702</v>
      </c>
      <c r="AA33" s="412">
        <f>MAX(-(Acc!AA31+Acc!AA32),0)*$C$24</f>
        <v>161.16530691019133</v>
      </c>
      <c r="AB33" s="412">
        <f>MAX(-(Acc!AB31+Acc!AB32),0)*$C$24</f>
        <v>166.01042723867869</v>
      </c>
      <c r="AC33" s="412">
        <f>MAX(-(Acc!AC31+Acc!AC32),0)*$C$24</f>
        <v>171.96089555324502</v>
      </c>
      <c r="AD33" s="412">
        <f>MAX(-(Acc!AD31+Acc!AD32),0)*$C$24</f>
        <v>173.87092306691105</v>
      </c>
      <c r="AE33" s="412">
        <f>MAX(-(Acc!AE31+Acc!AE32),0)*$C$24</f>
        <v>178.94494548920747</v>
      </c>
      <c r="AF33" s="412">
        <f>MAX(-(Acc!AF31+Acc!AF32),0)*$C$24</f>
        <v>183.81963168398732</v>
      </c>
      <c r="AG33" s="412">
        <f>MAX(-(Acc!AG31+Acc!AG32),0)*$C$24</f>
        <v>190.40039333970594</v>
      </c>
      <c r="AH33" s="412">
        <f>MAX(-(Acc!AH31+Acc!AH32),0)*$C$24</f>
        <v>190.85094654930452</v>
      </c>
      <c r="AI33" s="412">
        <f>MAX(-(Acc!AI31+Acc!AI32),0)*$C$24</f>
        <v>193.61983106671826</v>
      </c>
      <c r="AJ33" s="412">
        <f>MAX(-(Acc!AJ31+Acc!AJ32),0)*$C$24</f>
        <v>198.45641659711234</v>
      </c>
      <c r="AK33" s="412">
        <f>MAX(-(Acc!AK31+Acc!AK32),0)*$C$24</f>
        <v>198.75815443017208</v>
      </c>
      <c r="AL33" s="412">
        <f>MAX(-(Acc!AL31+Acc!AL32),0)*$C$24</f>
        <v>187.9178716440077</v>
      </c>
      <c r="AM33" s="412">
        <f>MAX(-(Acc!AM31+Acc!AM32),0)*$C$24</f>
        <v>189.79589766069503</v>
      </c>
      <c r="AN33" s="412">
        <f>MAX(-(Acc!AN31+Acc!AN32),0)*$C$24</f>
        <v>188.45072272327786</v>
      </c>
      <c r="AO33" s="412">
        <f>MAX(-(Acc!AO31+Acc!AO32),0)*$C$24</f>
        <v>188.57715911641</v>
      </c>
      <c r="AP33" s="412">
        <f>MAX(-(Acc!AP31+Acc!AP32),0)*$C$24</f>
        <v>192.20295207212862</v>
      </c>
      <c r="AQ33" s="412">
        <f>MAX(-(Acc!AQ31+Acc!AQ32),0)*$C$24</f>
        <v>190.39700367962425</v>
      </c>
      <c r="AR33" s="412">
        <f>MAX(-(Acc!AR31+Acc!AR32),0)*$C$24</f>
        <v>191.26485007862419</v>
      </c>
      <c r="AS33" s="412">
        <f>MAX(-(Acc!AS31+Acc!AS32),0)*$C$24</f>
        <v>192.672902332094</v>
      </c>
      <c r="AT33" s="412">
        <f>MAX(-(Acc!AT31+Acc!AT32),0)*$C$24</f>
        <v>193.1221956448434</v>
      </c>
      <c r="AU33" s="412">
        <f>MAX(-(Acc!AU31+Acc!AU32),0)*$C$24</f>
        <v>198.1324353697411</v>
      </c>
      <c r="AV33" s="412">
        <f>MAX(-(Acc!AV31+Acc!AV32),0)*$C$24</f>
        <v>194.72403508057633</v>
      </c>
      <c r="AW33" s="412">
        <f>MAX(-(Acc!AW31+Acc!AW32),0)*$C$24</f>
        <v>194.43690795604797</v>
      </c>
      <c r="AX33" s="412">
        <f>MAX(-(Acc!AX31+Acc!AX32),0)*$C$24</f>
        <v>197.12587951045782</v>
      </c>
      <c r="AY33" s="412">
        <f>MAX(-(Acc!AY31+Acc!AY32),0)*$C$24</f>
        <v>196.2899315821802</v>
      </c>
      <c r="AZ33" s="412">
        <f>MAX(-(Acc!AZ31+Acc!AZ32),0)*$C$24</f>
        <v>194.98611585809542</v>
      </c>
      <c r="BA33" s="412">
        <f>MAX(-(Acc!BA31+Acc!BA32),0)*$C$24</f>
        <v>194.64578097861599</v>
      </c>
      <c r="BB33" s="412">
        <f>MAX(-(Acc!BB31+Acc!BB32),0)*$C$24</f>
        <v>194.40502432701578</v>
      </c>
      <c r="BC33" s="412">
        <f>MAX(-(Acc!BC31+Acc!BC32),0)*$C$24</f>
        <v>194.20448438150962</v>
      </c>
      <c r="BD33" s="412">
        <f>MAX(-(Acc!BD31+Acc!BD32),0)*$C$24</f>
        <v>193.71156096019735</v>
      </c>
      <c r="BE33" s="412">
        <f>MAX(-(Acc!BE31+Acc!BE32),0)*$C$24</f>
        <v>192.90872132333351</v>
      </c>
      <c r="BF33" s="412">
        <f>MAX(-(Acc!BF31+Acc!BF32),0)*$C$24</f>
        <v>197.70660847298817</v>
      </c>
      <c r="BG33" s="412">
        <f>MAX(-(Acc!BG31+Acc!BG32),0)*$C$24</f>
        <v>194.76709085399733</v>
      </c>
      <c r="BH33" s="412">
        <f>MAX(-(Acc!BH31+Acc!BH32),0)*$C$24</f>
        <v>191.12697647124378</v>
      </c>
      <c r="BI33" s="412">
        <f>MAX(-(Acc!BI31+Acc!BI32),0)*$C$24</f>
        <v>187.2436180842831</v>
      </c>
      <c r="BJ33" s="412">
        <f>MAX(-(Acc!BJ31+Acc!BJ32),0)*$C$24</f>
        <v>183.10230193507991</v>
      </c>
      <c r="BK33" s="412">
        <f>MAX(-(Acc!BK31+Acc!BK32),0)*$C$24</f>
        <v>178.70399015618094</v>
      </c>
      <c r="BL33" s="412">
        <f>MAX(-(Acc!BL31+Acc!BL32),0)*$C$24</f>
        <v>176.24069288428473</v>
      </c>
      <c r="BM33" s="412">
        <f>MAX(-(Acc!BM31+Acc!BM32),0)*$C$24</f>
        <v>174.1371776081065</v>
      </c>
      <c r="BN33" s="412">
        <f>MAX(-(Acc!BN31+Acc!BN32),0)*$C$24</f>
        <v>171.59412008213314</v>
      </c>
      <c r="BO33" s="412">
        <f>MAX(-(Acc!BO31+Acc!BO32),0)*$C$24</f>
        <v>168.59022723418704</v>
      </c>
      <c r="BP33" s="412">
        <f>MAX(-(Acc!BP31+Acc!BP32),0)*$C$24</f>
        <v>165.08700513185107</v>
      </c>
      <c r="BQ33" s="412">
        <f>MAX(-(Acc!BQ31+Acc!BQ32),0)*$C$24</f>
        <v>161.05120141872436</v>
      </c>
      <c r="BR33" s="412">
        <f>MAX(-(Acc!BR31+Acc!BR32),0)*$C$24</f>
        <v>156.4424875948456</v>
      </c>
      <c r="BS33" s="412">
        <f>MAX(-(Acc!BS31+Acc!BS32),0)*$C$24</f>
        <v>151.23656802557193</v>
      </c>
      <c r="BT33" s="412">
        <f>MAX(-(Acc!BT31+Acc!BT32),0)*$C$24</f>
        <v>145.38651470066037</v>
      </c>
      <c r="BU33" s="412">
        <f>MAX(-(Acc!BU31+Acc!BU32),0)*$C$24</f>
        <v>138.85113468158346</v>
      </c>
      <c r="BV33" s="412">
        <f>MAX(-(Acc!BV31+Acc!BV32),0)*$C$24</f>
        <v>131.58108737589964</v>
      </c>
      <c r="BW33" s="412">
        <f>MAX(-(Acc!BW31+Acc!BW32),0)*$C$24</f>
        <v>123.54115636543617</v>
      </c>
      <c r="BX33" s="412">
        <f>MAX(-(Acc!BX31+Acc!BX32),0)*$C$24</f>
        <v>114.64609422761428</v>
      </c>
      <c r="BY33" s="412">
        <f>MAX(-(Acc!BY31+Acc!BY32),0)*$C$24</f>
        <v>104.84268297604076</v>
      </c>
      <c r="BZ33" s="412">
        <f>MAX(-(Acc!BZ31+Acc!BZ32),0)*$C$24</f>
        <v>94.068198069266657</v>
      </c>
      <c r="CA33" s="412">
        <f>MAX(-(Acc!CA31+Acc!CA32),0)*$C$24</f>
        <v>82.275481200079668</v>
      </c>
      <c r="CB33" s="412">
        <f>MAX(-(Acc!CB31+Acc!CB32),0)*$C$24</f>
        <v>69.391992451295252</v>
      </c>
      <c r="CC33" s="412">
        <f>MAX(-(Acc!CC31+Acc!CC32),0)*$C$24</f>
        <v>55.365757090304164</v>
      </c>
      <c r="CD33" s="412">
        <f>MAX(-(Acc!CD31+Acc!CD32),0)*$C$24</f>
        <v>40.120909915644759</v>
      </c>
      <c r="CE33" s="412">
        <f>MAX(-(Acc!CE31+Acc!CE32),0)*$C$24</f>
        <v>23.59887648719733</v>
      </c>
      <c r="CF33" s="412">
        <f>MAX(-(Acc!CF31+Acc!CF32),0)*$C$24</f>
        <v>5.7122359311843542</v>
      </c>
      <c r="CG33" s="412">
        <f>MAX(-(Acc!CG31+Acc!CG32),0)*$C$24</f>
        <v>0</v>
      </c>
      <c r="CH33" s="412">
        <f>MAX(-(Acc!CH31+Acc!CH32),0)*$C$24</f>
        <v>0</v>
      </c>
      <c r="CI33" s="412">
        <f>MAX(-(Acc!CI31+Acc!CI32),0)*$C$24</f>
        <v>0</v>
      </c>
      <c r="CJ33" s="412">
        <f>MAX(-(Acc!CJ31+Acc!CJ32),0)*$C$24</f>
        <v>0</v>
      </c>
      <c r="CK33" s="412">
        <f>MAX(-(Acc!CK31+Acc!CK32),0)*$C$24</f>
        <v>0</v>
      </c>
      <c r="CL33" s="412">
        <f>MAX(-(Acc!CL31+Acc!CL32),0)*$C$24</f>
        <v>0</v>
      </c>
      <c r="CM33" s="412">
        <f>MAX(-(Acc!CM31+Acc!CM32),0)*$C$24</f>
        <v>0</v>
      </c>
      <c r="CN33" s="412">
        <f>MAX(-(Acc!CN31+Acc!CN32),0)*$C$24</f>
        <v>0</v>
      </c>
      <c r="CO33" s="412">
        <f>MAX(-(Acc!CO31+Acc!CO32),0)*$C$24</f>
        <v>0</v>
      </c>
      <c r="CP33" s="412">
        <f>MAX(-(Acc!CP31+Acc!CP32),0)*$C$24</f>
        <v>0</v>
      </c>
      <c r="CQ33" s="412">
        <f>MAX(-(Acc!CQ31+Acc!CQ32),0)*$C$24</f>
        <v>0</v>
      </c>
      <c r="CR33" s="412">
        <f>MAX(-(Acc!CR31+Acc!CR32),0)*$C$24</f>
        <v>0</v>
      </c>
      <c r="CS33" s="412"/>
    </row>
    <row r="34" spans="1:97" outlineLevel="1">
      <c r="A34" s="387"/>
      <c r="B34" s="390" t="s">
        <v>150</v>
      </c>
      <c r="C34" s="387"/>
      <c r="D34" s="388"/>
      <c r="E34" s="387"/>
      <c r="F34" s="425"/>
      <c r="G34" s="383"/>
      <c r="H34" s="383"/>
      <c r="I34" s="383"/>
      <c r="J34" s="383"/>
      <c r="K34" s="425" t="s">
        <v>15</v>
      </c>
      <c r="L34" s="425"/>
      <c r="M34" s="425"/>
      <c r="N34" s="425"/>
      <c r="O34" s="384"/>
      <c r="P34" s="413">
        <f>-Fin!P92/(Fin!P52+Fin!P70+SUM(Fin!P53:P54,Fin!P71:P73)/2)</f>
        <v>4.4415182779234161E-2</v>
      </c>
      <c r="Q34" s="413">
        <f>-Fin!Q92/(Fin!Q52+Fin!Q70+SUM(Fin!Q53:Q54,Fin!Q71:Q73)/2)</f>
        <v>4.5396306932918684E-2</v>
      </c>
      <c r="R34" s="413">
        <f>-Fin!R92/(Fin!R52+Fin!R70+SUM(Fin!R53:R54,Fin!R71:R73)/2)</f>
        <v>4.4957748581207956E-2</v>
      </c>
      <c r="S34" s="413">
        <f>-Fin!S92/(Fin!S52+Fin!S70+SUM(Fin!S53:S54,Fin!S71:S73)/2)</f>
        <v>4.5824905345306366E-2</v>
      </c>
      <c r="T34" s="413">
        <f>-Fin!T92/(Fin!T52+Fin!T70+SUM(Fin!T53:T54,Fin!T71:T73)/2)</f>
        <v>4.5980851314499006E-2</v>
      </c>
      <c r="U34" s="413">
        <f>-Fin!U92/(Fin!U52+Fin!U70+SUM(Fin!U53:U54,Fin!U71:U73)/2)</f>
        <v>4.5869325485498269E-2</v>
      </c>
      <c r="V34" s="413">
        <f>-Fin!V92/(Fin!V52+Fin!V70+SUM(Fin!V53:V54,Fin!V71:V73)/2)</f>
        <v>4.6211406966482169E-2</v>
      </c>
      <c r="W34" s="413">
        <f>-Fin!W92/(Fin!W52+Fin!W70+SUM(Fin!W53:W54,Fin!W71:W73)/2)</f>
        <v>4.6452898709507473E-2</v>
      </c>
      <c r="X34" s="413">
        <f>-Fin!X92/(Fin!X52+Fin!X70+SUM(Fin!X53:X54,Fin!X71:X73)/2)</f>
        <v>4.7471409890424227E-2</v>
      </c>
      <c r="Y34" s="413">
        <f>-Fin!Y92/(Fin!Y52+Fin!Y70+SUM(Fin!Y53:Y54,Fin!Y71:Y73)/2)</f>
        <v>4.7292924904796849E-2</v>
      </c>
      <c r="Z34" s="413">
        <f>-Fin!Z92/(Fin!Z52+Fin!Z70+SUM(Fin!Z53:Z54,Fin!Z71:Z73)/2)</f>
        <v>4.7913631544838617E-2</v>
      </c>
      <c r="AA34" s="413">
        <f>-Fin!AA92/(Fin!AA52+Fin!AA70+SUM(Fin!AA53:AA54,Fin!AA71:AA73)/2)</f>
        <v>4.8728563112055763E-2</v>
      </c>
      <c r="AB34" s="413">
        <f>-Fin!AB92/(Fin!AB52+Fin!AB70+SUM(Fin!AB53:AB54,Fin!AB71:AB73)/2)</f>
        <v>4.8584308352718784E-2</v>
      </c>
      <c r="AC34" s="413">
        <f>-Fin!AC92/(Fin!AC52+Fin!AC70+SUM(Fin!AC53:AC54,Fin!AC71:AC73)/2)</f>
        <v>4.8765277281258242E-2</v>
      </c>
      <c r="AD34" s="413">
        <f>-Fin!AD92/(Fin!AD52+Fin!AD70+SUM(Fin!AD53:AD54,Fin!AD71:AD73)/2)</f>
        <v>4.8161676635070629E-2</v>
      </c>
      <c r="AE34" s="413">
        <f>-Fin!AE92/(Fin!AE52+Fin!AE70+SUM(Fin!AE53:AE54,Fin!AE71:AE73)/2)</f>
        <v>4.8485775286169347E-2</v>
      </c>
      <c r="AF34" s="413">
        <f>-Fin!AF92/(Fin!AF52+Fin!AF70+SUM(Fin!AF53:AF54,Fin!AF71:AF73)/2)</f>
        <v>4.8757747306567983E-2</v>
      </c>
      <c r="AG34" s="413">
        <f>-Fin!AG92/(Fin!AG52+Fin!AG70+SUM(Fin!AG53:AG54,Fin!AG71:AG73)/2)</f>
        <v>4.9459344641974767E-2</v>
      </c>
      <c r="AH34" s="413">
        <f>-Fin!AH92/(Fin!AH52+Fin!AH70+SUM(Fin!AH53:AH54,Fin!AH71:AH73)/2)</f>
        <v>4.8642189338303908E-2</v>
      </c>
      <c r="AI34" s="413">
        <f>-Fin!AI92/(Fin!AI52+Fin!AI70+SUM(Fin!AI53:AI54,Fin!AI71:AI73)/2)</f>
        <v>4.8765123231915994E-2</v>
      </c>
      <c r="AJ34" s="413">
        <f>-Fin!AJ92/(Fin!AJ52+Fin!AJ70+SUM(Fin!AJ53:AJ54,Fin!AJ71:AJ73)/2)</f>
        <v>4.947778700079776E-2</v>
      </c>
      <c r="AK34" s="413">
        <f>-Fin!AK92/(Fin!AK52+Fin!AK70+SUM(Fin!AK53:AK54,Fin!AK71:AK73)/2)</f>
        <v>4.9137065615820034E-2</v>
      </c>
      <c r="AL34" s="413">
        <f>-Fin!AL92/(Fin!AL52+Fin!AL70+SUM(Fin!AL53:AL54,Fin!AL71:AL73)/2)</f>
        <v>4.6231395799478839E-2</v>
      </c>
      <c r="AM34" s="413">
        <f>-Fin!AM92/(Fin!AM52+Fin!AM70+SUM(Fin!AM53:AM54,Fin!AM71:AM73)/2)</f>
        <v>4.6438656721816768E-2</v>
      </c>
      <c r="AN34" s="413">
        <f>-Fin!AN92/(Fin!AN52+Fin!AN70+SUM(Fin!AN53:AN54,Fin!AN71:AN73)/2)</f>
        <v>4.6134770895655632E-2</v>
      </c>
      <c r="AO34" s="413">
        <f>-Fin!AO92/(Fin!AO52+Fin!AO70+SUM(Fin!AO53:AO54,Fin!AO71:AO73)/2)</f>
        <v>4.6215807410587166E-2</v>
      </c>
      <c r="AP34" s="413">
        <f>-Fin!AP92/(Fin!AP52+Fin!AP70+SUM(Fin!AP53:AP54,Fin!AP71:AP73)/2)</f>
        <v>4.7118175554466298E-2</v>
      </c>
      <c r="AQ34" s="413">
        <f>-Fin!AQ92/(Fin!AQ52+Fin!AQ70+SUM(Fin!AQ53:AQ54,Fin!AQ71:AQ73)/2)</f>
        <v>4.6750939070350946E-2</v>
      </c>
      <c r="AR34" s="413">
        <f>-Fin!AR92/(Fin!AR52+Fin!AR70+SUM(Fin!AR53:AR54,Fin!AR71:AR73)/2)</f>
        <v>4.7017740094408941E-2</v>
      </c>
      <c r="AS34" s="413">
        <f>-Fin!AS92/(Fin!AS52+Fin!AS70+SUM(Fin!AS53:AS54,Fin!AS71:AS73)/2)</f>
        <v>4.7412159500119448E-2</v>
      </c>
      <c r="AT34" s="413">
        <f>-Fin!AT92/(Fin!AT52+Fin!AT70+SUM(Fin!AT53:AT54,Fin!AT71:AT73)/2)</f>
        <v>4.7581690874374104E-2</v>
      </c>
      <c r="AU34" s="413">
        <f>-Fin!AU92/(Fin!AU52+Fin!AU70+SUM(Fin!AU53:AU54,Fin!AU71:AU73)/2)</f>
        <v>4.8814994227680597E-2</v>
      </c>
      <c r="AV34" s="413">
        <f>-Fin!AV92/(Fin!AV52+Fin!AV70+SUM(Fin!AV53:AV54,Fin!AV71:AV73)/2)</f>
        <v>4.8075012215696697E-2</v>
      </c>
      <c r="AW34" s="413">
        <f>-Fin!AW92/(Fin!AW52+Fin!AW70+SUM(Fin!AW53:AW54,Fin!AW71:AW73)/2)</f>
        <v>4.8075012215696697E-2</v>
      </c>
      <c r="AX34" s="413">
        <f>-Fin!AX92/(Fin!AX52+Fin!AX70+SUM(Fin!AX53:AX54,Fin!AX71:AX73)/2)</f>
        <v>4.8769585061859078E-2</v>
      </c>
      <c r="AY34" s="413">
        <f>-Fin!AY92/(Fin!AY52+Fin!AY70+SUM(Fin!AY53:AY54,Fin!AY71:AY73)/2)</f>
        <v>4.8645218341810688E-2</v>
      </c>
      <c r="AZ34" s="413">
        <f>-Fin!AZ92/(Fin!AZ52+Fin!AZ70+SUM(Fin!AZ53:AZ54,Fin!AZ71:AZ73)/2)</f>
        <v>4.8366071807077034E-2</v>
      </c>
      <c r="BA34" s="413">
        <f>-Fin!BA92/(Fin!BA52+Fin!BA70+SUM(Fin!BA53:BA54,Fin!BA71:BA73)/2)</f>
        <v>4.8366071807077034E-2</v>
      </c>
      <c r="BB34" s="413">
        <f>-Fin!BB92/(Fin!BB52+Fin!BB70+SUM(Fin!BB53:BB54,Fin!BB71:BB73)/2)</f>
        <v>4.8366071807077034E-2</v>
      </c>
      <c r="BC34" s="413">
        <f>-Fin!BC92/(Fin!BC52+Fin!BC70+SUM(Fin!BC53:BC54,Fin!BC71:BC73)/2)</f>
        <v>4.8366071807077034E-2</v>
      </c>
      <c r="BD34" s="413">
        <f>-Fin!BD92/(Fin!BD52+Fin!BD70+SUM(Fin!BD53:BD54,Fin!BD71:BD73)/2)</f>
        <v>4.8366071807077034E-2</v>
      </c>
      <c r="BE34" s="413">
        <f>-Fin!BE92/(Fin!BE52+Fin!BE70+SUM(Fin!BE53:BE54,Fin!BE71:BE73)/2)</f>
        <v>4.8366071807077034E-2</v>
      </c>
      <c r="BF34" s="413">
        <f>-Fin!BF92/(Fin!BF52+Fin!BF70+SUM(Fin!BF53:BF54,Fin!BF71:BF73)/2)</f>
        <v>4.9745713441065514E-2</v>
      </c>
      <c r="BG34" s="413">
        <f>-Fin!BG92/(Fin!BG52+Fin!BG70+SUM(Fin!BG53:BG54,Fin!BG71:BG73)/2)</f>
        <v>4.9687556089077801E-2</v>
      </c>
      <c r="BH34" s="413">
        <f>-Fin!BH92/(Fin!BH52+Fin!BH70+SUM(Fin!BH53:BH54,Fin!BH71:BH73)/2)</f>
        <v>4.9620156714989989E-2</v>
      </c>
      <c r="BI34" s="413">
        <f>-Fin!BI92/(Fin!BI52+Fin!BI70+SUM(Fin!BI53:BI54,Fin!BI71:BI73)/2)</f>
        <v>4.9546338309907262E-2</v>
      </c>
      <c r="BJ34" s="413">
        <f>-Fin!BJ92/(Fin!BJ52+Fin!BJ70+SUM(Fin!BJ53:BJ54,Fin!BJ71:BJ73)/2)</f>
        <v>4.9462636978484673E-2</v>
      </c>
      <c r="BK34" s="413">
        <f>-Fin!BK92/(Fin!BK52+Fin!BK70+SUM(Fin!BK53:BK54,Fin!BK71:BK73)/2)</f>
        <v>4.9372134685591408E-2</v>
      </c>
      <c r="BL34" s="413">
        <f>-Fin!BL92/(Fin!BL52+Fin!BL70+SUM(Fin!BL53:BL54,Fin!BL71:BL73)/2)</f>
        <v>4.9836736140044344E-2</v>
      </c>
      <c r="BM34" s="413">
        <f>-Fin!BM92/(Fin!BM52+Fin!BM70+SUM(Fin!BM53:BM54,Fin!BM71:BM73)/2)</f>
        <v>4.9784771258337572E-2</v>
      </c>
      <c r="BN34" s="413">
        <f>-Fin!BN92/(Fin!BN52+Fin!BN70+SUM(Fin!BN53:BN54,Fin!BN71:BN73)/2)</f>
        <v>4.9726682444037003E-2</v>
      </c>
      <c r="BO34" s="413">
        <f>-Fin!BO92/(Fin!BO52+Fin!BO70+SUM(Fin!BO53:BO54,Fin!BO71:BO73)/2)</f>
        <v>4.9665836660731495E-2</v>
      </c>
      <c r="BP34" s="413">
        <f>-Fin!BP92/(Fin!BP52+Fin!BP70+SUM(Fin!BP53:BP54,Fin!BP71:BP73)/2)</f>
        <v>4.9595241953620903E-2</v>
      </c>
      <c r="BQ34" s="413">
        <f>-Fin!BQ92/(Fin!BQ52+Fin!BQ70+SUM(Fin!BQ53:BQ54,Fin!BQ71:BQ73)/2)</f>
        <v>4.9517696147109339E-2</v>
      </c>
      <c r="BR34" s="413">
        <f>-Fin!BR92/(Fin!BR52+Fin!BR70+SUM(Fin!BR53:BR54,Fin!BR71:BR73)/2)</f>
        <v>4.9429553347360718E-2</v>
      </c>
      <c r="BS34" s="413">
        <f>-Fin!BS92/(Fin!BS52+Fin!BS70+SUM(Fin!BS53:BS54,Fin!BS71:BS73)/2)</f>
        <v>4.9333981451985982E-2</v>
      </c>
      <c r="BT34" s="413">
        <f>-Fin!BT92/(Fin!BT52+Fin!BT70+SUM(Fin!BT53:BT54,Fin!BT71:BT73)/2)</f>
        <v>4.9221480650744852E-2</v>
      </c>
      <c r="BU34" s="413">
        <f>-Fin!BU92/(Fin!BU52+Fin!BU70+SUM(Fin!BU53:BU54,Fin!BU71:BU73)/2)</f>
        <v>4.909384303449503E-2</v>
      </c>
      <c r="BV34" s="413">
        <f>-Fin!BV92/(Fin!BV52+Fin!BV70+SUM(Fin!BV53:BV54,Fin!BV71:BV73)/2)</f>
        <v>4.8944480134132828E-2</v>
      </c>
      <c r="BW34" s="413">
        <f>-Fin!BW92/(Fin!BW52+Fin!BW70+SUM(Fin!BW53:BW54,Fin!BW71:BW73)/2)</f>
        <v>4.877451797403632E-2</v>
      </c>
      <c r="BX34" s="413">
        <f>-Fin!BX92/(Fin!BX52+Fin!BX70+SUM(Fin!BX53:BX54,Fin!BX71:BX73)/2)</f>
        <v>4.8567743172676522E-2</v>
      </c>
      <c r="BY34" s="413">
        <f>-Fin!BY92/(Fin!BY52+Fin!BY70+SUM(Fin!BY53:BY54,Fin!BY71:BY73)/2)</f>
        <v>4.8320166922710586E-2</v>
      </c>
      <c r="BZ34" s="413">
        <f>-Fin!BZ92/(Fin!BZ52+Fin!BZ70+SUM(Fin!BZ53:BZ54,Fin!BZ71:BZ73)/2)</f>
        <v>4.8013584186880384E-2</v>
      </c>
      <c r="CA34" s="413">
        <f>-Fin!CA92/(Fin!CA52+Fin!CA70+SUM(Fin!CA53:CA54,Fin!CA71:CA73)/2)</f>
        <v>4.7634798073290303E-2</v>
      </c>
      <c r="CB34" s="413">
        <f>-Fin!CB92/(Fin!CB52+Fin!CB70+SUM(Fin!CB53:CB54,Fin!CB71:CB73)/2)</f>
        <v>4.7135989526502137E-2</v>
      </c>
      <c r="CC34" s="413">
        <f>-Fin!CC92/(Fin!CC52+Fin!CC70+SUM(Fin!CC53:CC54,Fin!CC71:CC73)/2)</f>
        <v>4.6466090864020926E-2</v>
      </c>
      <c r="CD34" s="413">
        <f>-Fin!CD92/(Fin!CD52+Fin!CD70+SUM(Fin!CD53:CD54,Fin!CD71:CD73)/2)</f>
        <v>4.550964144135991E-2</v>
      </c>
      <c r="CE34" s="413">
        <f>-Fin!CE92/(Fin!CE52+Fin!CE70+SUM(Fin!CE53:CE54,Fin!CE71:CE73)/2)</f>
        <v>4.4055730524362589E-2</v>
      </c>
      <c r="CF34" s="413">
        <f>-Fin!CF92/(Fin!CF52+Fin!CF70+SUM(Fin!CF53:CF54,Fin!CF71:CF73)/2)</f>
        <v>4.1526444569906444E-2</v>
      </c>
      <c r="CG34" s="413">
        <f>-Fin!CG92/(Fin!CG52+Fin!CG70+SUM(Fin!CG53:CG54,Fin!CG71:CG73)/2)</f>
        <v>3.6106882789958564E-2</v>
      </c>
      <c r="CH34" s="413">
        <f>-Fin!CH92/(Fin!CH52+Fin!CH70+SUM(Fin!CH53:CH54,Fin!CH71:CH73)/2)</f>
        <v>2.4999999876607462E-2</v>
      </c>
      <c r="CI34" s="413">
        <f>-Fin!CI92/(Fin!CI52+Fin!CI70+SUM(Fin!CI53:CI54,Fin!CI71:CI73)/2)</f>
        <v>5.7462404401029144E-8</v>
      </c>
      <c r="CJ34" s="413">
        <f>-Fin!CJ92/(Fin!CJ52+Fin!CJ70+SUM(Fin!CJ53:CJ54,Fin!CJ71:CJ73)/2)</f>
        <v>5.7462404401029144E-8</v>
      </c>
      <c r="CK34" s="413">
        <f>-Fin!CK92/(Fin!CK52+Fin!CK70+SUM(Fin!CK53:CK54,Fin!CK71:CK73)/2)</f>
        <v>5.7462404401029144E-8</v>
      </c>
      <c r="CL34" s="413">
        <f>-Fin!CL92/(Fin!CL52+Fin!CL70+SUM(Fin!CL53:CL54,Fin!CL71:CL73)/2)</f>
        <v>5.7462404401029144E-8</v>
      </c>
      <c r="CM34" s="413">
        <f>-Fin!CM92/(Fin!CM52+Fin!CM70+SUM(Fin!CM53:CM54,Fin!CM71:CM73)/2)</f>
        <v>5.7462404401029144E-8</v>
      </c>
      <c r="CN34" s="413">
        <f>-Fin!CN92/(Fin!CN52+Fin!CN70+SUM(Fin!CN53:CN54,Fin!CN71:CN73)/2)</f>
        <v>5.7462404401029144E-8</v>
      </c>
      <c r="CO34" s="413">
        <f>-Fin!CO92/(Fin!CO52+Fin!CO70+SUM(Fin!CO53:CO54,Fin!CO71:CO73)/2)</f>
        <v>5.7462404401029144E-8</v>
      </c>
      <c r="CP34" s="413">
        <f>-Fin!CP92/(Fin!CP52+Fin!CP70+SUM(Fin!CP53:CP54,Fin!CP71:CP73)/2)</f>
        <v>5.7462404401029144E-8</v>
      </c>
      <c r="CQ34" s="413">
        <f>-Fin!CQ92/(Fin!CQ52+Fin!CQ70+SUM(Fin!CQ53:CQ54,Fin!CQ71:CQ73)/2)</f>
        <v>5.7462404401029144E-8</v>
      </c>
      <c r="CR34" s="413">
        <f>-Fin!CR92/(Fin!CR52+Fin!CR70+SUM(Fin!CR53:CR54,Fin!CR71:CR73)/2)</f>
        <v>5.7462404401029144E-8</v>
      </c>
      <c r="CS34" s="413"/>
    </row>
    <row r="35" spans="1:97" outlineLevel="1">
      <c r="A35" s="387"/>
      <c r="B35" s="390" t="s">
        <v>162</v>
      </c>
      <c r="C35" s="387"/>
      <c r="D35" s="387"/>
      <c r="E35" s="387"/>
      <c r="F35" s="425"/>
      <c r="G35" s="395"/>
      <c r="H35" s="395"/>
      <c r="I35" s="395"/>
      <c r="J35" s="395"/>
      <c r="K35" s="425" t="s">
        <v>35</v>
      </c>
      <c r="L35" s="425"/>
      <c r="M35" s="425"/>
      <c r="N35" s="425"/>
      <c r="O35" s="424">
        <v>1</v>
      </c>
      <c r="P35" s="414">
        <f t="shared" ref="P35:AU35" si="8">+O35*1/(1+P34)</f>
        <v>0.95747363355917203</v>
      </c>
      <c r="Q35" s="414">
        <f t="shared" si="8"/>
        <v>0.91589536638817637</v>
      </c>
      <c r="R35" s="414">
        <f t="shared" si="8"/>
        <v>0.87649033430464895</v>
      </c>
      <c r="S35" s="414">
        <f t="shared" si="8"/>
        <v>0.83808516112479925</v>
      </c>
      <c r="T35" s="414">
        <f t="shared" si="8"/>
        <v>0.80124331154969586</v>
      </c>
      <c r="U35" s="414">
        <f t="shared" si="8"/>
        <v>0.76610269755999805</v>
      </c>
      <c r="V35" s="414">
        <f t="shared" si="8"/>
        <v>0.73226375898665963</v>
      </c>
      <c r="W35" s="414">
        <f t="shared" si="8"/>
        <v>0.69975797275700813</v>
      </c>
      <c r="X35" s="414">
        <f t="shared" si="8"/>
        <v>0.66804493769449003</v>
      </c>
      <c r="Y35" s="414">
        <f t="shared" si="8"/>
        <v>0.63787782940977855</v>
      </c>
      <c r="Z35" s="414">
        <f t="shared" si="8"/>
        <v>0.60871221654919827</v>
      </c>
      <c r="AA35" s="414">
        <f t="shared" si="8"/>
        <v>0.58042875722090725</v>
      </c>
      <c r="AB35" s="414">
        <f t="shared" si="8"/>
        <v>0.55353561234645599</v>
      </c>
      <c r="AC35" s="414">
        <f t="shared" si="8"/>
        <v>0.52779742458808399</v>
      </c>
      <c r="AD35" s="414">
        <f t="shared" si="8"/>
        <v>0.50354581392679809</v>
      </c>
      <c r="AE35" s="414">
        <f t="shared" si="8"/>
        <v>0.48026003384677524</v>
      </c>
      <c r="AF35" s="414">
        <f t="shared" si="8"/>
        <v>0.45793228710842399</v>
      </c>
      <c r="AG35" s="414">
        <f t="shared" si="8"/>
        <v>0.43635066898627556</v>
      </c>
      <c r="AH35" s="414">
        <f t="shared" si="8"/>
        <v>0.41611015980733523</v>
      </c>
      <c r="AI35" s="414">
        <f t="shared" si="8"/>
        <v>0.39676201142638473</v>
      </c>
      <c r="AJ35" s="414">
        <f t="shared" si="8"/>
        <v>0.37805660714387573</v>
      </c>
      <c r="AK35" s="414">
        <f t="shared" si="8"/>
        <v>0.36035006247917178</v>
      </c>
      <c r="AL35" s="414">
        <f t="shared" si="8"/>
        <v>0.34442673382384009</v>
      </c>
      <c r="AM35" s="414">
        <f t="shared" si="8"/>
        <v>0.32914182939574055</v>
      </c>
      <c r="AN35" s="414">
        <f t="shared" si="8"/>
        <v>0.31462660314210134</v>
      </c>
      <c r="AO35" s="414">
        <f t="shared" si="8"/>
        <v>0.30072820627783364</v>
      </c>
      <c r="AP35" s="414">
        <f t="shared" si="8"/>
        <v>0.28719605226849693</v>
      </c>
      <c r="AQ35" s="414">
        <f t="shared" si="8"/>
        <v>0.27436904190748934</v>
      </c>
      <c r="AR35" s="414">
        <f t="shared" si="8"/>
        <v>0.2620481309922692</v>
      </c>
      <c r="AS35" s="414">
        <f t="shared" si="8"/>
        <v>0.2501862601225982</v>
      </c>
      <c r="AT35" s="414">
        <f t="shared" si="8"/>
        <v>0.23882267349840552</v>
      </c>
      <c r="AU35" s="414">
        <f t="shared" si="8"/>
        <v>0.2277071502722634</v>
      </c>
      <c r="AV35" s="414">
        <f t="shared" ref="AV35:CA35" si="9">+AU35*1/(1+AV34)</f>
        <v>0.2172622642637726</v>
      </c>
      <c r="AW35" s="414">
        <f t="shared" si="9"/>
        <v>0.20729648329699843</v>
      </c>
      <c r="AX35" s="414">
        <f t="shared" si="9"/>
        <v>0.19765684116856952</v>
      </c>
      <c r="AY35" s="414">
        <f t="shared" si="9"/>
        <v>0.1884878104733248</v>
      </c>
      <c r="AZ35" s="414">
        <f t="shared" si="9"/>
        <v>0.1797919787202068</v>
      </c>
      <c r="BA35" s="414">
        <f t="shared" si="9"/>
        <v>0.17149732670220613</v>
      </c>
      <c r="BB35" s="414">
        <f t="shared" si="9"/>
        <v>0.16358534610586434</v>
      </c>
      <c r="BC35" s="414">
        <f t="shared" si="9"/>
        <v>0.15603838249352248</v>
      </c>
      <c r="BD35" s="414">
        <f t="shared" si="9"/>
        <v>0.14883959591000293</v>
      </c>
      <c r="BE35" s="414">
        <f t="shared" si="9"/>
        <v>0.14197292330669087</v>
      </c>
      <c r="BF35" s="414">
        <f t="shared" si="9"/>
        <v>0.13524506124564564</v>
      </c>
      <c r="BG35" s="414">
        <f t="shared" si="9"/>
        <v>0.12884315952981401</v>
      </c>
      <c r="BH35" s="414">
        <f t="shared" si="9"/>
        <v>0.12275217725720525</v>
      </c>
      <c r="BI35" s="414">
        <f t="shared" si="9"/>
        <v>0.11695736793753579</v>
      </c>
      <c r="BJ35" s="414">
        <f t="shared" si="9"/>
        <v>0.11144500415400073</v>
      </c>
      <c r="BK35" s="414">
        <f t="shared" si="9"/>
        <v>0.10620160424537234</v>
      </c>
      <c r="BL35" s="414">
        <f t="shared" si="9"/>
        <v>0.10116011432010458</v>
      </c>
      <c r="BM35" s="414">
        <f t="shared" si="9"/>
        <v>9.6362718425461402E-2</v>
      </c>
      <c r="BN35" s="414">
        <f t="shared" si="9"/>
        <v>9.1797912768211157E-2</v>
      </c>
      <c r="BO35" s="414">
        <f t="shared" si="9"/>
        <v>8.7454416026575596E-2</v>
      </c>
      <c r="BP35" s="414">
        <f t="shared" si="9"/>
        <v>8.3322039326127195E-2</v>
      </c>
      <c r="BQ35" s="414">
        <f t="shared" si="9"/>
        <v>7.9390790295400665E-2</v>
      </c>
      <c r="BR35" s="414">
        <f t="shared" si="9"/>
        <v>7.5651376542778134E-2</v>
      </c>
      <c r="BS35" s="414">
        <f t="shared" si="9"/>
        <v>7.2094659927145116E-2</v>
      </c>
      <c r="BT35" s="414">
        <f t="shared" si="9"/>
        <v>6.8712527580383487E-2</v>
      </c>
      <c r="BU35" s="414">
        <f t="shared" si="9"/>
        <v>6.5497026826154173E-2</v>
      </c>
      <c r="BV35" s="414">
        <f t="shared" si="9"/>
        <v>6.2440889929444889E-2</v>
      </c>
      <c r="BW35" s="414">
        <f t="shared" si="9"/>
        <v>5.9537001385259324E-2</v>
      </c>
      <c r="BX35" s="414">
        <f t="shared" si="9"/>
        <v>5.677935619602105E-2</v>
      </c>
      <c r="BY35" s="414">
        <f t="shared" si="9"/>
        <v>5.4162228284412285E-2</v>
      </c>
      <c r="BZ35" s="414">
        <f t="shared" si="9"/>
        <v>5.1680845650903466E-2</v>
      </c>
      <c r="CA35" s="414">
        <f t="shared" si="9"/>
        <v>4.9330974635388145E-2</v>
      </c>
      <c r="CB35" s="414">
        <f t="shared" ref="CB35:CR35" si="10">+CA35*1/(1+CB34)</f>
        <v>4.711038024554462E-2</v>
      </c>
      <c r="CC35" s="414">
        <f t="shared" si="10"/>
        <v>4.5018544467740618E-2</v>
      </c>
      <c r="CD35" s="414">
        <f t="shared" si="10"/>
        <v>4.3058947218963167E-2</v>
      </c>
      <c r="CE35" s="414">
        <f t="shared" si="10"/>
        <v>4.1242000747735381E-2</v>
      </c>
      <c r="CF35" s="414">
        <f t="shared" si="10"/>
        <v>3.9597651084861393E-2</v>
      </c>
      <c r="CG35" s="414">
        <f t="shared" si="10"/>
        <v>3.8217728057394533E-2</v>
      </c>
      <c r="CH35" s="414">
        <f t="shared" si="10"/>
        <v>3.7285588353166144E-2</v>
      </c>
      <c r="CI35" s="414">
        <f t="shared" si="10"/>
        <v>3.7285586210646711E-2</v>
      </c>
      <c r="CJ35" s="414">
        <f t="shared" si="10"/>
        <v>3.7285584068127403E-2</v>
      </c>
      <c r="CK35" s="414">
        <f t="shared" si="10"/>
        <v>3.7285581925608213E-2</v>
      </c>
      <c r="CL35" s="414">
        <f t="shared" si="10"/>
        <v>3.7285579783089148E-2</v>
      </c>
      <c r="CM35" s="414">
        <f t="shared" si="10"/>
        <v>3.7285577640570208E-2</v>
      </c>
      <c r="CN35" s="414">
        <f t="shared" si="10"/>
        <v>3.7285575498051393E-2</v>
      </c>
      <c r="CO35" s="414">
        <f t="shared" si="10"/>
        <v>3.7285573355532696E-2</v>
      </c>
      <c r="CP35" s="414">
        <f t="shared" si="10"/>
        <v>3.7285571213014124E-2</v>
      </c>
      <c r="CQ35" s="414">
        <f t="shared" si="10"/>
        <v>3.7285569070495676E-2</v>
      </c>
      <c r="CR35" s="414">
        <f t="shared" si="10"/>
        <v>3.7285566927977354E-2</v>
      </c>
      <c r="CS35" s="414"/>
    </row>
    <row r="36" spans="1:97" outlineLevel="1">
      <c r="A36" s="387"/>
      <c r="B36" s="408" t="s">
        <v>165</v>
      </c>
      <c r="C36" s="409"/>
      <c r="D36" s="409"/>
      <c r="E36" s="409"/>
      <c r="F36" s="428"/>
      <c r="G36" s="409"/>
      <c r="H36" s="409"/>
      <c r="I36" s="409"/>
      <c r="J36" s="409"/>
      <c r="K36" s="428" t="s">
        <v>200</v>
      </c>
      <c r="L36" s="428"/>
      <c r="M36" s="428"/>
      <c r="N36" s="428"/>
      <c r="O36" s="410">
        <f>+SUMPRODUCT(P33:CV33,P35:CV35)/O35</f>
        <v>3131.8210683041489</v>
      </c>
      <c r="P36" s="410">
        <f t="shared" ref="P36:CA36" si="11">+SUMPRODUCT(Q33:CW33,Q35:CW35)/P35</f>
        <v>3175.8458037699361</v>
      </c>
      <c r="Q36" s="410">
        <f t="shared" si="11"/>
        <v>3220.4274910873141</v>
      </c>
      <c r="R36" s="410">
        <f t="shared" si="11"/>
        <v>3262.6743508099371</v>
      </c>
      <c r="S36" s="410">
        <f t="shared" si="11"/>
        <v>3303.4876638551109</v>
      </c>
      <c r="T36" s="410">
        <f t="shared" si="11"/>
        <v>3341.1339551355286</v>
      </c>
      <c r="U36" s="410">
        <f t="shared" si="11"/>
        <v>3375.1267844120293</v>
      </c>
      <c r="V36" s="410">
        <f t="shared" si="11"/>
        <v>3405.4199978339716</v>
      </c>
      <c r="W36" s="410">
        <f t="shared" si="11"/>
        <v>3431.562510624372</v>
      </c>
      <c r="X36" s="410">
        <f t="shared" si="11"/>
        <v>3453.4075525036319</v>
      </c>
      <c r="Y36" s="410">
        <f t="shared" si="11"/>
        <v>3470.8633636386653</v>
      </c>
      <c r="Z36" s="410">
        <f t="shared" si="11"/>
        <v>3484.0517656037105</v>
      </c>
      <c r="AA36" s="410">
        <f t="shared" si="11"/>
        <v>3492.6592950394074</v>
      </c>
      <c r="AB36" s="410">
        <f t="shared" si="11"/>
        <v>3496.3373039619137</v>
      </c>
      <c r="AC36" s="410">
        <f t="shared" si="11"/>
        <v>3494.876266505179</v>
      </c>
      <c r="AD36" s="410">
        <f t="shared" si="11"/>
        <v>3489.3244440652729</v>
      </c>
      <c r="AE36" s="410">
        <f t="shared" si="11"/>
        <v>3479.5620994715528</v>
      </c>
      <c r="AF36" s="410">
        <f t="shared" si="11"/>
        <v>3465.3980773711096</v>
      </c>
      <c r="AG36" s="410">
        <f t="shared" si="11"/>
        <v>3446.3940018617377</v>
      </c>
      <c r="AH36" s="410">
        <f t="shared" si="11"/>
        <v>3423.1832048853867</v>
      </c>
      <c r="AI36" s="410">
        <f t="shared" si="11"/>
        <v>3396.4953246503301</v>
      </c>
      <c r="AJ36" s="410">
        <f t="shared" si="11"/>
        <v>3366.089980275472</v>
      </c>
      <c r="AK36" s="410">
        <f t="shared" si="11"/>
        <v>3332.7316100748508</v>
      </c>
      <c r="AL36" s="410">
        <f t="shared" si="11"/>
        <v>3298.8905725896475</v>
      </c>
      <c r="AM36" s="410">
        <f t="shared" si="11"/>
        <v>3262.2907217922807</v>
      </c>
      <c r="AN36" s="410">
        <f t="shared" si="11"/>
        <v>3224.3450341139123</v>
      </c>
      <c r="AO36" s="410">
        <f t="shared" si="11"/>
        <v>3184.7835841193937</v>
      </c>
      <c r="AP36" s="410">
        <f t="shared" si="11"/>
        <v>3142.6418240667849</v>
      </c>
      <c r="AQ36" s="410">
        <f t="shared" si="11"/>
        <v>3099.166276824044</v>
      </c>
      <c r="AR36" s="410">
        <f t="shared" si="11"/>
        <v>3053.6172212584897</v>
      </c>
      <c r="AS36" s="410">
        <f t="shared" si="11"/>
        <v>3005.7229056730148</v>
      </c>
      <c r="AT36" s="410">
        <f t="shared" si="11"/>
        <v>2955.6180881799301</v>
      </c>
      <c r="AU36" s="410">
        <f t="shared" si="11"/>
        <v>2901.7641327239203</v>
      </c>
      <c r="AV36" s="410">
        <f t="shared" si="11"/>
        <v>2846.5424437711176</v>
      </c>
      <c r="AW36" s="410">
        <f t="shared" si="11"/>
        <v>2788.9530985718661</v>
      </c>
      <c r="AX36" s="410">
        <f t="shared" si="11"/>
        <v>2727.8433044357439</v>
      </c>
      <c r="AY36" s="410">
        <f t="shared" si="11"/>
        <v>2664.2499060000869</v>
      </c>
      <c r="AZ36" s="410">
        <f t="shared" si="11"/>
        <v>2598.1230924075899</v>
      </c>
      <c r="BA36" s="410">
        <f t="shared" si="11"/>
        <v>2529.1383194799846</v>
      </c>
      <c r="BB36" s="410">
        <f t="shared" si="11"/>
        <v>2457.0577807229683</v>
      </c>
      <c r="BC36" s="410">
        <f t="shared" si="11"/>
        <v>2381.6915293980428</v>
      </c>
      <c r="BD36" s="410">
        <f t="shared" si="11"/>
        <v>2303.1730319710182</v>
      </c>
      <c r="BE36" s="410">
        <f t="shared" si="11"/>
        <v>2221.6597428961181</v>
      </c>
      <c r="BF36" s="410">
        <f t="shared" si="11"/>
        <v>2134.4711833567912</v>
      </c>
      <c r="BG36" s="410">
        <f t="shared" si="11"/>
        <v>2045.7607491463548</v>
      </c>
      <c r="BH36" s="410">
        <f t="shared" si="11"/>
        <v>1956.1447416491289</v>
      </c>
      <c r="BI36" s="410">
        <f t="shared" si="11"/>
        <v>1865.8209327177401</v>
      </c>
      <c r="BJ36" s="410">
        <f t="shared" si="11"/>
        <v>1775.0070542445355</v>
      </c>
      <c r="BK36" s="410">
        <f t="shared" si="11"/>
        <v>1683.9389514383906</v>
      </c>
      <c r="BL36" s="410">
        <f t="shared" si="11"/>
        <v>1591.6202797528836</v>
      </c>
      <c r="BM36" s="410">
        <f t="shared" si="11"/>
        <v>1496.7215537024051</v>
      </c>
      <c r="BN36" s="410">
        <f t="shared" si="11"/>
        <v>1399.5544310283772</v>
      </c>
      <c r="BO36" s="410">
        <f t="shared" si="11"/>
        <v>1300.4742455634484</v>
      </c>
      <c r="BP36" s="410">
        <f t="shared" si="11"/>
        <v>1199.8845752947693</v>
      </c>
      <c r="BQ36" s="410">
        <f t="shared" si="11"/>
        <v>1098.2488936870948</v>
      </c>
      <c r="BR36" s="410">
        <f t="shared" si="11"/>
        <v>996.09235837143535</v>
      </c>
      <c r="BS36" s="410">
        <f t="shared" si="11"/>
        <v>893.99699227822498</v>
      </c>
      <c r="BT36" s="410">
        <f t="shared" si="11"/>
        <v>792.6143332348114</v>
      </c>
      <c r="BU36" s="410">
        <f t="shared" si="11"/>
        <v>692.67568221594865</v>
      </c>
      <c r="BV36" s="410">
        <f t="shared" si="11"/>
        <v>594.99724600766433</v>
      </c>
      <c r="BW36" s="410">
        <f t="shared" si="11"/>
        <v>500.47679351213117</v>
      </c>
      <c r="BX36" s="410">
        <f t="shared" si="11"/>
        <v>410.13772765569877</v>
      </c>
      <c r="BY36" s="410">
        <f t="shared" si="11"/>
        <v>325.11296814128264</v>
      </c>
      <c r="BZ36" s="410">
        <f t="shared" si="11"/>
        <v>246.65460893811405</v>
      </c>
      <c r="CA36" s="410">
        <f t="shared" si="11"/>
        <v>176.12847022864781</v>
      </c>
      <c r="CB36" s="410">
        <f t="shared" ref="CB36:CR36" si="12">+SUMPRODUCT(CC33:FI33,CC35:FI35)/CB35</f>
        <v>115.03846750536896</v>
      </c>
      <c r="CC36" s="410">
        <f t="shared" si="12"/>
        <v>65.018098299026988</v>
      </c>
      <c r="CD36" s="410">
        <f t="shared" si="12"/>
        <v>27.856138724170037</v>
      </c>
      <c r="CE36" s="410">
        <f t="shared" si="12"/>
        <v>5.4844847780539991</v>
      </c>
      <c r="CF36" s="410">
        <f t="shared" si="12"/>
        <v>0</v>
      </c>
      <c r="CG36" s="410">
        <f t="shared" si="12"/>
        <v>0</v>
      </c>
      <c r="CH36" s="410">
        <f t="shared" si="12"/>
        <v>0</v>
      </c>
      <c r="CI36" s="410">
        <f t="shared" si="12"/>
        <v>0</v>
      </c>
      <c r="CJ36" s="410">
        <f t="shared" si="12"/>
        <v>0</v>
      </c>
      <c r="CK36" s="410">
        <f t="shared" si="12"/>
        <v>0</v>
      </c>
      <c r="CL36" s="410">
        <f t="shared" si="12"/>
        <v>0</v>
      </c>
      <c r="CM36" s="410">
        <f t="shared" si="12"/>
        <v>0</v>
      </c>
      <c r="CN36" s="410">
        <f t="shared" si="12"/>
        <v>0</v>
      </c>
      <c r="CO36" s="410">
        <f t="shared" si="12"/>
        <v>0</v>
      </c>
      <c r="CP36" s="410">
        <f t="shared" si="12"/>
        <v>0</v>
      </c>
      <c r="CQ36" s="410">
        <f t="shared" si="12"/>
        <v>0</v>
      </c>
      <c r="CR36" s="410">
        <f t="shared" si="12"/>
        <v>0</v>
      </c>
      <c r="CS36" s="410"/>
    </row>
    <row r="37" spans="1:97" outlineLevel="1">
      <c r="A37" s="387"/>
      <c r="B37" s="390"/>
      <c r="C37" s="387"/>
      <c r="D37" s="387"/>
      <c r="E37" s="387"/>
      <c r="F37" s="427"/>
      <c r="G37" s="391"/>
      <c r="H37" s="391"/>
      <c r="I37" s="391"/>
      <c r="J37" s="391"/>
      <c r="K37" s="427"/>
      <c r="L37" s="427"/>
      <c r="M37" s="427"/>
      <c r="N37" s="427"/>
      <c r="O37" s="387"/>
      <c r="P37" s="415"/>
      <c r="Q37" s="415"/>
      <c r="R37" s="415"/>
      <c r="S37" s="415"/>
      <c r="T37" s="415"/>
      <c r="U37" s="415"/>
      <c r="V37" s="415"/>
      <c r="W37" s="415"/>
      <c r="X37" s="415"/>
      <c r="Y37" s="415"/>
      <c r="Z37" s="415"/>
      <c r="AA37" s="415"/>
      <c r="AB37" s="415"/>
      <c r="AC37" s="415"/>
      <c r="AD37" s="415"/>
      <c r="AE37" s="415"/>
      <c r="AF37" s="415"/>
      <c r="AG37" s="415"/>
      <c r="AH37" s="415"/>
      <c r="AI37" s="415"/>
      <c r="AJ37" s="415"/>
      <c r="AK37" s="415"/>
      <c r="AL37" s="415"/>
      <c r="AM37" s="415"/>
      <c r="AN37" s="415"/>
      <c r="AO37" s="415"/>
      <c r="AP37" s="415"/>
      <c r="AQ37" s="415"/>
      <c r="AR37" s="415"/>
      <c r="AS37" s="415"/>
      <c r="AT37" s="415"/>
      <c r="AU37" s="415"/>
      <c r="AV37" s="415"/>
      <c r="AW37" s="415"/>
      <c r="AX37" s="415"/>
      <c r="AY37" s="415"/>
      <c r="AZ37" s="415"/>
      <c r="BA37" s="415"/>
      <c r="BB37" s="415"/>
      <c r="BC37" s="415"/>
      <c r="BD37" s="415"/>
      <c r="BE37" s="415"/>
      <c r="BF37" s="415"/>
      <c r="BG37" s="415"/>
      <c r="BH37" s="415"/>
      <c r="BI37" s="415"/>
      <c r="BJ37" s="415"/>
      <c r="BK37" s="415"/>
      <c r="BL37" s="415"/>
      <c r="BM37" s="415"/>
      <c r="BN37" s="415"/>
      <c r="BO37" s="415"/>
      <c r="BP37" s="415"/>
      <c r="BQ37" s="415"/>
      <c r="BR37" s="415"/>
      <c r="BS37" s="415"/>
      <c r="BT37" s="415"/>
      <c r="BU37" s="415"/>
      <c r="BV37" s="415"/>
      <c r="BW37" s="415"/>
      <c r="BX37" s="415"/>
      <c r="BY37" s="415"/>
      <c r="BZ37" s="415"/>
      <c r="CA37" s="415"/>
      <c r="CB37" s="415"/>
      <c r="CC37" s="415"/>
      <c r="CD37" s="415"/>
      <c r="CE37" s="415"/>
      <c r="CF37" s="415"/>
      <c r="CG37" s="415"/>
      <c r="CH37" s="415"/>
      <c r="CI37" s="415"/>
      <c r="CJ37" s="415"/>
      <c r="CK37" s="415"/>
      <c r="CL37" s="415"/>
      <c r="CM37" s="415"/>
      <c r="CN37" s="415"/>
      <c r="CO37" s="415"/>
      <c r="CP37" s="415"/>
      <c r="CQ37" s="415"/>
      <c r="CR37" s="415"/>
      <c r="CS37" s="415"/>
    </row>
    <row r="38" spans="1:97" outlineLevel="1">
      <c r="A38" s="387"/>
      <c r="B38" s="420" t="s">
        <v>247</v>
      </c>
      <c r="C38" s="421"/>
      <c r="D38" s="421"/>
      <c r="E38" s="421"/>
      <c r="F38" s="429"/>
      <c r="G38" s="421"/>
      <c r="H38" s="421"/>
      <c r="I38" s="421"/>
      <c r="J38" s="421"/>
      <c r="K38" s="429" t="s">
        <v>200</v>
      </c>
      <c r="L38" s="429"/>
      <c r="M38" s="429"/>
      <c r="N38" s="429"/>
      <c r="O38" s="422">
        <f>+O31+O36</f>
        <v>37194.772145425035</v>
      </c>
      <c r="P38" s="422">
        <f t="shared" ref="P38:CA38" si="13">+P31+P36</f>
        <v>38761.970046069386</v>
      </c>
      <c r="Q38" s="422">
        <f t="shared" si="13"/>
        <v>40240.936733130366</v>
      </c>
      <c r="R38" s="422">
        <f t="shared" si="13"/>
        <v>41730.953598609412</v>
      </c>
      <c r="S38" s="422">
        <f t="shared" si="13"/>
        <v>43239.591505299082</v>
      </c>
      <c r="T38" s="422">
        <f t="shared" si="13"/>
        <v>44779.846740699504</v>
      </c>
      <c r="U38" s="422">
        <f t="shared" si="13"/>
        <v>46346.598694232795</v>
      </c>
      <c r="V38" s="422">
        <f t="shared" si="13"/>
        <v>47937.515767164499</v>
      </c>
      <c r="W38" s="422">
        <f t="shared" si="13"/>
        <v>49549.759332105743</v>
      </c>
      <c r="X38" s="422">
        <f t="shared" si="13"/>
        <v>51180.272153171674</v>
      </c>
      <c r="Y38" s="422">
        <f t="shared" si="13"/>
        <v>52824.268385005664</v>
      </c>
      <c r="Z38" s="422">
        <f t="shared" si="13"/>
        <v>54480.44347081153</v>
      </c>
      <c r="AA38" s="422">
        <f t="shared" si="13"/>
        <v>56145.251183171087</v>
      </c>
      <c r="AB38" s="422">
        <f t="shared" si="13"/>
        <v>57814.429843864069</v>
      </c>
      <c r="AC38" s="422">
        <f t="shared" si="13"/>
        <v>59483.340703679074</v>
      </c>
      <c r="AD38" s="422">
        <f t="shared" si="13"/>
        <v>61170.297901848433</v>
      </c>
      <c r="AE38" s="422">
        <f t="shared" si="13"/>
        <v>62879.299709335224</v>
      </c>
      <c r="AF38" s="422">
        <f t="shared" si="13"/>
        <v>64608.646989056841</v>
      </c>
      <c r="AG38" s="422">
        <f t="shared" si="13"/>
        <v>66355.9220645897</v>
      </c>
      <c r="AH38" s="422">
        <f t="shared" si="13"/>
        <v>68119.416054825124</v>
      </c>
      <c r="AI38" s="422">
        <f t="shared" si="13"/>
        <v>69902.083867168782</v>
      </c>
      <c r="AJ38" s="422">
        <f t="shared" si="13"/>
        <v>71704.232411628458</v>
      </c>
      <c r="AK38" s="422">
        <f t="shared" si="13"/>
        <v>73523.845019123415</v>
      </c>
      <c r="AL38" s="422">
        <f t="shared" si="13"/>
        <v>75360.255810570452</v>
      </c>
      <c r="AM38" s="422">
        <f t="shared" si="13"/>
        <v>77208.107817320022</v>
      </c>
      <c r="AN38" s="422">
        <f t="shared" si="13"/>
        <v>79072.50867344276</v>
      </c>
      <c r="AO38" s="422">
        <f t="shared" si="13"/>
        <v>80954.274653106564</v>
      </c>
      <c r="AP38" s="422">
        <f t="shared" si="13"/>
        <v>82850.112734736351</v>
      </c>
      <c r="AQ38" s="422">
        <f t="shared" si="13"/>
        <v>84758.921206877407</v>
      </c>
      <c r="AR38" s="422">
        <f t="shared" si="13"/>
        <v>86677.038567609503</v>
      </c>
      <c r="AS38" s="422">
        <f t="shared" si="13"/>
        <v>88598.650391510149</v>
      </c>
      <c r="AT38" s="422">
        <f t="shared" si="13"/>
        <v>90518.357837732154</v>
      </c>
      <c r="AU38" s="422">
        <f t="shared" si="13"/>
        <v>92430.193681300283</v>
      </c>
      <c r="AV38" s="422">
        <f t="shared" si="13"/>
        <v>94331.375399559183</v>
      </c>
      <c r="AW38" s="422">
        <f t="shared" si="13"/>
        <v>96215.243656820283</v>
      </c>
      <c r="AX38" s="422">
        <f t="shared" si="13"/>
        <v>98093.732393359562</v>
      </c>
      <c r="AY38" s="422">
        <f t="shared" si="13"/>
        <v>99970.57894487516</v>
      </c>
      <c r="AZ38" s="422">
        <f t="shared" si="13"/>
        <v>101842.25122594857</v>
      </c>
      <c r="BA38" s="422">
        <f t="shared" si="13"/>
        <v>103724.33419185129</v>
      </c>
      <c r="BB38" s="422">
        <f t="shared" si="13"/>
        <v>105601.34336957618</v>
      </c>
      <c r="BC38" s="422">
        <f t="shared" si="13"/>
        <v>107461.2034174679</v>
      </c>
      <c r="BD38" s="422">
        <f t="shared" si="13"/>
        <v>109298.92255045813</v>
      </c>
      <c r="BE38" s="422">
        <f t="shared" si="13"/>
        <v>111109.0889377352</v>
      </c>
      <c r="BF38" s="422">
        <f t="shared" si="13"/>
        <v>112882.79073172649</v>
      </c>
      <c r="BG38" s="422">
        <f t="shared" si="13"/>
        <v>114618.07534776651</v>
      </c>
      <c r="BH38" s="422">
        <f t="shared" si="13"/>
        <v>116308.38873197885</v>
      </c>
      <c r="BI38" s="422">
        <f t="shared" si="13"/>
        <v>117946.16784791239</v>
      </c>
      <c r="BJ38" s="422">
        <f t="shared" si="13"/>
        <v>119523.02777880509</v>
      </c>
      <c r="BK38" s="422">
        <f t="shared" si="13"/>
        <v>121030.64072922611</v>
      </c>
      <c r="BL38" s="422">
        <f t="shared" si="13"/>
        <v>122458.19735794881</v>
      </c>
      <c r="BM38" s="422">
        <f t="shared" si="13"/>
        <v>123793.8063260293</v>
      </c>
      <c r="BN38" s="422">
        <f t="shared" si="13"/>
        <v>125026.15479535483</v>
      </c>
      <c r="BO38" s="422">
        <f t="shared" si="13"/>
        <v>126143.89592305898</v>
      </c>
      <c r="BP38" s="422">
        <f t="shared" si="13"/>
        <v>127134.19457165444</v>
      </c>
      <c r="BQ38" s="422">
        <f t="shared" si="13"/>
        <v>127983.26538279574</v>
      </c>
      <c r="BR38" s="422">
        <f t="shared" si="13"/>
        <v>128676.03915688835</v>
      </c>
      <c r="BS38" s="422">
        <f t="shared" si="13"/>
        <v>129197.25809795773</v>
      </c>
      <c r="BT38" s="422">
        <f t="shared" si="13"/>
        <v>129529.83525755462</v>
      </c>
      <c r="BU38" s="422">
        <f t="shared" si="13"/>
        <v>129655.44713438305</v>
      </c>
      <c r="BV38" s="422">
        <f t="shared" si="13"/>
        <v>129554.14974654747</v>
      </c>
      <c r="BW38" s="422">
        <f t="shared" si="13"/>
        <v>129205.60239852172</v>
      </c>
      <c r="BX38" s="422">
        <f t="shared" si="13"/>
        <v>128587.23687081208</v>
      </c>
      <c r="BY38" s="422">
        <f t="shared" si="13"/>
        <v>127674.88371040032</v>
      </c>
      <c r="BZ38" s="422">
        <f t="shared" si="13"/>
        <v>126442.32924784684</v>
      </c>
      <c r="CA38" s="422">
        <f t="shared" si="13"/>
        <v>124862.67703934164</v>
      </c>
      <c r="CB38" s="422">
        <f t="shared" ref="CB38:CR38" si="14">+CB31+CB36</f>
        <v>122906.24412690201</v>
      </c>
      <c r="CC38" s="422">
        <f t="shared" si="14"/>
        <v>120541.25882226902</v>
      </c>
      <c r="CD38" s="422">
        <f t="shared" si="14"/>
        <v>117733.35816483926</v>
      </c>
      <c r="CE38" s="422">
        <f t="shared" si="14"/>
        <v>114447.09585211732</v>
      </c>
      <c r="CF38" s="422">
        <f t="shared" si="14"/>
        <v>110643.54623403784</v>
      </c>
      <c r="CG38" s="422">
        <f t="shared" si="14"/>
        <v>106267.41325960035</v>
      </c>
      <c r="CH38" s="422">
        <f t="shared" si="14"/>
        <v>101265.8297312183</v>
      </c>
      <c r="CI38" s="422">
        <f t="shared" si="14"/>
        <v>95589.610815854176</v>
      </c>
      <c r="CJ38" s="422">
        <f t="shared" si="14"/>
        <v>89185.01957725003</v>
      </c>
      <c r="CK38" s="422">
        <f t="shared" si="14"/>
        <v>81994.609961165566</v>
      </c>
      <c r="CL38" s="422">
        <f t="shared" si="14"/>
        <v>73956.500123684003</v>
      </c>
      <c r="CM38" s="422">
        <f t="shared" si="14"/>
        <v>65006.240988685931</v>
      </c>
      <c r="CN38" s="422">
        <f t="shared" si="14"/>
        <v>55073.684793664266</v>
      </c>
      <c r="CO38" s="422">
        <f t="shared" si="14"/>
        <v>44083.8985538251</v>
      </c>
      <c r="CP38" s="422">
        <f t="shared" si="14"/>
        <v>31956.307214857745</v>
      </c>
      <c r="CQ38" s="422">
        <f t="shared" si="14"/>
        <v>18606.757608642194</v>
      </c>
      <c r="CR38" s="422">
        <f t="shared" si="14"/>
        <v>0</v>
      </c>
      <c r="CS38" s="422"/>
    </row>
    <row r="39" spans="1:97" outlineLevel="1">
      <c r="A39" s="387"/>
      <c r="B39" s="390"/>
      <c r="C39" s="387"/>
      <c r="D39" s="387"/>
      <c r="E39" s="387"/>
      <c r="F39" s="427"/>
      <c r="G39" s="391"/>
      <c r="H39" s="391"/>
      <c r="I39" s="391"/>
      <c r="J39" s="391"/>
      <c r="K39" s="427"/>
      <c r="L39" s="427"/>
      <c r="M39" s="427"/>
      <c r="N39" s="427"/>
      <c r="O39" s="387"/>
      <c r="P39" s="415"/>
      <c r="Q39" s="415"/>
      <c r="R39" s="415"/>
      <c r="S39" s="415"/>
      <c r="T39" s="415"/>
      <c r="U39" s="415"/>
      <c r="V39" s="415"/>
      <c r="W39" s="415"/>
      <c r="X39" s="415"/>
      <c r="Y39" s="415"/>
      <c r="Z39" s="415"/>
      <c r="AA39" s="415"/>
      <c r="AB39" s="415"/>
      <c r="AC39" s="415"/>
      <c r="AD39" s="415"/>
      <c r="AE39" s="415"/>
      <c r="AF39" s="415"/>
      <c r="AG39" s="415"/>
      <c r="AH39" s="415"/>
      <c r="AI39" s="415"/>
      <c r="AJ39" s="415"/>
      <c r="AK39" s="415"/>
      <c r="AL39" s="415"/>
      <c r="AM39" s="415"/>
      <c r="AN39" s="415"/>
      <c r="AO39" s="415"/>
      <c r="AP39" s="415"/>
      <c r="AQ39" s="415"/>
      <c r="AR39" s="415"/>
      <c r="AS39" s="415"/>
      <c r="AT39" s="415"/>
      <c r="AU39" s="415"/>
      <c r="AV39" s="415"/>
      <c r="AW39" s="415"/>
      <c r="AX39" s="415"/>
      <c r="AY39" s="415"/>
      <c r="AZ39" s="415"/>
      <c r="BA39" s="415"/>
      <c r="BB39" s="415"/>
      <c r="BC39" s="415"/>
      <c r="BD39" s="415"/>
      <c r="BE39" s="415"/>
      <c r="BF39" s="415"/>
      <c r="BG39" s="415"/>
      <c r="BH39" s="415"/>
      <c r="BI39" s="415"/>
      <c r="BJ39" s="415"/>
      <c r="BK39" s="415"/>
      <c r="BL39" s="415"/>
      <c r="BM39" s="415"/>
      <c r="BN39" s="415"/>
      <c r="BO39" s="415"/>
      <c r="BP39" s="415"/>
      <c r="BQ39" s="415"/>
      <c r="BR39" s="415"/>
      <c r="BS39" s="415"/>
      <c r="BT39" s="415"/>
      <c r="BU39" s="415"/>
      <c r="BV39" s="415"/>
      <c r="BW39" s="415"/>
      <c r="BX39" s="415"/>
      <c r="BY39" s="415"/>
      <c r="BZ39" s="415"/>
      <c r="CA39" s="415"/>
      <c r="CB39" s="415"/>
      <c r="CC39" s="415"/>
      <c r="CD39" s="415"/>
      <c r="CE39" s="415"/>
      <c r="CF39" s="415"/>
      <c r="CG39" s="415"/>
      <c r="CH39" s="415"/>
      <c r="CI39" s="415"/>
      <c r="CJ39" s="415"/>
      <c r="CK39" s="415"/>
      <c r="CL39" s="415"/>
      <c r="CM39" s="415"/>
      <c r="CN39" s="415"/>
      <c r="CO39" s="415"/>
      <c r="CP39" s="415"/>
      <c r="CQ39" s="415"/>
      <c r="CR39" s="415"/>
      <c r="CS39" s="415"/>
    </row>
    <row r="40" spans="1:97" outlineLevel="1">
      <c r="A40" s="387"/>
      <c r="B40" s="408" t="s">
        <v>166</v>
      </c>
      <c r="C40" s="409"/>
      <c r="D40" s="409"/>
      <c r="E40" s="409"/>
      <c r="F40" s="428"/>
      <c r="G40" s="409"/>
      <c r="H40" s="409"/>
      <c r="I40" s="409"/>
      <c r="J40" s="409"/>
      <c r="K40" s="428" t="s">
        <v>200</v>
      </c>
      <c r="L40" s="428"/>
      <c r="M40" s="428"/>
      <c r="N40" s="428"/>
      <c r="O40" s="410">
        <f>MAX(0,Fin!O55+Fin!O75-SUM(Acc!O45:O49))</f>
        <v>6907.6353471042657</v>
      </c>
      <c r="P40" s="410">
        <f>MAX(0,Fin!P55+Fin!P75-SUM(Acc!P45:P49))</f>
        <v>7415.7625254624236</v>
      </c>
      <c r="Q40" s="410">
        <f>MAX(0,Fin!Q55+Fin!Q75-SUM(Acc!Q45:Q49))</f>
        <v>7826.3599405704545</v>
      </c>
      <c r="R40" s="410">
        <f>MAX(0,Fin!R55+Fin!R75-SUM(Acc!R45:R49))</f>
        <v>8234.2682753024055</v>
      </c>
      <c r="S40" s="410">
        <f>MAX(0,Fin!S55+Fin!S75-SUM(Acc!S45:S49))</f>
        <v>8658.8716490246316</v>
      </c>
      <c r="T40" s="410">
        <f>MAX(0,Fin!T55+Fin!T75-SUM(Acc!T45:T49))</f>
        <v>9063.4966345120974</v>
      </c>
      <c r="U40" s="410">
        <f>MAX(0,Fin!U55+Fin!U75-SUM(Acc!U45:U49))</f>
        <v>9468.6680136998893</v>
      </c>
      <c r="V40" s="410">
        <f>MAX(0,Fin!V55+Fin!V75-SUM(Acc!V45:V49))</f>
        <v>9876.4659794465315</v>
      </c>
      <c r="W40" s="410">
        <f>MAX(0,Fin!W55+Fin!W75-SUM(Acc!W45:W49))</f>
        <v>10285.123814422645</v>
      </c>
      <c r="X40" s="410">
        <f>MAX(0,Fin!X55+Fin!X75-SUM(Acc!X45:X49))</f>
        <v>10733.377480735626</v>
      </c>
      <c r="Y40" s="410">
        <f>MAX(0,Fin!Y55+Fin!Y75-SUM(Acc!Y45:Y49))</f>
        <v>11157.995223187865</v>
      </c>
      <c r="Z40" s="410">
        <f>MAX(0,Fin!Z55+Fin!Z75-SUM(Acc!Z45:Z49))</f>
        <v>11564.785535964382</v>
      </c>
      <c r="AA40" s="410">
        <f>MAX(0,Fin!AA55+Fin!AA75-SUM(Acc!AA45:AA49))</f>
        <v>11953.366951973694</v>
      </c>
      <c r="AB40" s="410">
        <f>MAX(0,Fin!AB55+Fin!AB75-SUM(Acc!AB45:AB49))</f>
        <v>12311.812077599576</v>
      </c>
      <c r="AC40" s="410">
        <f>MAX(0,Fin!AC55+Fin!AC75-SUM(Acc!AC45:AC49))</f>
        <v>12639.943584868324</v>
      </c>
      <c r="AD40" s="410">
        <f>MAX(0,Fin!AD55+Fin!AD75-SUM(Acc!AD45:AD49))</f>
        <v>12937.238487589013</v>
      </c>
      <c r="AE40" s="410">
        <f>MAX(0,Fin!AE55+Fin!AE75-SUM(Acc!AE45:AE49))</f>
        <v>13216.574306433478</v>
      </c>
      <c r="AF40" s="410">
        <f>MAX(0,Fin!AF55+Fin!AF75-SUM(Acc!AF45:AF49))</f>
        <v>13475.654626077881</v>
      </c>
      <c r="AG40" s="410">
        <f>MAX(0,Fin!AG55+Fin!AG75-SUM(Acc!AG45:AG49))</f>
        <v>13717.133346187193</v>
      </c>
      <c r="AH40" s="410">
        <f>MAX(0,Fin!AH55+Fin!AH75-SUM(Acc!AH45:AH49))</f>
        <v>13921.734634962508</v>
      </c>
      <c r="AI40" s="410">
        <f>MAX(0,Fin!AI55+Fin!AI75-SUM(Acc!AI45:AI49))</f>
        <v>14091.412605507905</v>
      </c>
      <c r="AJ40" s="410">
        <f>MAX(0,Fin!AJ55+Fin!AJ75-SUM(Acc!AJ45:AJ49))</f>
        <v>14232.23365702891</v>
      </c>
      <c r="AK40" s="410">
        <f>MAX(0,Fin!AK55+Fin!AK75-SUM(Acc!AK45:AK49))</f>
        <v>14328.619524967782</v>
      </c>
      <c r="AL40" s="410">
        <f>MAX(0,Fin!AL55+Fin!AL75-SUM(Acc!AL45:AL49))</f>
        <v>14346.518590466618</v>
      </c>
      <c r="AM40" s="410">
        <f>MAX(0,Fin!AM55+Fin!AM75-SUM(Acc!AM45:AM49))</f>
        <v>14318.343856899897</v>
      </c>
      <c r="AN40" s="410">
        <f>MAX(0,Fin!AN55+Fin!AN75-SUM(Acc!AN45:AN49))</f>
        <v>14276.492900544086</v>
      </c>
      <c r="AO40" s="410">
        <f>MAX(0,Fin!AO55+Fin!AO75-SUM(Acc!AO45:AO49))</f>
        <v>14228.93714712126</v>
      </c>
      <c r="AP40" s="410">
        <f>MAX(0,Fin!AP55+Fin!AP75-SUM(Acc!AP45:AP49))</f>
        <v>14185.958716996294</v>
      </c>
      <c r="AQ40" s="410">
        <f>MAX(0,Fin!AQ55+Fin!AQ75-SUM(Acc!AQ45:AQ49))</f>
        <v>14133.372907351793</v>
      </c>
      <c r="AR40" s="410">
        <f>MAX(0,Fin!AR55+Fin!AR75-SUM(Acc!AR45:AR49))</f>
        <v>14079.235851794681</v>
      </c>
      <c r="AS40" s="410">
        <f>MAX(0,Fin!AS55+Fin!AS75-SUM(Acc!AS45:AS49))</f>
        <v>14026.546962512652</v>
      </c>
      <c r="AT40" s="410">
        <f>MAX(0,Fin!AT55+Fin!AT75-SUM(Acc!AT45:AT49))</f>
        <v>13971.875212493342</v>
      </c>
      <c r="AU40" s="410">
        <f>MAX(0,Fin!AU55+Fin!AU75-SUM(Acc!AU45:AU49))</f>
        <v>13928.780818311312</v>
      </c>
      <c r="AV40" s="410">
        <f>MAX(0,Fin!AV55+Fin!AV75-SUM(Acc!AV45:AV49))</f>
        <v>13874.605889155013</v>
      </c>
      <c r="AW40" s="410">
        <f>MAX(0,Fin!AW55+Fin!AW75-SUM(Acc!AW45:AW49))</f>
        <v>13818.778150190939</v>
      </c>
      <c r="AX40" s="410">
        <f>MAX(0,Fin!AX55+Fin!AX75-SUM(Acc!AX45:AX49))</f>
        <v>13761.892458347827</v>
      </c>
      <c r="AY40" s="410">
        <f>MAX(0,Fin!AY55+Fin!AY75-SUM(Acc!AY45:AY49))</f>
        <v>13789.756410505697</v>
      </c>
      <c r="AZ40" s="410">
        <f>MAX(0,Fin!AZ55+Fin!AZ75-SUM(Acc!AZ45:AZ49))</f>
        <v>13725.542282302045</v>
      </c>
      <c r="BA40" s="410">
        <f>MAX(0,Fin!BA55+Fin!BA75-SUM(Acc!BA45:BA49))</f>
        <v>13680.116498981293</v>
      </c>
      <c r="BB40" s="410">
        <f>MAX(0,Fin!BB55+Fin!BB75-SUM(Acc!BB45:BB49))</f>
        <v>13642.278773414164</v>
      </c>
      <c r="BC40" s="410">
        <f>MAX(0,Fin!BC55+Fin!BC75-SUM(Acc!BC45:BC49))</f>
        <v>13549.274354298752</v>
      </c>
      <c r="BD40" s="410">
        <f>MAX(0,Fin!BD55+Fin!BD75-SUM(Acc!BD45:BD49))</f>
        <v>13397.795177532185</v>
      </c>
      <c r="BE40" s="410">
        <f>MAX(0,Fin!BE55+Fin!BE75-SUM(Acc!BE45:BE49))</f>
        <v>13184.401359575608</v>
      </c>
      <c r="BF40" s="410">
        <f>MAX(0,Fin!BF55+Fin!BF75-SUM(Acc!BF45:BF49))</f>
        <v>12921.774268119239</v>
      </c>
      <c r="BG40" s="410">
        <f>MAX(0,Fin!BG55+Fin!BG75-SUM(Acc!BG45:BG49))</f>
        <v>12586.158484349935</v>
      </c>
      <c r="BH40" s="410">
        <f>MAX(0,Fin!BH55+Fin!BH75-SUM(Acc!BH45:BH49))</f>
        <v>12267.746381906596</v>
      </c>
      <c r="BI40" s="410">
        <f>MAX(0,Fin!BI55+Fin!BI75-SUM(Acc!BI45:BI49))</f>
        <v>11968.990265058466</v>
      </c>
      <c r="BJ40" s="410">
        <f>MAX(0,Fin!BJ55+Fin!BJ75-SUM(Acc!BJ45:BJ49))</f>
        <v>11692.302003246827</v>
      </c>
      <c r="BK40" s="410">
        <f>MAX(0,Fin!BK55+Fin!BK75-SUM(Acc!BK45:BK49))</f>
        <v>11441.045809309617</v>
      </c>
      <c r="BL40" s="410">
        <f>MAX(0,Fin!BL55+Fin!BL75-SUM(Acc!BL45:BL49))</f>
        <v>11224.340454832192</v>
      </c>
      <c r="BM40" s="410">
        <f>MAX(0,Fin!BM55+Fin!BM75-SUM(Acc!BM45:BM49))</f>
        <v>10972.573924142864</v>
      </c>
      <c r="BN40" s="410">
        <f>MAX(0,Fin!BN55+Fin!BN75-SUM(Acc!BN45:BN49))</f>
        <v>10683.132632000939</v>
      </c>
      <c r="BO40" s="410">
        <f>MAX(0,Fin!BO55+Fin!BO75-SUM(Acc!BO45:BO49))</f>
        <v>10354.134907772148</v>
      </c>
      <c r="BP40" s="410">
        <f>MAX(0,Fin!BP55+Fin!BP75-SUM(Acc!BP45:BP49))</f>
        <v>9982.9333011762537</v>
      </c>
      <c r="BQ40" s="410">
        <f>MAX(0,Fin!BQ55+Fin!BQ75-SUM(Acc!BQ45:BQ49))</f>
        <v>9566.7566083033416</v>
      </c>
      <c r="BR40" s="410">
        <f>MAX(0,Fin!BR55+Fin!BR75-SUM(Acc!BR45:BR49))</f>
        <v>9103.0510064119117</v>
      </c>
      <c r="BS40" s="410">
        <f>MAX(0,Fin!BS55+Fin!BS75-SUM(Acc!BS45:BS49))</f>
        <v>8589.4944312152074</v>
      </c>
      <c r="BT40" s="410">
        <f>MAX(0,Fin!BT55+Fin!BT75-SUM(Acc!BT45:BT49))</f>
        <v>8022.8933813932817</v>
      </c>
      <c r="BU40" s="410">
        <f>MAX(0,Fin!BU55+Fin!BU75-SUM(Acc!BU45:BU49))</f>
        <v>7399.9056648085316</v>
      </c>
      <c r="BV40" s="410">
        <f>MAX(0,Fin!BV55+Fin!BV75-SUM(Acc!BV45:BV49))</f>
        <v>6716.7165996322583</v>
      </c>
      <c r="BW40" s="410">
        <f>MAX(0,Fin!BW55+Fin!BW75-SUM(Acc!BW45:BW49))</f>
        <v>5965.1692861760312</v>
      </c>
      <c r="BX40" s="410">
        <f>MAX(0,Fin!BX55+Fin!BX75-SUM(Acc!BX45:BX49))</f>
        <v>5140.9775037600775</v>
      </c>
      <c r="BY40" s="410">
        <f>MAX(0,Fin!BY55+Fin!BY75-SUM(Acc!BY45:BY49))</f>
        <v>4239.654631498961</v>
      </c>
      <c r="BZ40" s="410">
        <f>MAX(0,Fin!BZ55+Fin!BZ75-SUM(Acc!BZ45:BZ49))</f>
        <v>3256.147476814338</v>
      </c>
      <c r="CA40" s="410">
        <f>MAX(0,Fin!CA55+Fin!CA75-SUM(Acc!CA45:CA49))</f>
        <v>2186.3878846061752</v>
      </c>
      <c r="CB40" s="410">
        <f>MAX(0,Fin!CB55+Fin!CB75-SUM(Acc!CB45:CB49))</f>
        <v>1027.7743534033134</v>
      </c>
      <c r="CC40" s="410">
        <f>MAX(0,Fin!CC55+Fin!CC75-SUM(Acc!CC45:CC49))</f>
        <v>0</v>
      </c>
      <c r="CD40" s="410">
        <f>MAX(0,Fin!CD55+Fin!CD75-SUM(Acc!CD45:CD49))</f>
        <v>0</v>
      </c>
      <c r="CE40" s="410">
        <f>MAX(0,Fin!CE55+Fin!CE75-SUM(Acc!CE45:CE49))</f>
        <v>0</v>
      </c>
      <c r="CF40" s="410">
        <f>MAX(0,Fin!CF55+Fin!CF75-SUM(Acc!CF45:CF49))</f>
        <v>0</v>
      </c>
      <c r="CG40" s="410">
        <f>MAX(0,Fin!CG55+Fin!CG75-SUM(Acc!CG45:CG49))</f>
        <v>0</v>
      </c>
      <c r="CH40" s="410">
        <f>MAX(0,Fin!CH55+Fin!CH75-SUM(Acc!CH45:CH49))</f>
        <v>0</v>
      </c>
      <c r="CI40" s="410">
        <f>MAX(0,Fin!CI55+Fin!CI75-SUM(Acc!CI45:CI49))</f>
        <v>0</v>
      </c>
      <c r="CJ40" s="410">
        <f>MAX(0,Fin!CJ55+Fin!CJ75-SUM(Acc!CJ45:CJ49))</f>
        <v>0</v>
      </c>
      <c r="CK40" s="410">
        <f>MAX(0,Fin!CK55+Fin!CK75-SUM(Acc!CK45:CK49))</f>
        <v>0</v>
      </c>
      <c r="CL40" s="410">
        <f>MAX(0,Fin!CL55+Fin!CL75-SUM(Acc!CL45:CL49))</f>
        <v>0</v>
      </c>
      <c r="CM40" s="410">
        <f>MAX(0,Fin!CM55+Fin!CM75-SUM(Acc!CM45:CM49))</f>
        <v>0</v>
      </c>
      <c r="CN40" s="410">
        <f>MAX(0,Fin!CN55+Fin!CN75-SUM(Acc!CN45:CN49))</f>
        <v>0</v>
      </c>
      <c r="CO40" s="410">
        <f>MAX(0,Fin!CO55+Fin!CO75-SUM(Acc!CO45:CO49))</f>
        <v>0</v>
      </c>
      <c r="CP40" s="410">
        <f>MAX(0,Fin!CP55+Fin!CP75-SUM(Acc!CP45:CP49))</f>
        <v>0</v>
      </c>
      <c r="CQ40" s="410">
        <f>MAX(0,Fin!CQ55+Fin!CQ75-SUM(Acc!CQ45:CQ49))</f>
        <v>0</v>
      </c>
      <c r="CR40" s="410">
        <f>MAX(0,Fin!CR55+Fin!CR75-SUM(Acc!CR45:CR49))</f>
        <v>5.5396767493220977E-6</v>
      </c>
      <c r="CS40" s="410"/>
    </row>
    <row r="41" spans="1:97" outlineLevel="1">
      <c r="A41" s="387"/>
      <c r="B41" s="390"/>
      <c r="C41" s="387"/>
      <c r="D41" s="397"/>
      <c r="E41" s="387"/>
      <c r="F41" s="427"/>
      <c r="G41" s="387"/>
      <c r="H41" s="387"/>
      <c r="I41" s="387"/>
      <c r="J41" s="387"/>
      <c r="K41" s="427"/>
      <c r="L41" s="427"/>
      <c r="M41" s="427"/>
      <c r="N41" s="427"/>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P41" s="387"/>
      <c r="AQ41" s="387"/>
      <c r="AR41" s="387"/>
      <c r="AS41" s="387"/>
      <c r="AT41" s="387"/>
      <c r="AU41" s="387"/>
      <c r="AV41" s="387"/>
      <c r="AW41" s="387"/>
      <c r="AX41" s="387"/>
      <c r="AY41" s="387"/>
      <c r="AZ41" s="387"/>
      <c r="BA41" s="387"/>
      <c r="BB41" s="387"/>
      <c r="BC41" s="387"/>
      <c r="BD41" s="387"/>
      <c r="BE41" s="387"/>
      <c r="BF41" s="387"/>
      <c r="BG41" s="387"/>
      <c r="BH41" s="387"/>
      <c r="BI41" s="387"/>
      <c r="BJ41" s="387"/>
      <c r="BK41" s="387"/>
      <c r="BL41" s="387"/>
      <c r="BM41" s="387"/>
      <c r="BN41" s="387"/>
      <c r="BO41" s="387"/>
      <c r="BP41" s="387"/>
      <c r="BQ41" s="387"/>
      <c r="BR41" s="387"/>
      <c r="BS41" s="387"/>
      <c r="BT41" s="387"/>
      <c r="BU41" s="387"/>
      <c r="BV41" s="387"/>
      <c r="BW41" s="387"/>
      <c r="BX41" s="387"/>
      <c r="BY41" s="387"/>
      <c r="BZ41" s="387"/>
      <c r="CA41" s="387"/>
      <c r="CB41" s="387"/>
      <c r="CC41" s="387"/>
      <c r="CD41" s="387"/>
      <c r="CE41" s="387"/>
      <c r="CF41" s="387"/>
      <c r="CG41" s="387"/>
      <c r="CH41" s="387"/>
      <c r="CI41" s="387"/>
      <c r="CJ41" s="387"/>
      <c r="CK41" s="387"/>
      <c r="CL41" s="387"/>
      <c r="CM41" s="387"/>
      <c r="CN41" s="387"/>
      <c r="CO41" s="387"/>
      <c r="CP41" s="387"/>
      <c r="CQ41" s="387"/>
      <c r="CR41" s="387"/>
      <c r="CS41" s="387"/>
    </row>
    <row r="42" spans="1:97" outlineLevel="1">
      <c r="A42" s="387"/>
      <c r="B42" s="420" t="s">
        <v>248</v>
      </c>
      <c r="C42" s="421"/>
      <c r="D42" s="421"/>
      <c r="E42" s="421"/>
      <c r="F42" s="429"/>
      <c r="G42" s="421"/>
      <c r="H42" s="421"/>
      <c r="I42" s="421"/>
      <c r="J42" s="421"/>
      <c r="K42" s="429" t="s">
        <v>200</v>
      </c>
      <c r="L42" s="429"/>
      <c r="M42" s="429"/>
      <c r="N42" s="429"/>
      <c r="O42" s="422">
        <f t="shared" ref="O42:CA42" si="15">MAX(O38-O40,0)</f>
        <v>30287.136798320767</v>
      </c>
      <c r="P42" s="422">
        <f t="shared" si="15"/>
        <v>31346.207520606964</v>
      </c>
      <c r="Q42" s="422">
        <f t="shared" si="15"/>
        <v>32414.57679255991</v>
      </c>
      <c r="R42" s="422">
        <f t="shared" si="15"/>
        <v>33496.685323307007</v>
      </c>
      <c r="S42" s="422">
        <f t="shared" si="15"/>
        <v>34580.719856274452</v>
      </c>
      <c r="T42" s="422">
        <f t="shared" si="15"/>
        <v>35716.350106187405</v>
      </c>
      <c r="U42" s="422">
        <f t="shared" si="15"/>
        <v>36877.930680532903</v>
      </c>
      <c r="V42" s="422">
        <f t="shared" si="15"/>
        <v>38061.049787717966</v>
      </c>
      <c r="W42" s="422">
        <f t="shared" si="15"/>
        <v>39264.635517683098</v>
      </c>
      <c r="X42" s="422">
        <f t="shared" si="15"/>
        <v>40446.89467243605</v>
      </c>
      <c r="Y42" s="422">
        <f t="shared" si="15"/>
        <v>41666.2731618178</v>
      </c>
      <c r="Z42" s="422">
        <f t="shared" si="15"/>
        <v>42915.65793484715</v>
      </c>
      <c r="AA42" s="422">
        <f t="shared" si="15"/>
        <v>44191.884231197393</v>
      </c>
      <c r="AB42" s="422">
        <f t="shared" si="15"/>
        <v>45502.617766264491</v>
      </c>
      <c r="AC42" s="422">
        <f t="shared" si="15"/>
        <v>46843.397118810753</v>
      </c>
      <c r="AD42" s="422">
        <f t="shared" si="15"/>
        <v>48233.05941425942</v>
      </c>
      <c r="AE42" s="422">
        <f t="shared" si="15"/>
        <v>49662.725402901749</v>
      </c>
      <c r="AF42" s="422">
        <f t="shared" si="15"/>
        <v>51132.992362978955</v>
      </c>
      <c r="AG42" s="422">
        <f t="shared" si="15"/>
        <v>52638.788718402509</v>
      </c>
      <c r="AH42" s="422">
        <f t="shared" si="15"/>
        <v>54197.681419862616</v>
      </c>
      <c r="AI42" s="422">
        <f t="shared" si="15"/>
        <v>55810.671261660878</v>
      </c>
      <c r="AJ42" s="422">
        <f t="shared" si="15"/>
        <v>57471.998754599546</v>
      </c>
      <c r="AK42" s="422">
        <f t="shared" si="15"/>
        <v>59195.225494155631</v>
      </c>
      <c r="AL42" s="422">
        <f t="shared" si="15"/>
        <v>61013.737220103838</v>
      </c>
      <c r="AM42" s="422">
        <f t="shared" si="15"/>
        <v>62889.763960420125</v>
      </c>
      <c r="AN42" s="422">
        <f t="shared" si="15"/>
        <v>64796.015772898674</v>
      </c>
      <c r="AO42" s="422">
        <f t="shared" si="15"/>
        <v>66725.337505985299</v>
      </c>
      <c r="AP42" s="422">
        <f t="shared" si="15"/>
        <v>68664.15401774006</v>
      </c>
      <c r="AQ42" s="422">
        <f t="shared" si="15"/>
        <v>70625.548299525617</v>
      </c>
      <c r="AR42" s="422">
        <f t="shared" si="15"/>
        <v>72597.802715814818</v>
      </c>
      <c r="AS42" s="422">
        <f t="shared" si="15"/>
        <v>74572.103428997492</v>
      </c>
      <c r="AT42" s="422">
        <f t="shared" si="15"/>
        <v>76546.482625238816</v>
      </c>
      <c r="AU42" s="422">
        <f t="shared" si="15"/>
        <v>78501.412862988975</v>
      </c>
      <c r="AV42" s="422">
        <f t="shared" si="15"/>
        <v>80456.769510404178</v>
      </c>
      <c r="AW42" s="422">
        <f t="shared" si="15"/>
        <v>82396.465506629349</v>
      </c>
      <c r="AX42" s="422">
        <f t="shared" si="15"/>
        <v>84331.83993501174</v>
      </c>
      <c r="AY42" s="422">
        <f t="shared" si="15"/>
        <v>86180.822534369465</v>
      </c>
      <c r="AZ42" s="422">
        <f t="shared" si="15"/>
        <v>88116.708943646518</v>
      </c>
      <c r="BA42" s="422">
        <f t="shared" si="15"/>
        <v>90044.217692869992</v>
      </c>
      <c r="BB42" s="422">
        <f t="shared" si="15"/>
        <v>91959.064596162018</v>
      </c>
      <c r="BC42" s="422">
        <f t="shared" si="15"/>
        <v>93911.92906316914</v>
      </c>
      <c r="BD42" s="422">
        <f t="shared" si="15"/>
        <v>95901.127372925941</v>
      </c>
      <c r="BE42" s="422">
        <f t="shared" si="15"/>
        <v>97924.687578159588</v>
      </c>
      <c r="BF42" s="422">
        <f t="shared" si="15"/>
        <v>99961.016463607259</v>
      </c>
      <c r="BG42" s="422">
        <f t="shared" si="15"/>
        <v>102031.91686341658</v>
      </c>
      <c r="BH42" s="422">
        <f t="shared" si="15"/>
        <v>104040.64235007224</v>
      </c>
      <c r="BI42" s="422">
        <f t="shared" si="15"/>
        <v>105977.17758285392</v>
      </c>
      <c r="BJ42" s="422">
        <f t="shared" si="15"/>
        <v>107830.72577555827</v>
      </c>
      <c r="BK42" s="422">
        <f t="shared" si="15"/>
        <v>109589.5949199165</v>
      </c>
      <c r="BL42" s="422">
        <f t="shared" si="15"/>
        <v>111233.85690311663</v>
      </c>
      <c r="BM42" s="422">
        <f t="shared" si="15"/>
        <v>112821.23240188643</v>
      </c>
      <c r="BN42" s="422">
        <f t="shared" si="15"/>
        <v>114343.02216335389</v>
      </c>
      <c r="BO42" s="422">
        <f t="shared" si="15"/>
        <v>115789.76101528683</v>
      </c>
      <c r="BP42" s="422">
        <f t="shared" si="15"/>
        <v>117151.26127047819</v>
      </c>
      <c r="BQ42" s="422">
        <f t="shared" si="15"/>
        <v>118416.50877449239</v>
      </c>
      <c r="BR42" s="422">
        <f t="shared" si="15"/>
        <v>119572.98815047643</v>
      </c>
      <c r="BS42" s="422">
        <f t="shared" si="15"/>
        <v>120607.76366674252</v>
      </c>
      <c r="BT42" s="422">
        <f t="shared" si="15"/>
        <v>121506.94187616133</v>
      </c>
      <c r="BU42" s="422">
        <f t="shared" si="15"/>
        <v>122255.54146957453</v>
      </c>
      <c r="BV42" s="422">
        <f t="shared" si="15"/>
        <v>122837.43314691521</v>
      </c>
      <c r="BW42" s="422">
        <f t="shared" si="15"/>
        <v>123240.43311234569</v>
      </c>
      <c r="BX42" s="422">
        <f t="shared" si="15"/>
        <v>123446.259367052</v>
      </c>
      <c r="BY42" s="422">
        <f t="shared" si="15"/>
        <v>123435.22907890135</v>
      </c>
      <c r="BZ42" s="422">
        <f t="shared" si="15"/>
        <v>123186.1817710325</v>
      </c>
      <c r="CA42" s="422">
        <f t="shared" si="15"/>
        <v>122676.28915473547</v>
      </c>
      <c r="CB42" s="422">
        <f t="shared" ref="CB42:CR42" si="16">MAX(CB38-CB40,0)</f>
        <v>121878.4697734987</v>
      </c>
      <c r="CC42" s="422">
        <f t="shared" si="16"/>
        <v>120541.25882226902</v>
      </c>
      <c r="CD42" s="422">
        <f t="shared" si="16"/>
        <v>117733.35816483926</v>
      </c>
      <c r="CE42" s="422">
        <f t="shared" si="16"/>
        <v>114447.09585211732</v>
      </c>
      <c r="CF42" s="422">
        <f t="shared" si="16"/>
        <v>110643.54623403784</v>
      </c>
      <c r="CG42" s="422">
        <f t="shared" si="16"/>
        <v>106267.41325960035</v>
      </c>
      <c r="CH42" s="422">
        <f t="shared" si="16"/>
        <v>101265.8297312183</v>
      </c>
      <c r="CI42" s="422">
        <f t="shared" si="16"/>
        <v>95589.610815854176</v>
      </c>
      <c r="CJ42" s="422">
        <f t="shared" si="16"/>
        <v>89185.01957725003</v>
      </c>
      <c r="CK42" s="422">
        <f t="shared" si="16"/>
        <v>81994.609961165566</v>
      </c>
      <c r="CL42" s="422">
        <f t="shared" si="16"/>
        <v>73956.500123684003</v>
      </c>
      <c r="CM42" s="422">
        <f t="shared" si="16"/>
        <v>65006.240988685931</v>
      </c>
      <c r="CN42" s="422">
        <f t="shared" si="16"/>
        <v>55073.684793664266</v>
      </c>
      <c r="CO42" s="422">
        <f t="shared" si="16"/>
        <v>44083.8985538251</v>
      </c>
      <c r="CP42" s="422">
        <f t="shared" si="16"/>
        <v>31956.307214857745</v>
      </c>
      <c r="CQ42" s="422">
        <f t="shared" si="16"/>
        <v>18606.757608642194</v>
      </c>
      <c r="CR42" s="422">
        <f t="shared" si="16"/>
        <v>0</v>
      </c>
      <c r="CS42" s="422"/>
    </row>
    <row r="43" spans="1:97" outlineLevel="1">
      <c r="A43" s="387"/>
      <c r="B43" s="387"/>
      <c r="C43" s="387"/>
      <c r="D43" s="387"/>
      <c r="E43" s="387"/>
      <c r="F43" s="427"/>
      <c r="G43" s="387"/>
      <c r="H43" s="387"/>
      <c r="I43" s="387"/>
      <c r="J43" s="387"/>
      <c r="K43" s="427"/>
      <c r="L43" s="427"/>
      <c r="M43" s="427"/>
      <c r="N43" s="427"/>
      <c r="O43" s="387"/>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7"/>
      <c r="AM43" s="387"/>
      <c r="AN43" s="387"/>
      <c r="AO43" s="387"/>
      <c r="AP43" s="387"/>
      <c r="AQ43" s="387"/>
      <c r="AR43" s="387"/>
      <c r="AS43" s="387"/>
      <c r="AT43" s="387"/>
      <c r="AU43" s="387"/>
      <c r="AV43" s="387"/>
      <c r="AW43" s="387"/>
      <c r="AX43" s="387"/>
      <c r="AY43" s="387"/>
      <c r="AZ43" s="387"/>
      <c r="BA43" s="387"/>
      <c r="BB43" s="387"/>
      <c r="BC43" s="387"/>
      <c r="BD43" s="387"/>
      <c r="BE43" s="387"/>
      <c r="BF43" s="387"/>
      <c r="BG43" s="387"/>
      <c r="BH43" s="387"/>
      <c r="BI43" s="387"/>
      <c r="BJ43" s="387"/>
      <c r="BK43" s="387"/>
      <c r="BL43" s="387"/>
      <c r="BM43" s="387"/>
      <c r="BN43" s="387"/>
      <c r="BO43" s="387"/>
      <c r="BP43" s="387"/>
      <c r="BQ43" s="387"/>
      <c r="BR43" s="387"/>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row>
    <row r="44" spans="1:97" outlineLevel="1">
      <c r="A44" s="387"/>
      <c r="B44" s="418" t="s">
        <v>293</v>
      </c>
      <c r="C44" s="419"/>
      <c r="D44" s="419"/>
      <c r="E44" s="419"/>
      <c r="F44" s="430"/>
      <c r="G44" s="419"/>
      <c r="H44" s="419"/>
      <c r="I44" s="419"/>
      <c r="J44" s="419"/>
      <c r="K44" s="430" t="s">
        <v>312</v>
      </c>
      <c r="L44" s="430"/>
      <c r="M44" s="430"/>
      <c r="N44" s="430"/>
      <c r="O44" s="423">
        <f>+O42/$C$22*$C$23</f>
        <v>8694.7851977700902</v>
      </c>
      <c r="P44" s="423">
        <f t="shared" ref="P44:CA44" si="17">+P42/$C$22*$C$23</f>
        <v>8998.8216110119083</v>
      </c>
      <c r="Q44" s="423">
        <f t="shared" si="17"/>
        <v>9305.5274377589212</v>
      </c>
      <c r="R44" s="423">
        <f t="shared" si="17"/>
        <v>9616.1775100378654</v>
      </c>
      <c r="S44" s="423">
        <f t="shared" si="17"/>
        <v>9927.3804961068399</v>
      </c>
      <c r="T44" s="423">
        <f t="shared" si="17"/>
        <v>10253.395502174715</v>
      </c>
      <c r="U44" s="423">
        <f t="shared" si="17"/>
        <v>10586.86028793804</v>
      </c>
      <c r="V44" s="423">
        <f t="shared" si="17"/>
        <v>10926.508322971909</v>
      </c>
      <c r="W44" s="423">
        <f t="shared" si="17"/>
        <v>11272.031884965671</v>
      </c>
      <c r="X44" s="423">
        <f t="shared" si="17"/>
        <v>11611.433046162396</v>
      </c>
      <c r="Y44" s="423">
        <f t="shared" si="17"/>
        <v>11961.490369525611</v>
      </c>
      <c r="Z44" s="423">
        <f t="shared" si="17"/>
        <v>12320.161851190964</v>
      </c>
      <c r="AA44" s="423">
        <f t="shared" si="17"/>
        <v>12686.538956574073</v>
      </c>
      <c r="AB44" s="423">
        <f t="shared" si="17"/>
        <v>13062.822347599471</v>
      </c>
      <c r="AC44" s="423">
        <f t="shared" si="17"/>
        <v>13447.731246239286</v>
      </c>
      <c r="AD44" s="423">
        <f t="shared" si="17"/>
        <v>13846.673385828926</v>
      </c>
      <c r="AE44" s="423">
        <f t="shared" si="17"/>
        <v>14257.099724857842</v>
      </c>
      <c r="AF44" s="423">
        <f t="shared" si="17"/>
        <v>14679.181729055692</v>
      </c>
      <c r="AG44" s="423">
        <f t="shared" si="17"/>
        <v>15111.463458067419</v>
      </c>
      <c r="AH44" s="423">
        <f t="shared" si="17"/>
        <v>15558.988005396655</v>
      </c>
      <c r="AI44" s="423">
        <f t="shared" si="17"/>
        <v>16022.042677550369</v>
      </c>
      <c r="AJ44" s="423">
        <f t="shared" si="17"/>
        <v>16498.974049123681</v>
      </c>
      <c r="AK44" s="423">
        <f t="shared" si="17"/>
        <v>16993.675362333473</v>
      </c>
      <c r="AL44" s="423">
        <f t="shared" si="17"/>
        <v>17515.730944610317</v>
      </c>
      <c r="AM44" s="423">
        <f t="shared" si="17"/>
        <v>18054.297849793224</v>
      </c>
      <c r="AN44" s="423">
        <f t="shared" si="17"/>
        <v>18601.541722752514</v>
      </c>
      <c r="AO44" s="423">
        <f t="shared" si="17"/>
        <v>19155.408473455329</v>
      </c>
      <c r="AP44" s="423">
        <f t="shared" si="17"/>
        <v>19712.000970786812</v>
      </c>
      <c r="AQ44" s="423">
        <f t="shared" si="17"/>
        <v>20275.075060022129</v>
      </c>
      <c r="AR44" s="423">
        <f t="shared" si="17"/>
        <v>20841.266860164123</v>
      </c>
      <c r="AS44" s="423">
        <f t="shared" si="17"/>
        <v>21408.046108108072</v>
      </c>
      <c r="AT44" s="423">
        <f t="shared" si="17"/>
        <v>21974.847886849206</v>
      </c>
      <c r="AU44" s="423">
        <f t="shared" si="17"/>
        <v>22536.066288147726</v>
      </c>
      <c r="AV44" s="423">
        <f t="shared" si="17"/>
        <v>23097.407102484776</v>
      </c>
      <c r="AW44" s="423">
        <f t="shared" si="17"/>
        <v>23654.25208088127</v>
      </c>
      <c r="AX44" s="423">
        <f t="shared" si="17"/>
        <v>24209.856430149932</v>
      </c>
      <c r="AY44" s="423">
        <f t="shared" si="17"/>
        <v>24740.659544451624</v>
      </c>
      <c r="AZ44" s="423">
        <f t="shared" si="17"/>
        <v>25296.410872417349</v>
      </c>
      <c r="BA44" s="423">
        <f t="shared" si="17"/>
        <v>25849.757154468341</v>
      </c>
      <c r="BB44" s="423">
        <f t="shared" si="17"/>
        <v>26399.468493034441</v>
      </c>
      <c r="BC44" s="423">
        <f t="shared" si="17"/>
        <v>26960.093856007876</v>
      </c>
      <c r="BD44" s="423">
        <f t="shared" si="17"/>
        <v>27531.149883333037</v>
      </c>
      <c r="BE44" s="423">
        <f t="shared" si="17"/>
        <v>28112.070471384053</v>
      </c>
      <c r="BF44" s="423">
        <f t="shared" si="17"/>
        <v>28696.656672743429</v>
      </c>
      <c r="BG44" s="423">
        <f t="shared" si="17"/>
        <v>29291.167611899506</v>
      </c>
      <c r="BH44" s="423">
        <f t="shared" si="17"/>
        <v>29867.829471488873</v>
      </c>
      <c r="BI44" s="423">
        <f t="shared" si="17"/>
        <v>30423.767062720144</v>
      </c>
      <c r="BJ44" s="423">
        <f t="shared" si="17"/>
        <v>30955.880860620404</v>
      </c>
      <c r="BK44" s="423">
        <f t="shared" si="17"/>
        <v>31460.81434122688</v>
      </c>
      <c r="BL44" s="423">
        <f t="shared" si="17"/>
        <v>31932.846572202805</v>
      </c>
      <c r="BM44" s="423">
        <f t="shared" si="17"/>
        <v>32388.547917691889</v>
      </c>
      <c r="BN44" s="423">
        <f t="shared" si="17"/>
        <v>32825.421009401864</v>
      </c>
      <c r="BO44" s="423">
        <f t="shared" si="17"/>
        <v>33240.748600074709</v>
      </c>
      <c r="BP44" s="423">
        <f t="shared" si="17"/>
        <v>33631.606023951579</v>
      </c>
      <c r="BQ44" s="423">
        <f t="shared" si="17"/>
        <v>33994.831354317837</v>
      </c>
      <c r="BR44" s="423">
        <f t="shared" si="17"/>
        <v>34326.831695809022</v>
      </c>
      <c r="BS44" s="423">
        <f t="shared" si="17"/>
        <v>34623.893478233564</v>
      </c>
      <c r="BT44" s="423">
        <f t="shared" si="17"/>
        <v>34882.028191906647</v>
      </c>
      <c r="BU44" s="423">
        <f t="shared" si="17"/>
        <v>35096.935025365616</v>
      </c>
      <c r="BV44" s="423">
        <f t="shared" si="17"/>
        <v>35263.983603662658</v>
      </c>
      <c r="BW44" s="423">
        <f t="shared" si="17"/>
        <v>35379.676221207177</v>
      </c>
      <c r="BX44" s="423">
        <f t="shared" si="17"/>
        <v>35438.764509567016</v>
      </c>
      <c r="BY44" s="423">
        <f t="shared" si="17"/>
        <v>35435.597951209973</v>
      </c>
      <c r="BZ44" s="423">
        <f t="shared" si="17"/>
        <v>35364.101828601168</v>
      </c>
      <c r="CA44" s="423">
        <f t="shared" si="17"/>
        <v>35217.722631315097</v>
      </c>
      <c r="CB44" s="423">
        <f t="shared" ref="CB44:CR44" si="18">+CB42/$C$22*$C$23</f>
        <v>34988.685855978307</v>
      </c>
      <c r="CC44" s="423">
        <f t="shared" si="18"/>
        <v>34604.801368564738</v>
      </c>
      <c r="CD44" s="423">
        <f t="shared" si="18"/>
        <v>33798.713515638912</v>
      </c>
      <c r="CE44" s="423">
        <f t="shared" si="18"/>
        <v>32855.298325787466</v>
      </c>
      <c r="CF44" s="423">
        <f t="shared" si="18"/>
        <v>31763.381082553864</v>
      </c>
      <c r="CG44" s="423">
        <f t="shared" si="18"/>
        <v>30507.08747966294</v>
      </c>
      <c r="CH44" s="423">
        <f t="shared" si="18"/>
        <v>29071.240482385929</v>
      </c>
      <c r="CI44" s="423">
        <f t="shared" si="18"/>
        <v>27441.720183611862</v>
      </c>
      <c r="CJ44" s="423">
        <f t="shared" si="18"/>
        <v>25603.099865356136</v>
      </c>
      <c r="CK44" s="423">
        <f t="shared" si="18"/>
        <v>23538.888001681349</v>
      </c>
      <c r="CL44" s="423">
        <f t="shared" si="18"/>
        <v>21231.319646891872</v>
      </c>
      <c r="CM44" s="423">
        <f t="shared" si="18"/>
        <v>18661.892858173356</v>
      </c>
      <c r="CN44" s="423">
        <f t="shared" si="18"/>
        <v>15810.469722484866</v>
      </c>
      <c r="CO44" s="423">
        <f t="shared" si="18"/>
        <v>12655.538592444576</v>
      </c>
      <c r="CP44" s="423">
        <f t="shared" si="18"/>
        <v>9173.9681039293191</v>
      </c>
      <c r="CQ44" s="423">
        <f t="shared" si="18"/>
        <v>5341.5996933420247</v>
      </c>
      <c r="CR44" s="423">
        <f t="shared" si="18"/>
        <v>0</v>
      </c>
      <c r="CS44" s="423"/>
    </row>
    <row r="45" spans="1:97" outlineLevel="1">
      <c r="A45" s="387"/>
      <c r="B45" s="547"/>
      <c r="C45" s="387"/>
      <c r="D45" s="387"/>
      <c r="E45" s="387"/>
      <c r="F45" s="387"/>
      <c r="G45" s="387"/>
      <c r="H45" s="387"/>
      <c r="I45" s="387"/>
      <c r="J45" s="387"/>
      <c r="K45" s="387"/>
      <c r="L45" s="387"/>
      <c r="M45" s="387"/>
      <c r="N45" s="387"/>
      <c r="O45" s="393"/>
      <c r="P45" s="388"/>
      <c r="Q45" s="388"/>
      <c r="R45" s="388"/>
      <c r="S45" s="388"/>
      <c r="T45" s="388"/>
      <c r="U45" s="388"/>
      <c r="V45" s="388"/>
      <c r="W45" s="388"/>
      <c r="X45" s="388"/>
      <c r="Y45" s="388"/>
      <c r="Z45" s="388"/>
      <c r="AA45" s="388"/>
      <c r="AB45" s="388"/>
      <c r="AC45" s="388"/>
      <c r="AD45" s="388"/>
      <c r="AE45" s="388"/>
      <c r="AF45" s="388"/>
      <c r="AG45" s="388"/>
      <c r="AH45" s="388"/>
      <c r="AI45" s="388"/>
      <c r="AJ45" s="388"/>
      <c r="AK45" s="388"/>
      <c r="AL45" s="388"/>
      <c r="AM45" s="388"/>
      <c r="AN45" s="388"/>
      <c r="AO45" s="388"/>
      <c r="AP45" s="388"/>
      <c r="AQ45" s="388"/>
      <c r="AR45" s="388"/>
      <c r="AS45" s="388"/>
      <c r="AT45" s="388"/>
      <c r="AU45" s="388"/>
      <c r="AV45" s="388"/>
      <c r="AW45" s="388"/>
      <c r="AX45" s="388"/>
      <c r="AY45" s="388"/>
      <c r="AZ45" s="388"/>
      <c r="BA45" s="388"/>
      <c r="BB45" s="388"/>
      <c r="BC45" s="388"/>
      <c r="BD45" s="388"/>
      <c r="BE45" s="388"/>
      <c r="BF45" s="388"/>
      <c r="BG45" s="388"/>
      <c r="BH45" s="388"/>
      <c r="BI45" s="388"/>
      <c r="BJ45" s="388"/>
      <c r="BK45" s="388"/>
      <c r="BL45" s="388"/>
      <c r="BM45" s="388"/>
      <c r="BN45" s="388"/>
      <c r="BO45" s="388"/>
      <c r="BP45" s="388"/>
      <c r="BQ45" s="388"/>
      <c r="BR45" s="388"/>
      <c r="BS45" s="388"/>
      <c r="BT45" s="388"/>
      <c r="BU45" s="388"/>
      <c r="BV45" s="388"/>
      <c r="BW45" s="388"/>
      <c r="BX45" s="388"/>
      <c r="BY45" s="388"/>
      <c r="BZ45" s="388"/>
      <c r="CA45" s="388"/>
      <c r="CB45" s="388"/>
      <c r="CC45" s="388"/>
      <c r="CD45" s="388"/>
      <c r="CE45" s="388"/>
      <c r="CF45" s="388"/>
      <c r="CG45" s="388"/>
      <c r="CH45" s="388"/>
      <c r="CI45" s="388"/>
      <c r="CJ45" s="388"/>
      <c r="CK45" s="388"/>
      <c r="CL45" s="388"/>
      <c r="CM45" s="388"/>
      <c r="CN45" s="388"/>
      <c r="CO45" s="388"/>
      <c r="CP45" s="388"/>
      <c r="CQ45" s="388"/>
      <c r="CR45" s="388"/>
      <c r="CS45" s="388"/>
    </row>
    <row r="46" spans="1:97" outlineLevel="1">
      <c r="A46" s="387"/>
      <c r="B46" s="396" t="s">
        <v>251</v>
      </c>
      <c r="D46" s="387"/>
      <c r="E46" s="387"/>
      <c r="F46" s="387"/>
      <c r="G46" s="387"/>
      <c r="H46" s="431">
        <f>+IF(Scenario=1,Inputs!N198,Inputs!O198)</f>
        <v>6.4464626034764994E-2</v>
      </c>
      <c r="I46" s="387"/>
      <c r="J46" s="387"/>
      <c r="K46" s="387"/>
      <c r="L46" s="387"/>
      <c r="M46" s="387"/>
      <c r="N46" s="387"/>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459"/>
      <c r="AO46" s="459"/>
      <c r="AP46" s="459"/>
      <c r="AQ46" s="459"/>
      <c r="AR46" s="459"/>
      <c r="AS46" s="459"/>
      <c r="AT46" s="459"/>
      <c r="AU46" s="459"/>
      <c r="AV46" s="459"/>
      <c r="AW46" s="459"/>
      <c r="AX46" s="459"/>
      <c r="AY46" s="459"/>
      <c r="AZ46" s="459"/>
      <c r="BA46" s="459"/>
      <c r="BB46" s="459"/>
      <c r="BC46" s="459"/>
      <c r="BD46" s="459"/>
      <c r="BE46" s="459"/>
      <c r="BF46" s="459"/>
      <c r="BG46" s="459"/>
      <c r="BH46" s="459"/>
      <c r="BI46" s="459"/>
      <c r="BJ46" s="459"/>
      <c r="BK46" s="459"/>
      <c r="BL46" s="459"/>
      <c r="BM46" s="459"/>
      <c r="BN46" s="459"/>
      <c r="BO46" s="459"/>
      <c r="BP46" s="459"/>
      <c r="BQ46" s="459"/>
      <c r="BR46" s="459"/>
      <c r="BS46" s="459"/>
      <c r="BT46" s="459"/>
      <c r="BU46" s="459"/>
      <c r="BV46" s="459"/>
      <c r="BW46" s="459"/>
      <c r="BX46" s="459"/>
      <c r="BY46" s="459"/>
      <c r="BZ46" s="459"/>
      <c r="CA46" s="459"/>
      <c r="CB46" s="459"/>
      <c r="CC46" s="459"/>
      <c r="CD46" s="459"/>
      <c r="CE46" s="459"/>
      <c r="CF46" s="459"/>
      <c r="CG46" s="459"/>
      <c r="CH46" s="459"/>
      <c r="CI46" s="459"/>
      <c r="CJ46" s="459"/>
      <c r="CK46" s="459"/>
      <c r="CL46" s="459"/>
      <c r="CM46" s="459"/>
      <c r="CN46" s="459"/>
      <c r="CO46" s="459"/>
      <c r="CP46" s="459"/>
      <c r="CQ46" s="459"/>
      <c r="CR46" s="459"/>
      <c r="CS46" s="385"/>
    </row>
    <row r="47" spans="1:97">
      <c r="A47" s="387"/>
      <c r="B47" s="390"/>
      <c r="C47" s="387"/>
      <c r="D47" s="387"/>
      <c r="E47" s="387"/>
      <c r="F47" s="386"/>
      <c r="G47" s="399"/>
      <c r="H47" s="399"/>
      <c r="I47" s="399"/>
      <c r="J47" s="399"/>
      <c r="K47" s="386"/>
      <c r="L47" s="386"/>
      <c r="M47" s="386"/>
      <c r="N47" s="386"/>
      <c r="O47" s="708"/>
      <c r="P47" s="387"/>
      <c r="Q47" s="387"/>
      <c r="R47" s="387"/>
      <c r="S47" s="387"/>
      <c r="T47" s="387"/>
      <c r="U47" s="387"/>
      <c r="V47" s="387"/>
      <c r="W47" s="387"/>
      <c r="X47" s="387"/>
      <c r="Y47" s="387"/>
      <c r="Z47" s="387"/>
      <c r="AA47" s="387"/>
      <c r="AB47" s="387"/>
      <c r="AC47" s="387"/>
      <c r="AD47" s="387"/>
      <c r="AE47" s="387"/>
      <c r="AF47" s="387"/>
      <c r="AG47" s="387"/>
      <c r="AH47" s="387"/>
      <c r="AI47" s="387"/>
      <c r="AJ47" s="387"/>
      <c r="AK47" s="387"/>
      <c r="AL47" s="387"/>
      <c r="AM47" s="387"/>
      <c r="AN47" s="387"/>
      <c r="AO47" s="387"/>
      <c r="AP47" s="387"/>
      <c r="AQ47" s="387"/>
      <c r="AR47" s="387"/>
      <c r="AS47" s="387"/>
      <c r="AT47" s="387"/>
      <c r="AU47" s="387"/>
      <c r="AV47" s="387"/>
      <c r="AW47" s="387"/>
      <c r="AX47" s="387"/>
      <c r="AY47" s="387"/>
      <c r="AZ47" s="387"/>
      <c r="BA47" s="387"/>
      <c r="BB47" s="387"/>
      <c r="BC47" s="387"/>
      <c r="BD47" s="387"/>
      <c r="BE47" s="387"/>
      <c r="BF47" s="387"/>
      <c r="BG47" s="387"/>
      <c r="BH47" s="387"/>
      <c r="BI47" s="387"/>
      <c r="BJ47" s="387"/>
      <c r="BK47" s="387"/>
      <c r="BL47" s="387"/>
      <c r="BM47" s="387"/>
      <c r="BN47" s="387"/>
      <c r="BO47" s="387"/>
      <c r="BP47" s="387"/>
      <c r="BQ47" s="387"/>
      <c r="BR47" s="387"/>
      <c r="BS47" s="387"/>
      <c r="BT47" s="387"/>
      <c r="BU47" s="387"/>
      <c r="BV47" s="387"/>
      <c r="BW47" s="387"/>
      <c r="BX47" s="387"/>
      <c r="BY47" s="387"/>
      <c r="BZ47" s="387"/>
      <c r="CA47" s="387"/>
      <c r="CB47" s="387"/>
      <c r="CC47" s="387"/>
      <c r="CD47" s="387"/>
      <c r="CE47" s="387"/>
      <c r="CF47" s="387"/>
      <c r="CG47" s="387"/>
      <c r="CH47" s="387"/>
      <c r="CI47" s="387"/>
      <c r="CJ47" s="387"/>
      <c r="CK47" s="387"/>
      <c r="CL47" s="387"/>
      <c r="CM47" s="387"/>
      <c r="CN47" s="387"/>
      <c r="CO47" s="387"/>
      <c r="CP47" s="387"/>
      <c r="CQ47" s="387"/>
      <c r="CR47" s="387"/>
      <c r="CS47" s="387"/>
    </row>
    <row r="48" spans="1:97">
      <c r="A48" s="416"/>
      <c r="B48" s="417" t="s">
        <v>169</v>
      </c>
      <c r="C48" s="416"/>
      <c r="D48" s="416"/>
      <c r="E48" s="416"/>
      <c r="F48" s="416"/>
      <c r="G48" s="416"/>
      <c r="H48" s="416"/>
      <c r="I48" s="416"/>
      <c r="J48" s="416"/>
      <c r="K48" s="416"/>
      <c r="L48" s="416"/>
      <c r="M48" s="416"/>
      <c r="N48" s="416"/>
      <c r="O48" s="416"/>
      <c r="P48" s="416"/>
      <c r="Q48" s="416"/>
      <c r="R48" s="416"/>
      <c r="S48" s="416"/>
      <c r="T48" s="416"/>
      <c r="U48" s="416"/>
      <c r="V48" s="416"/>
      <c r="W48" s="416"/>
      <c r="X48" s="416"/>
      <c r="Y48" s="416"/>
      <c r="Z48" s="416"/>
      <c r="AA48" s="416"/>
      <c r="AB48" s="416"/>
      <c r="AC48" s="416"/>
      <c r="AD48" s="416"/>
      <c r="AE48" s="416"/>
      <c r="AF48" s="416"/>
      <c r="AG48" s="416"/>
      <c r="AH48" s="416"/>
      <c r="AI48" s="416"/>
      <c r="AJ48" s="416"/>
      <c r="AK48" s="416"/>
      <c r="AL48" s="416"/>
      <c r="AM48" s="416"/>
      <c r="AN48" s="416"/>
      <c r="AO48" s="416"/>
      <c r="AP48" s="416"/>
      <c r="AQ48" s="416"/>
      <c r="AR48" s="416"/>
      <c r="AS48" s="416"/>
      <c r="AT48" s="416"/>
      <c r="AU48" s="416"/>
      <c r="AV48" s="416"/>
      <c r="AW48" s="416"/>
      <c r="AX48" s="416"/>
      <c r="AY48" s="416"/>
      <c r="AZ48" s="416"/>
      <c r="BA48" s="416"/>
      <c r="BB48" s="416"/>
      <c r="BC48" s="416"/>
      <c r="BD48" s="416"/>
      <c r="BE48" s="416"/>
      <c r="BF48" s="416"/>
      <c r="BG48" s="416"/>
      <c r="BH48" s="416"/>
      <c r="BI48" s="416"/>
      <c r="BJ48" s="416"/>
      <c r="BK48" s="416"/>
      <c r="BL48" s="416"/>
      <c r="BM48" s="416"/>
      <c r="BN48" s="416"/>
      <c r="BO48" s="416"/>
      <c r="BP48" s="416"/>
      <c r="BQ48" s="416"/>
      <c r="BR48" s="416"/>
      <c r="BS48" s="416"/>
      <c r="BT48" s="416"/>
      <c r="BU48" s="416"/>
      <c r="BV48" s="416"/>
      <c r="BW48" s="416"/>
      <c r="BX48" s="416"/>
      <c r="BY48" s="416"/>
      <c r="BZ48" s="416"/>
      <c r="CA48" s="416"/>
      <c r="CB48" s="416"/>
      <c r="CC48" s="416"/>
      <c r="CD48" s="416"/>
      <c r="CE48" s="416"/>
      <c r="CF48" s="416"/>
      <c r="CG48" s="416"/>
      <c r="CH48" s="416"/>
      <c r="CI48" s="416"/>
      <c r="CJ48" s="416"/>
      <c r="CK48" s="416"/>
      <c r="CL48" s="416"/>
      <c r="CM48" s="416"/>
      <c r="CN48" s="416"/>
      <c r="CO48" s="416"/>
      <c r="CP48" s="416"/>
      <c r="CQ48" s="416"/>
      <c r="CR48" s="416"/>
      <c r="CS48" s="416"/>
    </row>
    <row r="49" spans="1:98" outlineLevel="1">
      <c r="A49" s="387"/>
      <c r="B49" s="390"/>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c r="AE49" s="387"/>
      <c r="AF49" s="387"/>
      <c r="AG49" s="387"/>
      <c r="AH49" s="387"/>
      <c r="AI49" s="387"/>
      <c r="AJ49" s="387"/>
      <c r="AK49" s="387"/>
      <c r="AL49" s="387"/>
      <c r="AM49" s="387"/>
      <c r="AN49" s="387"/>
      <c r="AO49" s="387"/>
      <c r="AP49" s="387"/>
      <c r="AQ49" s="387"/>
      <c r="AR49" s="387"/>
      <c r="AS49" s="387"/>
      <c r="AT49" s="387"/>
      <c r="AU49" s="387"/>
      <c r="AV49" s="387"/>
      <c r="AW49" s="387"/>
      <c r="AX49" s="387"/>
      <c r="AY49" s="387"/>
      <c r="AZ49" s="387"/>
      <c r="BA49" s="387"/>
      <c r="BB49" s="387"/>
      <c r="BC49" s="387"/>
      <c r="BD49" s="387"/>
      <c r="BE49" s="387"/>
      <c r="BF49" s="387"/>
      <c r="BG49" s="387"/>
      <c r="BH49" s="387"/>
      <c r="BI49" s="387"/>
      <c r="BJ49" s="387"/>
      <c r="BK49" s="387"/>
      <c r="BL49" s="387"/>
      <c r="BM49" s="387"/>
      <c r="BN49" s="387"/>
      <c r="BO49" s="387"/>
      <c r="BP49" s="387"/>
      <c r="BQ49" s="387"/>
      <c r="BR49" s="387"/>
      <c r="BS49" s="387"/>
      <c r="BT49" s="387"/>
      <c r="BU49" s="387"/>
      <c r="BV49" s="387"/>
      <c r="BW49" s="387"/>
      <c r="BX49" s="387"/>
      <c r="BY49" s="387"/>
      <c r="BZ49" s="387"/>
      <c r="CA49" s="387"/>
      <c r="CB49" s="387"/>
      <c r="CC49" s="387"/>
      <c r="CD49" s="387"/>
      <c r="CE49" s="387"/>
      <c r="CF49" s="387"/>
      <c r="CG49" s="387"/>
      <c r="CH49" s="387"/>
      <c r="CI49" s="387"/>
      <c r="CJ49" s="387"/>
      <c r="CK49" s="387"/>
      <c r="CL49" s="387"/>
      <c r="CM49" s="387"/>
      <c r="CN49" s="387"/>
      <c r="CO49" s="387"/>
      <c r="CP49" s="387"/>
      <c r="CQ49" s="387"/>
      <c r="CR49" s="387"/>
      <c r="CS49" s="387"/>
    </row>
    <row r="50" spans="1:98" outlineLevel="1">
      <c r="A50" s="387"/>
      <c r="B50" s="390" t="s">
        <v>250</v>
      </c>
      <c r="C50" s="387"/>
      <c r="D50" s="387"/>
      <c r="E50" s="387"/>
      <c r="F50" s="425"/>
      <c r="G50" s="392"/>
      <c r="H50" s="392"/>
      <c r="I50" s="392"/>
      <c r="J50" s="392"/>
      <c r="K50" s="425" t="s">
        <v>200</v>
      </c>
      <c r="L50" s="425"/>
      <c r="M50" s="479">
        <f>+SUM(P50:CS50)</f>
        <v>443352.71260582766</v>
      </c>
      <c r="N50" s="425"/>
      <c r="O50" s="393"/>
      <c r="P50" s="393">
        <f>-SUM(CF!P49:P51)</f>
        <v>885</v>
      </c>
      <c r="Q50" s="393">
        <f>-SUM(CF!Q49:Q51)</f>
        <v>946.95007173343356</v>
      </c>
      <c r="R50" s="393">
        <f>-SUM(CF!R49:R51)</f>
        <v>1013.2366535095537</v>
      </c>
      <c r="S50" s="393">
        <f>-SUM(CF!S49:S51)</f>
        <v>1084.1633013828427</v>
      </c>
      <c r="T50" s="393">
        <f>-SUM(CF!T49:T51)</f>
        <v>1106.6434866099476</v>
      </c>
      <c r="U50" s="393">
        <f>-SUM(CF!U49:U51)</f>
        <v>1157.977486993093</v>
      </c>
      <c r="V50" s="393">
        <f>-SUM(CF!V49:V51)</f>
        <v>1211.6927236345471</v>
      </c>
      <c r="W50" s="393">
        <f>-SUM(CF!W49:W51)</f>
        <v>1267.8996552181366</v>
      </c>
      <c r="X50" s="393">
        <f>-SUM(CF!X49:X51)</f>
        <v>1360.0554705152294</v>
      </c>
      <c r="Y50" s="393">
        <f>-SUM(CF!Y49:Y51)</f>
        <v>1406.7389131753432</v>
      </c>
      <c r="Z50" s="393">
        <f>-SUM(CF!Z49:Z51)</f>
        <v>1455.0247491685573</v>
      </c>
      <c r="AA50" s="393">
        <f>-SUM(CF!AA49:AA51)</f>
        <v>1504.9679801024577</v>
      </c>
      <c r="AB50" s="393">
        <f>-SUM(CF!AB49:AB51)</f>
        <v>1556.6254954961532</v>
      </c>
      <c r="AC50" s="393">
        <f>-SUM(CF!AC49:AC51)</f>
        <v>1610.0561375821976</v>
      </c>
      <c r="AD50" s="393">
        <f>-SUM(CF!AD49:AD51)</f>
        <v>1657.2118744852523</v>
      </c>
      <c r="AE50" s="393">
        <f>-SUM(CF!AE49:AE51)</f>
        <v>1705.7487206993212</v>
      </c>
      <c r="AF50" s="393">
        <f>-SUM(CF!AF49:AF51)</f>
        <v>1755.7071265079589</v>
      </c>
      <c r="AG50" s="393">
        <f>-SUM(CF!AG49:AG51)</f>
        <v>1807.128726912995</v>
      </c>
      <c r="AH50" s="393">
        <f>-SUM(CF!AH49:AH51)</f>
        <v>1860.0563763328664</v>
      </c>
      <c r="AI50" s="393">
        <f>-SUM(CF!AI49:AI51)</f>
        <v>1907.5719641135788</v>
      </c>
      <c r="AJ50" s="393">
        <f>-SUM(CF!AJ49:AJ51)</f>
        <v>1956.3013490194073</v>
      </c>
      <c r="AK50" s="393">
        <f>-SUM(CF!AK49:AK51)</f>
        <v>2006.2755377900294</v>
      </c>
      <c r="AL50" s="393">
        <f>-SUM(CF!AL49:AL51)</f>
        <v>2057.5263292397499</v>
      </c>
      <c r="AM50" s="393">
        <f>-SUM(CF!AM49:AM51)</f>
        <v>2110.0863344912354</v>
      </c>
      <c r="AN50" s="393">
        <f>-SUM(CF!AN49:AN51)</f>
        <v>2201.1853280125756</v>
      </c>
      <c r="AO50" s="393">
        <f>-SUM(CF!AO49:AO51)</f>
        <v>2296.217348578803</v>
      </c>
      <c r="AP50" s="393">
        <f>-SUM(CF!AP49:AP51)</f>
        <v>2395.3521972067883</v>
      </c>
      <c r="AQ50" s="393">
        <f>-SUM(CF!AQ49:AQ51)</f>
        <v>2498.7670057517112</v>
      </c>
      <c r="AR50" s="393">
        <f>-SUM(CF!AR49:AR51)</f>
        <v>2606.6465534021654</v>
      </c>
      <c r="AS50" s="393">
        <f>-SUM(CF!AS49:AS51)</f>
        <v>2722.2882908140314</v>
      </c>
      <c r="AT50" s="393">
        <f>-SUM(CF!AT49:AT51)</f>
        <v>2843.0603791030348</v>
      </c>
      <c r="AU50" s="393">
        <f>-SUM(CF!AU49:AU51)</f>
        <v>2969.190422079977</v>
      </c>
      <c r="AV50" s="393">
        <f>-SUM(CF!AV49:AV51)</f>
        <v>3100.9161210121347</v>
      </c>
      <c r="AW50" s="393">
        <f>-SUM(CF!AW49:AW51)</f>
        <v>3238.4857225886385</v>
      </c>
      <c r="AX50" s="393">
        <f>-SUM(CF!AX49:AX51)</f>
        <v>3354.3656672754096</v>
      </c>
      <c r="AY50" s="393">
        <f>-SUM(CF!AY49:AY51)</f>
        <v>3474.3920441934383</v>
      </c>
      <c r="AZ50" s="393">
        <f>-SUM(CF!AZ49:AZ51)</f>
        <v>3598.7132215551442</v>
      </c>
      <c r="BA50" s="393">
        <f>-SUM(CF!BA49:BA51)</f>
        <v>3727.4828765048733</v>
      </c>
      <c r="BB50" s="393">
        <f>-SUM(CF!BB49:BB51)</f>
        <v>3860.8601850838313</v>
      </c>
      <c r="BC50" s="393">
        <f>-SUM(CF!BC49:BC51)</f>
        <v>3943.1317480941425</v>
      </c>
      <c r="BD50" s="393">
        <f>-SUM(CF!BD49:BD51)</f>
        <v>4027.1564463529949</v>
      </c>
      <c r="BE50" s="393">
        <f>-SUM(CF!BE49:BE51)</f>
        <v>4112.9716376434089</v>
      </c>
      <c r="BF50" s="393">
        <f>-SUM(CF!BF49:BF51)</f>
        <v>4200.6154758101766</v>
      </c>
      <c r="BG50" s="393">
        <f>-SUM(CF!BG49:BG51)</f>
        <v>4290.1269277232423</v>
      </c>
      <c r="BH50" s="393">
        <f>-SUM(CF!BH49:BH51)</f>
        <v>4476.6155914887931</v>
      </c>
      <c r="BI50" s="393">
        <f>-SUM(CF!BI49:BI51)</f>
        <v>4671.2107803756217</v>
      </c>
      <c r="BJ50" s="393">
        <f>-SUM(CF!BJ49:BJ51)</f>
        <v>4874.2648790714356</v>
      </c>
      <c r="BK50" s="393">
        <f>-SUM(CF!BK49:BK51)</f>
        <v>5086.1455901672689</v>
      </c>
      <c r="BL50" s="393">
        <f>-SUM(CF!BL49:BL51)</f>
        <v>5307.2366000154743</v>
      </c>
      <c r="BM50" s="393">
        <f>-SUM(CF!BM49:BM51)</f>
        <v>5463.3056627679471</v>
      </c>
      <c r="BN50" s="393">
        <f>-SUM(CF!BN49:BN51)</f>
        <v>5623.9642236310492</v>
      </c>
      <c r="BO50" s="393">
        <f>-SUM(CF!BO49:BO51)</f>
        <v>5789.3472452459091</v>
      </c>
      <c r="BP50" s="393">
        <f>-SUM(CF!BP49:BP51)</f>
        <v>5959.5936590785814</v>
      </c>
      <c r="BQ50" s="393">
        <f>-SUM(CF!BQ49:BQ51)</f>
        <v>6134.8464821306407</v>
      </c>
      <c r="BR50" s="393">
        <f>-SUM(CF!BR49:BR51)</f>
        <v>6315.8811471263671</v>
      </c>
      <c r="BS50" s="393">
        <f>-SUM(CF!BS49:BS51)</f>
        <v>6502.2580077296898</v>
      </c>
      <c r="BT50" s="393">
        <f>-SUM(CF!BT49:BT51)</f>
        <v>6694.134708079705</v>
      </c>
      <c r="BU50" s="393">
        <f>-SUM(CF!BU49:BU51)</f>
        <v>6891.6735442744439</v>
      </c>
      <c r="BV50" s="393">
        <f>-SUM(CF!BV49:BV51)</f>
        <v>7095.0416016466606</v>
      </c>
      <c r="BW50" s="393">
        <f>-SUM(CF!BW49:BW51)</f>
        <v>7299.1623150380638</v>
      </c>
      <c r="BX50" s="393">
        <f>-SUM(CF!BX49:BX51)</f>
        <v>7509.1554768201495</v>
      </c>
      <c r="BY50" s="393">
        <f>-SUM(CF!BY49:BY51)</f>
        <v>7725.1900343257403</v>
      </c>
      <c r="BZ50" s="393">
        <f>-SUM(CF!BZ49:BZ51)</f>
        <v>7947.4397954159022</v>
      </c>
      <c r="CA50" s="393">
        <f>-SUM(CF!CA49:CA51)</f>
        <v>8176.0835683148562</v>
      </c>
      <c r="CB50" s="393">
        <f>-SUM(CF!CB49:CB51)</f>
        <v>8413.9300124657566</v>
      </c>
      <c r="CC50" s="393">
        <f>-SUM(CF!CC49:CC51)</f>
        <v>8658.6955310760295</v>
      </c>
      <c r="CD50" s="393">
        <f>-SUM(CF!CD49:CD51)</f>
        <v>8910.5814035532585</v>
      </c>
      <c r="CE50" s="393">
        <f>-SUM(CF!CE49:CE51)</f>
        <v>9169.7947646257271</v>
      </c>
      <c r="CF50" s="393">
        <f>-SUM(CF!CF49:CF51)</f>
        <v>9436.5487746766903</v>
      </c>
      <c r="CG50" s="393">
        <f>-SUM(CF!CG49:CG51)</f>
        <v>10025.385598517136</v>
      </c>
      <c r="CH50" s="393">
        <f>-SUM(CF!CH49:CH51)</f>
        <v>10650.96560181753</v>
      </c>
      <c r="CI50" s="393">
        <f>-SUM(CF!CI49:CI51)</f>
        <v>11315.581544103374</v>
      </c>
      <c r="CJ50" s="393">
        <f>-SUM(CF!CJ49:CJ51)</f>
        <v>12021.669252166503</v>
      </c>
      <c r="CK50" s="393">
        <f>-SUM(CF!CK49:CK51)</f>
        <v>12771.816547404609</v>
      </c>
      <c r="CL50" s="393">
        <f>-SUM(CF!CL49:CL51)</f>
        <v>13779.903050427796</v>
      </c>
      <c r="CM50" s="393">
        <f>-SUM(CF!CM49:CM51)</f>
        <v>14867.558375458846</v>
      </c>
      <c r="CN50" s="393">
        <f>-SUM(CF!CN49:CN51)</f>
        <v>16041.062933371957</v>
      </c>
      <c r="CO50" s="393">
        <f>-SUM(CF!CO49:CO51)</f>
        <v>17307.192851325086</v>
      </c>
      <c r="CP50" s="393">
        <f>-SUM(CF!CP49:CP51)</f>
        <v>15430.435274966772</v>
      </c>
      <c r="CQ50" s="393">
        <f>-SUM(CF!CQ49:CQ51)</f>
        <v>15469.851435512368</v>
      </c>
      <c r="CR50" s="393">
        <f>-SUM(CF!CR49:CR51)</f>
        <v>21686.61667811346</v>
      </c>
      <c r="CS50" s="393"/>
      <c r="CT50" s="394"/>
    </row>
    <row r="51" spans="1:98" outlineLevel="1">
      <c r="A51" s="387"/>
      <c r="B51" s="390"/>
      <c r="C51" s="387"/>
      <c r="D51" s="387"/>
      <c r="E51" s="398"/>
      <c r="F51" s="387"/>
      <c r="G51" s="391"/>
      <c r="H51" s="391"/>
      <c r="I51" s="391"/>
      <c r="J51" s="391"/>
      <c r="K51" s="387"/>
      <c r="L51" s="387"/>
      <c r="M51" s="387"/>
      <c r="N51" s="387"/>
      <c r="O51" s="393"/>
      <c r="P51" s="393"/>
      <c r="Q51" s="393"/>
      <c r="R51" s="393"/>
      <c r="S51" s="393"/>
      <c r="T51" s="393"/>
      <c r="U51" s="393"/>
      <c r="V51" s="393"/>
      <c r="W51" s="393"/>
      <c r="X51" s="393"/>
      <c r="Y51" s="393"/>
      <c r="Z51" s="393"/>
      <c r="AA51" s="393"/>
      <c r="AB51" s="393"/>
      <c r="AC51" s="393"/>
      <c r="AD51" s="393"/>
      <c r="AE51" s="393"/>
      <c r="AF51" s="393"/>
      <c r="AG51" s="393"/>
      <c r="AH51" s="393"/>
      <c r="AI51" s="393"/>
      <c r="AJ51" s="393"/>
      <c r="AK51" s="393"/>
      <c r="AL51" s="393"/>
      <c r="AM51" s="393"/>
      <c r="AN51" s="393"/>
      <c r="AO51" s="393"/>
      <c r="AP51" s="393"/>
      <c r="AQ51" s="393"/>
      <c r="AR51" s="393"/>
      <c r="AS51" s="393"/>
      <c r="AT51" s="393"/>
      <c r="AU51" s="393"/>
      <c r="AV51" s="393"/>
      <c r="AW51" s="393"/>
      <c r="AX51" s="393"/>
      <c r="AY51" s="393"/>
      <c r="AZ51" s="393"/>
      <c r="BA51" s="393"/>
      <c r="BB51" s="393"/>
      <c r="BC51" s="393"/>
      <c r="BD51" s="393"/>
      <c r="BE51" s="393"/>
      <c r="BF51" s="393"/>
      <c r="BG51" s="393"/>
      <c r="BH51" s="393"/>
      <c r="BI51" s="393"/>
      <c r="BJ51" s="393"/>
      <c r="BK51" s="393"/>
      <c r="BL51" s="393"/>
      <c r="BM51" s="393"/>
      <c r="BN51" s="393"/>
      <c r="BO51" s="393"/>
      <c r="BP51" s="393"/>
      <c r="BQ51" s="393"/>
      <c r="BR51" s="393"/>
      <c r="BS51" s="393"/>
      <c r="BT51" s="393"/>
      <c r="BU51" s="393"/>
      <c r="BV51" s="393"/>
      <c r="BW51" s="393"/>
      <c r="BX51" s="393"/>
      <c r="BY51" s="393"/>
      <c r="BZ51" s="393"/>
      <c r="CA51" s="393"/>
      <c r="CB51" s="393"/>
      <c r="CC51" s="393"/>
      <c r="CD51" s="393"/>
      <c r="CE51" s="393"/>
      <c r="CF51" s="393"/>
      <c r="CG51" s="393"/>
      <c r="CH51" s="393"/>
      <c r="CI51" s="393"/>
      <c r="CJ51" s="393"/>
      <c r="CK51" s="393"/>
      <c r="CL51" s="393"/>
      <c r="CM51" s="393"/>
      <c r="CN51" s="393"/>
      <c r="CO51" s="393"/>
      <c r="CP51" s="393"/>
      <c r="CQ51" s="393"/>
      <c r="CR51" s="393"/>
      <c r="CS51" s="393"/>
      <c r="CT51" s="394"/>
    </row>
    <row r="52" spans="1:98" outlineLevel="1">
      <c r="A52" s="387"/>
      <c r="B52" s="537" t="s">
        <v>229</v>
      </c>
      <c r="D52" s="387"/>
      <c r="E52" s="401"/>
      <c r="F52" s="387"/>
      <c r="G52" s="387"/>
      <c r="H52" s="536">
        <f>+Inputs!L198</f>
        <v>6.4464626034764994E-2</v>
      </c>
      <c r="I52" s="387"/>
      <c r="J52" s="387"/>
      <c r="K52" s="387"/>
      <c r="L52" s="387"/>
      <c r="M52" s="387"/>
      <c r="N52" s="387"/>
      <c r="O52" s="393"/>
      <c r="P52" s="388"/>
      <c r="Q52" s="388"/>
      <c r="R52" s="388"/>
      <c r="S52" s="388"/>
      <c r="T52" s="388"/>
      <c r="U52" s="388"/>
      <c r="V52" s="388"/>
      <c r="W52" s="388"/>
      <c r="X52" s="388"/>
      <c r="Y52" s="388"/>
      <c r="Z52" s="388"/>
      <c r="AA52" s="388"/>
      <c r="AB52" s="388"/>
      <c r="AC52" s="388"/>
      <c r="AD52" s="388"/>
      <c r="AE52" s="388"/>
      <c r="AF52" s="388"/>
      <c r="AG52" s="388"/>
      <c r="AH52" s="388"/>
      <c r="AI52" s="388"/>
      <c r="AJ52" s="388"/>
      <c r="AK52" s="388"/>
      <c r="AL52" s="388"/>
      <c r="AM52" s="388"/>
      <c r="AN52" s="388"/>
      <c r="AO52" s="388"/>
      <c r="AP52" s="388"/>
      <c r="AQ52" s="388"/>
      <c r="AR52" s="388"/>
      <c r="AS52" s="388"/>
      <c r="AT52" s="388"/>
      <c r="AU52" s="388"/>
      <c r="AV52" s="388"/>
      <c r="AW52" s="388"/>
      <c r="AX52" s="388"/>
      <c r="AY52" s="388"/>
      <c r="AZ52" s="388"/>
      <c r="BA52" s="388"/>
      <c r="BB52" s="388"/>
      <c r="BC52" s="388"/>
      <c r="BD52" s="388"/>
      <c r="BE52" s="388"/>
      <c r="BF52" s="388"/>
      <c r="BG52" s="388"/>
      <c r="BH52" s="388"/>
      <c r="BI52" s="388"/>
      <c r="BJ52" s="388"/>
      <c r="BK52" s="388"/>
      <c r="BL52" s="388"/>
      <c r="BM52" s="388"/>
      <c r="BN52" s="388"/>
      <c r="BO52" s="388"/>
      <c r="BP52" s="388"/>
      <c r="BQ52" s="388"/>
      <c r="BR52" s="388"/>
      <c r="BS52" s="388"/>
      <c r="BT52" s="388"/>
      <c r="BU52" s="388"/>
      <c r="BV52" s="388"/>
      <c r="BW52" s="388"/>
      <c r="BX52" s="388"/>
      <c r="BY52" s="388"/>
      <c r="BZ52" s="388"/>
      <c r="CA52" s="388"/>
      <c r="CB52" s="388"/>
      <c r="CC52" s="388"/>
      <c r="CD52" s="388"/>
      <c r="CE52" s="388"/>
      <c r="CF52" s="388"/>
      <c r="CG52" s="388"/>
      <c r="CH52" s="388"/>
      <c r="CI52" s="388"/>
      <c r="CJ52" s="388"/>
      <c r="CK52" s="388"/>
      <c r="CL52" s="388"/>
      <c r="CM52" s="388"/>
      <c r="CN52" s="388"/>
      <c r="CO52" s="388"/>
      <c r="CP52" s="388"/>
      <c r="CQ52" s="388"/>
      <c r="CR52" s="388"/>
      <c r="CS52" s="393"/>
      <c r="CT52" s="394"/>
    </row>
    <row r="53" spans="1:98" outlineLevel="1">
      <c r="A53" s="387"/>
      <c r="B53" s="418" t="s">
        <v>293</v>
      </c>
      <c r="C53" s="419"/>
      <c r="D53" s="419"/>
      <c r="E53" s="419"/>
      <c r="F53" s="430"/>
      <c r="G53" s="419"/>
      <c r="H53" s="419"/>
      <c r="I53" s="419"/>
      <c r="J53" s="419"/>
      <c r="K53" s="430" t="s">
        <v>312</v>
      </c>
      <c r="L53" s="430"/>
      <c r="M53" s="430"/>
      <c r="N53" s="430"/>
      <c r="O53" s="423">
        <f>+NPV($H$52,P50:$CT$50)/$C$22*$C$23</f>
        <v>8694.7845325525905</v>
      </c>
      <c r="P53" s="423">
        <f>+NPV($H$52,Q50:$CT$50)/$C$22*$C$23</f>
        <v>9001.2261110334457</v>
      </c>
      <c r="Q53" s="423">
        <f>+NPV($H$52,R50:$CT$50)/$C$22*$C$23</f>
        <v>9309.6377988390395</v>
      </c>
      <c r="R53" s="423">
        <f>+NPV($H$52,S50:$CT$50)/$C$22*$C$23</f>
        <v>9618.9016796183769</v>
      </c>
      <c r="S53" s="423">
        <f>+NPV($H$52,T50:$CT$50)/$C$22*$C$23</f>
        <v>9927.7406265501977</v>
      </c>
      <c r="T53" s="423">
        <f>+NPV($H$52,U50:$CT$50)/$C$22*$C$23</f>
        <v>10250.035183294238</v>
      </c>
      <c r="U53" s="423">
        <f>+NPV($H$52,V50:$CT$50)/$C$22*$C$23</f>
        <v>10578.369451305858</v>
      </c>
      <c r="V53" s="423">
        <f>+NPV($H$52,W50:$CT$50)/$C$22*$C$23</f>
        <v>10912.449176627539</v>
      </c>
      <c r="W53" s="423">
        <f>+NPV($H$52,X50:$CT$50)/$C$22*$C$23</f>
        <v>11251.929426019411</v>
      </c>
      <c r="X53" s="423">
        <f>+NPV($H$52,Y50:$CT$50)/$C$22*$C$23</f>
        <v>11586.838191349299</v>
      </c>
      <c r="Y53" s="423">
        <f>+NPV($H$52,Z50:$CT$50)/$C$22*$C$23</f>
        <v>11929.934913228588</v>
      </c>
      <c r="Z53" s="423">
        <f>+NPV($H$52,AA50:$CT$50)/$C$22*$C$23</f>
        <v>12281.287412571688</v>
      </c>
      <c r="AA53" s="423">
        <f>+NPV($H$52,AB50:$CT$50)/$C$22*$C$23</f>
        <v>12640.952092564976</v>
      </c>
      <c r="AB53" s="423">
        <f>+NPV($H$52,AC50:$CT$50)/$C$22*$C$23</f>
        <v>13008.972660648446</v>
      </c>
      <c r="AC53" s="423">
        <f>+NPV($H$52,AD50:$CT$50)/$C$22*$C$23</f>
        <v>13385.37874950725</v>
      </c>
      <c r="AD53" s="423">
        <f>+NPV($H$52,AE50:$CT$50)/$C$22*$C$23</f>
        <v>13772.512318844771</v>
      </c>
      <c r="AE53" s="423">
        <f>+NPV($H$52,AF50:$CT$50)/$C$22*$C$23</f>
        <v>14170.668424916566</v>
      </c>
      <c r="AF53" s="423">
        <f>+NPV($H$52,AG50:$CT$50)/$C$22*$C$23</f>
        <v>14580.149532263396</v>
      </c>
      <c r="AG53" s="423">
        <f>+NPV($H$52,AH50:$CT$50)/$C$22*$C$23</f>
        <v>15001.265651176554</v>
      </c>
      <c r="AH53" s="423">
        <f>+NPV($H$52,AI50:$CT$50)/$C$22*$C$23</f>
        <v>15434.334474063444</v>
      </c>
      <c r="AI53" s="423">
        <f>+NPV($H$52,AJ50:$CT$50)/$C$22*$C$23</f>
        <v>15881.680213945294</v>
      </c>
      <c r="AJ53" s="423">
        <f>+NPV($H$52,AK50:$CT$50)/$C$22*$C$23</f>
        <v>16343.874771903293</v>
      </c>
      <c r="AK53" s="423">
        <f>+NPV($H$52,AL50:$CT$50)/$C$22*$C$23</f>
        <v>16821.518015040307</v>
      </c>
      <c r="AL53" s="423">
        <f>+NPV($H$52,AM50:$CT$50)/$C$22*$C$23</f>
        <v>17315.239351912347</v>
      </c>
      <c r="AM53" s="423">
        <f>+NPV($H$52,AN50:$CT$50)/$C$22*$C$23</f>
        <v>17825.699403711085</v>
      </c>
      <c r="AN53" s="423">
        <f>+NPV($H$52,AO50:$CT$50)/$C$22*$C$23</f>
        <v>18342.913511258608</v>
      </c>
      <c r="AO53" s="423">
        <f>+NPV($H$52,AP50:$CT$50)/$C$22*$C$23</f>
        <v>18866.187984806835</v>
      </c>
      <c r="AP53" s="423">
        <f>+NPV($H$52,AQ50:$CT$50)/$C$22*$C$23</f>
        <v>19394.735669939677</v>
      </c>
      <c r="AQ53" s="423">
        <f>+NPV($H$52,AR50:$CT$50)/$C$22*$C$23</f>
        <v>19927.667817882219</v>
      </c>
      <c r="AR53" s="423">
        <f>+NPV($H$52,AS50:$CT$50)/$C$22*$C$23</f>
        <v>20463.985340873522</v>
      </c>
      <c r="AS53" s="423">
        <f>+NPV($H$52,AT50:$CT$50)/$C$22*$C$23</f>
        <v>21001.678118211352</v>
      </c>
      <c r="AT53" s="423">
        <f>+NPV($H$52,AU50:$CT$50)/$C$22*$C$23</f>
        <v>21539.361991820839</v>
      </c>
      <c r="AU53" s="423">
        <f>+NPV($H$52,AV50:$CT$50)/$C$22*$C$23</f>
        <v>22075.498234238363</v>
      </c>
      <c r="AV53" s="423">
        <f>+NPV($H$52,AW50:$CT$50)/$C$22*$C$23</f>
        <v>22608.380685591237</v>
      </c>
      <c r="AW53" s="423">
        <f>+NPV($H$52,AX50:$CT$50)/$C$22*$C$23</f>
        <v>23136.121932766491</v>
      </c>
      <c r="AX53" s="423">
        <f>+NPV($H$52,AY50:$CT$50)/$C$22*$C$23</f>
        <v>23664.617183692593</v>
      </c>
      <c r="AY53" s="423">
        <f>+NPV($H$52,AZ50:$CT$50)/$C$22*$C$23</f>
        <v>24192.724693476739</v>
      </c>
      <c r="AZ53" s="423">
        <f>+NPV($H$52,BA50:$CT$50)/$C$22*$C$23</f>
        <v>24719.186521747601</v>
      </c>
      <c r="BA53" s="423">
        <f>+NPV($H$52,BB50:$CT$50)/$C$22*$C$23</f>
        <v>25242.619518077245</v>
      </c>
      <c r="BB53" s="423">
        <f>+NPV($H$52,BC50:$CT$50)/$C$22*$C$23</f>
        <v>25761.505671746738</v>
      </c>
      <c r="BC53" s="423">
        <f>+NPV($H$52,BD50:$CT$50)/$C$22*$C$23</f>
        <v>26290.22323200505</v>
      </c>
      <c r="BD53" s="423">
        <f>+NPV($H$52,BE50:$CT$50)/$C$22*$C$23</f>
        <v>26828.902689398834</v>
      </c>
      <c r="BE53" s="423">
        <f>+NPV($H$52,BF50:$CT$50)/$C$22*$C$23</f>
        <v>27377.672221883455</v>
      </c>
      <c r="BF53" s="423">
        <f>+NPV($H$52,BG50:$CT$50)/$C$22*$C$23</f>
        <v>27936.657317210447</v>
      </c>
      <c r="BG53" s="423">
        <f>+NPV($H$52,BH50:$CT$50)/$C$22*$C$23</f>
        <v>28505.980366102525</v>
      </c>
      <c r="BH53" s="423">
        <f>+NPV($H$52,BI50:$CT$50)/$C$22*$C$23</f>
        <v>29058.467730290093</v>
      </c>
      <c r="BI53" s="423">
        <f>+NPV($H$52,BJ50:$CT$50)/$C$22*$C$23</f>
        <v>29590.706894744155</v>
      </c>
      <c r="BJ53" s="423">
        <f>+NPV($H$52,BK50:$CT$50)/$C$22*$C$23</f>
        <v>30098.964195869972</v>
      </c>
      <c r="BK53" s="423">
        <f>+NPV($H$52,BL50:$CT$50)/$C$22*$C$23</f>
        <v>30579.159721344506</v>
      </c>
      <c r="BL53" s="423">
        <f>+NPV($H$52,BM50:$CT$50)/$C$22*$C$23</f>
        <v>31026.84040072772</v>
      </c>
      <c r="BM53" s="423">
        <f>+NPV($H$52,BN50:$CT$50)/$C$22*$C$23</f>
        <v>31458.576578369222</v>
      </c>
      <c r="BN53" s="423">
        <f>+NPV($H$52,BO50:$CT$50)/$C$22*$C$23</f>
        <v>31872.022851785066</v>
      </c>
      <c r="BO53" s="423">
        <f>+NPV($H$52,BP50:$CT$50)/$C$22*$C$23</f>
        <v>32264.643878127354</v>
      </c>
      <c r="BP53" s="423">
        <f>+NPV($H$52,BQ50:$CT$50)/$C$22*$C$23</f>
        <v>32633.700990385536</v>
      </c>
      <c r="BQ53" s="423">
        <f>+NPV($H$52,BR50:$CT$50)/$C$22*$C$23</f>
        <v>32976.237917300939</v>
      </c>
      <c r="BR53" s="423">
        <f>+NPV($H$52,BS50:$CT$50)/$C$22*$C$23</f>
        <v>33288.885202645863</v>
      </c>
      <c r="BS53" s="423">
        <f>+NPV($H$52,BT50:$CT$50)/$C$22*$C$23</f>
        <v>33568.182392458904</v>
      </c>
      <c r="BT53" s="423">
        <f>+NPV($H$52,BU50:$CT$50)/$C$22*$C$23</f>
        <v>33810.400699668236</v>
      </c>
      <c r="BU53" s="423">
        <f>+NPV($H$52,BV50:$CT$50)/$C$22*$C$23</f>
        <v>34011.524370620777</v>
      </c>
      <c r="BV53" s="423">
        <f>+NPV($H$52,BW50:$CT$50)/$C$22*$C$23</f>
        <v>34167.230811002562</v>
      </c>
      <c r="BW53" s="423">
        <f>+NPV($H$52,BX50:$CT$50)/$C$22*$C$23</f>
        <v>34274.376144683323</v>
      </c>
      <c r="BX53" s="423">
        <f>+NPV($H$52,BY50:$CT$50)/$C$22*$C$23</f>
        <v>34328.144044521432</v>
      </c>
      <c r="BY53" s="423">
        <f>+NPV($H$52,BZ50:$CT$50)/$C$22*$C$23</f>
        <v>34323.359199503728</v>
      </c>
      <c r="BZ53" s="423">
        <f>+NPV($H$52,CA50:$CT$50)/$C$22*$C$23</f>
        <v>34254.462777631365</v>
      </c>
      <c r="CA53" s="423">
        <f>+NPV($H$52,CB50:$CT$50)/$C$22*$C$23</f>
        <v>34115.486266886299</v>
      </c>
      <c r="CB53" s="423">
        <f>+NPV($H$52,CC50:$CT$50)/$C$22*$C$23</f>
        <v>33899.270091671264</v>
      </c>
      <c r="CC53" s="423">
        <f>+NPV($H$52,CD50:$CT$50)/$C$22*$C$23</f>
        <v>33598.848708521837</v>
      </c>
      <c r="CD53" s="423">
        <f>+NPV($H$52,CE50:$CT$50)/$C$22*$C$23</f>
        <v>33206.749759832681</v>
      </c>
      <c r="CE53" s="423">
        <f>+NPV($H$52,CF50:$CT$50)/$C$22*$C$23</f>
        <v>32714.959721336818</v>
      </c>
      <c r="CF53" s="423">
        <f>+NPV($H$52,CG50:$CT$50)/$C$22*$C$23</f>
        <v>32114.887286163375</v>
      </c>
      <c r="CG53" s="423">
        <f>+NPV($H$52,CH50:$CT$50)/$C$22*$C$23</f>
        <v>31307.08902546464</v>
      </c>
      <c r="CH53" s="423">
        <f>+NPV($H$52,CI50:$CT$50)/$C$22*$C$23</f>
        <v>30267.625795468026</v>
      </c>
      <c r="CI53" s="423">
        <f>+NPV($H$52,CJ50:$CT$50)/$C$22*$C$23</f>
        <v>28970.35702253029</v>
      </c>
      <c r="CJ53" s="423">
        <f>+NPV($H$52,CK50:$CT$50)/$C$22*$C$23</f>
        <v>27386.757717250835</v>
      </c>
      <c r="CK53" s="423">
        <f>+NPV($H$52,CL50:$CT$50)/$C$22*$C$23</f>
        <v>25485.72112962115</v>
      </c>
      <c r="CL53" s="423">
        <f>+NPV($H$52,CM50:$CT$50)/$C$22*$C$23</f>
        <v>23172.734988223339</v>
      </c>
      <c r="CM53" s="423">
        <f>+NPV($H$52,CN50:$CT$50)/$C$22*$C$23</f>
        <v>20398.40062264548</v>
      </c>
      <c r="CN53" s="423">
        <f>+NPV($H$52,CO50:$CT$50)/$C$22*$C$23</f>
        <v>17108.33192485293</v>
      </c>
      <c r="CO53" s="423">
        <f>+NPV($H$52,CP50:$CT$50)/$C$22*$C$23</f>
        <v>13242.691526409861</v>
      </c>
      <c r="CP53" s="423">
        <f>+NPV($H$52,CQ50:$CT$50)/$C$22*$C$23</f>
        <v>9666.6307777793099</v>
      </c>
      <c r="CQ53" s="423">
        <f>+NPV($H$52,CR50:$CT$50)/$C$22*$C$23</f>
        <v>5848.7250788510182</v>
      </c>
      <c r="CR53" s="423">
        <f>+NPV($H$52,CS50:$CT$50)/$C$22*$C$23</f>
        <v>0</v>
      </c>
      <c r="CS53" s="423"/>
      <c r="CT53" s="387"/>
    </row>
    <row r="54" spans="1:98">
      <c r="B54" s="547"/>
      <c r="K54" s="459"/>
      <c r="O54" s="708"/>
      <c r="P54" s="393"/>
      <c r="Q54" s="393"/>
      <c r="R54" s="393"/>
      <c r="S54" s="393"/>
      <c r="T54" s="393"/>
      <c r="U54" s="393"/>
      <c r="V54" s="393"/>
      <c r="W54" s="393"/>
      <c r="X54" s="393"/>
      <c r="Y54" s="393"/>
      <c r="Z54" s="393"/>
      <c r="AA54" s="393"/>
      <c r="AB54" s="393"/>
      <c r="AC54" s="393"/>
      <c r="AD54" s="393"/>
      <c r="AE54" s="393"/>
      <c r="AF54" s="393"/>
      <c r="AG54" s="393"/>
      <c r="AH54" s="393"/>
      <c r="AI54" s="393"/>
      <c r="AJ54" s="393"/>
      <c r="AK54" s="393"/>
      <c r="AL54" s="393"/>
      <c r="AM54" s="393"/>
      <c r="AN54" s="393"/>
      <c r="AO54" s="393"/>
      <c r="AP54" s="393"/>
      <c r="AQ54" s="393"/>
      <c r="AR54" s="393"/>
      <c r="AS54" s="393"/>
      <c r="AT54" s="393"/>
      <c r="AU54" s="393"/>
      <c r="AV54" s="393"/>
      <c r="AW54" s="393"/>
      <c r="AX54" s="393"/>
      <c r="AY54" s="393"/>
      <c r="AZ54" s="393"/>
      <c r="BA54" s="393"/>
      <c r="BB54" s="393"/>
      <c r="BC54" s="393"/>
      <c r="BD54" s="393"/>
      <c r="BE54" s="393"/>
      <c r="BF54" s="393"/>
      <c r="BG54" s="393"/>
      <c r="BH54" s="393"/>
      <c r="BI54" s="393"/>
      <c r="BJ54" s="393"/>
      <c r="BK54" s="393"/>
      <c r="BL54" s="393"/>
      <c r="BM54" s="393"/>
      <c r="BN54" s="393"/>
      <c r="BO54" s="393"/>
      <c r="BP54" s="393"/>
      <c r="BQ54" s="393"/>
      <c r="BR54" s="393"/>
      <c r="BS54" s="393"/>
      <c r="BT54" s="393"/>
      <c r="BU54" s="393"/>
      <c r="BV54" s="393"/>
      <c r="BW54" s="393"/>
      <c r="BX54" s="393"/>
      <c r="BY54" s="393"/>
      <c r="BZ54" s="393"/>
      <c r="CA54" s="393"/>
      <c r="CB54" s="393"/>
      <c r="CC54" s="393"/>
      <c r="CD54" s="393"/>
      <c r="CE54" s="393"/>
      <c r="CF54" s="393"/>
      <c r="CG54" s="393"/>
      <c r="CH54" s="393"/>
      <c r="CI54" s="393"/>
      <c r="CJ54" s="393"/>
      <c r="CK54" s="393"/>
      <c r="CL54" s="393"/>
      <c r="CM54" s="393"/>
      <c r="CN54" s="393"/>
      <c r="CO54" s="393"/>
      <c r="CP54" s="393"/>
      <c r="CQ54" s="393"/>
      <c r="CR54" s="393"/>
      <c r="CS54" s="388"/>
    </row>
    <row r="55" spans="1:98">
      <c r="O55" s="459"/>
      <c r="P55" s="707"/>
      <c r="Q55" s="707"/>
      <c r="R55" s="707"/>
      <c r="S55" s="707"/>
      <c r="T55" s="707"/>
      <c r="U55" s="707"/>
      <c r="V55" s="707"/>
      <c r="W55" s="707"/>
      <c r="X55" s="707"/>
      <c r="Y55" s="707"/>
      <c r="Z55" s="707"/>
      <c r="AA55" s="707"/>
      <c r="AB55" s="707"/>
      <c r="AC55" s="707"/>
      <c r="AD55" s="707"/>
      <c r="AE55" s="707"/>
      <c r="AF55" s="707"/>
      <c r="AG55" s="707"/>
      <c r="AH55" s="707"/>
      <c r="AI55" s="707"/>
      <c r="AJ55" s="707"/>
      <c r="AK55" s="707"/>
      <c r="AL55" s="707"/>
      <c r="AM55" s="707"/>
      <c r="AN55" s="707"/>
      <c r="AO55" s="707"/>
      <c r="AP55" s="707"/>
      <c r="AQ55" s="707"/>
      <c r="AR55" s="707"/>
      <c r="AS55" s="707"/>
      <c r="AT55" s="707"/>
      <c r="AU55" s="707"/>
      <c r="AV55" s="707"/>
      <c r="AW55" s="707"/>
      <c r="AX55" s="707"/>
      <c r="AY55" s="707"/>
      <c r="AZ55" s="707"/>
      <c r="BA55" s="707"/>
      <c r="BB55" s="707"/>
      <c r="BC55" s="707"/>
      <c r="BD55" s="707"/>
      <c r="BE55" s="707"/>
      <c r="BF55" s="707"/>
      <c r="BG55" s="707"/>
      <c r="BH55" s="707"/>
      <c r="BI55" s="707"/>
      <c r="BJ55" s="707"/>
      <c r="BK55" s="707"/>
      <c r="BL55" s="707"/>
      <c r="BM55" s="707"/>
      <c r="BN55" s="707"/>
      <c r="BO55" s="707"/>
      <c r="BP55" s="707"/>
      <c r="BQ55" s="707"/>
      <c r="BR55" s="707"/>
      <c r="BS55" s="707"/>
      <c r="BT55" s="707"/>
      <c r="BU55" s="707"/>
      <c r="BV55" s="707"/>
      <c r="BW55" s="707"/>
      <c r="BX55" s="707"/>
      <c r="BY55" s="707"/>
      <c r="BZ55" s="707"/>
      <c r="CA55" s="707"/>
      <c r="CB55" s="707"/>
      <c r="CC55" s="707"/>
      <c r="CD55" s="707"/>
      <c r="CE55" s="707"/>
      <c r="CF55" s="707"/>
      <c r="CG55" s="707"/>
      <c r="CH55" s="707"/>
      <c r="CI55" s="707"/>
      <c r="CJ55" s="707"/>
      <c r="CK55" s="707"/>
      <c r="CL55" s="707"/>
      <c r="CM55" s="707"/>
      <c r="CN55" s="707"/>
      <c r="CO55" s="707"/>
      <c r="CP55" s="707"/>
      <c r="CQ55" s="707"/>
      <c r="CR55" s="707"/>
    </row>
    <row r="56" spans="1:98">
      <c r="O56" s="459"/>
      <c r="P56" s="707"/>
      <c r="Q56" s="707"/>
      <c r="R56" s="707"/>
      <c r="S56" s="707"/>
      <c r="T56" s="707"/>
      <c r="U56" s="707"/>
      <c r="V56" s="707"/>
      <c r="W56" s="707"/>
      <c r="X56" s="707"/>
      <c r="Y56" s="707"/>
      <c r="Z56" s="707"/>
      <c r="AA56" s="707"/>
      <c r="AB56" s="707"/>
      <c r="AC56" s="707"/>
      <c r="AD56" s="707"/>
      <c r="AE56" s="707"/>
      <c r="AF56" s="707"/>
      <c r="AG56" s="707"/>
      <c r="AH56" s="707"/>
      <c r="AI56" s="707"/>
      <c r="AJ56" s="707"/>
      <c r="AK56" s="707"/>
      <c r="AL56" s="707"/>
      <c r="AM56" s="707"/>
      <c r="AN56" s="707"/>
      <c r="AO56" s="707"/>
      <c r="AP56" s="707"/>
      <c r="AQ56" s="707"/>
      <c r="AR56" s="707"/>
      <c r="AS56" s="707"/>
      <c r="AT56" s="707"/>
      <c r="AU56" s="707"/>
      <c r="AV56" s="707"/>
      <c r="AW56" s="707"/>
      <c r="AX56" s="707"/>
      <c r="AY56" s="707"/>
      <c r="AZ56" s="707"/>
      <c r="BA56" s="707"/>
      <c r="BB56" s="707"/>
      <c r="BC56" s="707"/>
      <c r="BD56" s="707"/>
      <c r="BE56" s="707"/>
      <c r="BF56" s="707"/>
      <c r="BG56" s="707"/>
      <c r="BH56" s="707"/>
      <c r="BI56" s="707"/>
      <c r="BJ56" s="707"/>
      <c r="BK56" s="707"/>
      <c r="BL56" s="707"/>
      <c r="BM56" s="707"/>
      <c r="BN56" s="707"/>
      <c r="BO56" s="707"/>
      <c r="BP56" s="707"/>
      <c r="BQ56" s="707"/>
      <c r="BR56" s="707"/>
      <c r="BS56" s="707"/>
      <c r="BT56" s="707"/>
      <c r="BU56" s="707"/>
      <c r="BV56" s="707"/>
      <c r="BW56" s="707"/>
      <c r="BX56" s="707"/>
      <c r="BY56" s="707"/>
      <c r="BZ56" s="707"/>
      <c r="CA56" s="707"/>
      <c r="CB56" s="707"/>
      <c r="CC56" s="707"/>
      <c r="CD56" s="707"/>
      <c r="CE56" s="707"/>
      <c r="CF56" s="707"/>
      <c r="CG56" s="707"/>
      <c r="CH56" s="707"/>
      <c r="CI56" s="707"/>
      <c r="CJ56" s="707"/>
      <c r="CK56" s="707"/>
      <c r="CL56" s="707"/>
      <c r="CM56" s="707"/>
      <c r="CN56" s="707"/>
      <c r="CO56" s="707"/>
      <c r="CP56" s="707"/>
      <c r="CQ56" s="707"/>
      <c r="CR56" s="707"/>
    </row>
    <row r="57" spans="1:98">
      <c r="O57" s="459"/>
    </row>
  </sheetData>
  <sheetProtection algorithmName="SHA-512" hashValue="SPJhjGlHhMtXGuX/UNphvz2om5BjJ2Y6FKehIPc0Q1pCoTiC2WeM/6ghLo+23/dsP3QG379Wx7NYE/lGiFmXBA==" saltValue="1Da1U0B4zayE00L+Dt6pLQ==" spinCount="100000" sheet="1" objects="1" scenarios="1"/>
  <mergeCells count="1">
    <mergeCell ref="B17:C17"/>
  </mergeCells>
  <conditionalFormatting sqref="D4:F4 H4:N4">
    <cfRule type="cellIs" dxfId="16" priority="3" stopIfTrue="1" operator="greaterThan">
      <formula>0</formula>
    </cfRule>
  </conditionalFormatting>
  <pageMargins left="0.70866141732283472" right="0.70866141732283472" top="0.74803149606299213" bottom="0.74803149606299213" header="0.31496062992125984" footer="0.31496062992125984"/>
  <pageSetup paperSize="9" scale="29" fitToWidth="3" orientation="landscape" r:id="rId1"/>
  <colBreaks count="2" manualBreakCount="2">
    <brk id="43" max="1048575" man="1"/>
    <brk id="74"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E126294E-CB99-4C9D-84FB-61E8A9BA65F4}">
            <xm:f>Oper!#REF! -Oper!#REF! &gt; 0</xm:f>
            <x14:dxf>
              <font>
                <condense val="0"/>
                <extend val="0"/>
                <vertAlign val="baseline"/>
                <color indexed="12"/>
              </font>
              <fill>
                <patternFill patternType="solid">
                  <bgColor indexed="22"/>
                </patternFill>
              </fill>
            </x14:dxf>
          </x14:cfRule>
          <xm:sqref>O13:DU13</xm:sqref>
        </x14:conditionalFormatting>
        <x14:conditionalFormatting xmlns:xm="http://schemas.microsoft.com/office/excel/2006/main">
          <x14:cfRule type="expression" priority="2" stopIfTrue="1" id="{628A54C1-D34D-42C2-8CD1-42D506099334}">
            <xm:f>Oper!#REF! -Oper!#REF! &gt; 0</xm:f>
            <x14:dxf>
              <font>
                <condense val="0"/>
                <extend val="0"/>
                <vertAlign val="baseline"/>
                <color indexed="12"/>
              </font>
              <fill>
                <patternFill patternType="solid">
                  <bgColor indexed="22"/>
                </patternFill>
              </fill>
            </x14:dxf>
          </x14:cfRule>
          <xm:sqref>O13:DU13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pageSetUpPr fitToPage="1"/>
  </sheetPr>
  <dimension ref="A1:HD60"/>
  <sheetViews>
    <sheetView showGridLines="0" view="pageBreakPreview" zoomScale="70" zoomScaleNormal="70" zoomScaleSheetLayoutView="70" workbookViewId="0">
      <pane xSplit="14" ySplit="10" topLeftCell="O11" activePane="bottomRight" state="frozen"/>
      <selection pane="topRight" activeCell="O1" sqref="O1"/>
      <selection pane="bottomLeft" activeCell="A11" sqref="A11"/>
      <selection pane="bottomRight" activeCell="O11" sqref="O11"/>
    </sheetView>
  </sheetViews>
  <sheetFormatPr baseColWidth="10" defaultColWidth="0" defaultRowHeight="12.75" outlineLevelRow="1"/>
  <cols>
    <col min="1" max="1" width="2.85546875" style="12" customWidth="1"/>
    <col min="2" max="2" width="22.7109375" style="12" customWidth="1"/>
    <col min="3" max="3" width="10.5703125" style="12" customWidth="1"/>
    <col min="4" max="4" width="5.42578125" style="12" customWidth="1"/>
    <col min="5" max="6" width="3.28515625" style="12" customWidth="1"/>
    <col min="7" max="7" width="7.140625" style="12" customWidth="1"/>
    <col min="8" max="8" width="12.7109375" style="12" customWidth="1"/>
    <col min="9" max="10" width="2.42578125" style="12" customWidth="1"/>
    <col min="11" max="11" width="10.42578125" style="12" customWidth="1"/>
    <col min="12" max="12" width="2.42578125" style="12" customWidth="1"/>
    <col min="13" max="13" width="13.28515625" style="12" customWidth="1"/>
    <col min="14" max="14" width="3.28515625" style="12" customWidth="1"/>
    <col min="15" max="98" width="11.5703125" style="12" customWidth="1"/>
    <col min="99" max="212" width="0" style="12" hidden="1" customWidth="1"/>
    <col min="213" max="16384" width="11.42578125" style="12" hidden="1"/>
  </cols>
  <sheetData>
    <row r="1" spans="1:192" s="1" customFormat="1"/>
    <row r="2" spans="1:192" s="1" customFormat="1">
      <c r="B2" s="2" t="s">
        <v>17</v>
      </c>
      <c r="G2" s="2" t="s">
        <v>20</v>
      </c>
    </row>
    <row r="3" spans="1:192" s="1" customFormat="1">
      <c r="B3" s="2" t="s">
        <v>1</v>
      </c>
      <c r="G3" s="3" t="s">
        <v>79</v>
      </c>
    </row>
    <row r="4" spans="1:192" s="1" customFormat="1">
      <c r="B4" s="4" t="s">
        <v>5</v>
      </c>
      <c r="G4" s="6" t="str">
        <f>Mac!$M$49&amp;" of "&amp;Mac!$M$47&amp;" checks fail"</f>
        <v>0 of 6 checks fail</v>
      </c>
    </row>
    <row r="5" spans="1:192" s="1" customFormat="1">
      <c r="B5" s="2" t="s">
        <v>14</v>
      </c>
      <c r="G5" s="6" t="str">
        <f>+Inputs!G5</f>
        <v>Base 
Case</v>
      </c>
    </row>
    <row r="6" spans="1:192" s="1" customFormat="1">
      <c r="B6" s="7"/>
      <c r="C6" s="6"/>
    </row>
    <row r="7" spans="1:192" s="1" customFormat="1">
      <c r="B7" s="3"/>
      <c r="C7" s="2"/>
      <c r="K7" s="462" t="s">
        <v>254</v>
      </c>
      <c r="L7" s="342"/>
      <c r="M7" s="462"/>
    </row>
    <row r="8" spans="1:192" s="1" customFormat="1">
      <c r="B8" s="8" t="s">
        <v>0</v>
      </c>
      <c r="C8" s="2"/>
      <c r="K8" s="342" t="s">
        <v>0</v>
      </c>
      <c r="L8" s="342"/>
      <c r="M8" s="342"/>
      <c r="O8" s="115">
        <f>+Oper!O8</f>
        <v>2017</v>
      </c>
      <c r="P8" s="115">
        <f>+Oper!P8</f>
        <v>2018</v>
      </c>
      <c r="Q8" s="115">
        <f>+Oper!Q8</f>
        <v>2019</v>
      </c>
      <c r="R8" s="115">
        <f>+Oper!R8</f>
        <v>2020</v>
      </c>
      <c r="S8" s="115">
        <f>+Oper!S8</f>
        <v>2021</v>
      </c>
      <c r="T8" s="115">
        <f>+Oper!T8</f>
        <v>2022</v>
      </c>
      <c r="U8" s="115">
        <f>+Oper!U8</f>
        <v>2023</v>
      </c>
      <c r="V8" s="115">
        <f>+Oper!V8</f>
        <v>2024</v>
      </c>
      <c r="W8" s="115">
        <f>+Oper!W8</f>
        <v>2025</v>
      </c>
      <c r="X8" s="115">
        <f>+Oper!X8</f>
        <v>2026</v>
      </c>
      <c r="Y8" s="115">
        <f>+Oper!Y8</f>
        <v>2027</v>
      </c>
      <c r="Z8" s="115">
        <f>+Oper!Z8</f>
        <v>2028</v>
      </c>
      <c r="AA8" s="115">
        <f>+Oper!AA8</f>
        <v>2029</v>
      </c>
      <c r="AB8" s="115">
        <f>+Oper!AB8</f>
        <v>2030</v>
      </c>
      <c r="AC8" s="115">
        <f>+Oper!AC8</f>
        <v>2031</v>
      </c>
      <c r="AD8" s="115">
        <f>+Oper!AD8</f>
        <v>2032</v>
      </c>
      <c r="AE8" s="115">
        <f>+Oper!AE8</f>
        <v>2033</v>
      </c>
      <c r="AF8" s="115">
        <f>+Oper!AF8</f>
        <v>2034</v>
      </c>
      <c r="AG8" s="115">
        <f>+Oper!AG8</f>
        <v>2035</v>
      </c>
      <c r="AH8" s="115">
        <f>+Oper!AH8</f>
        <v>2036</v>
      </c>
      <c r="AI8" s="115">
        <f>+Oper!AI8</f>
        <v>2037</v>
      </c>
      <c r="AJ8" s="115">
        <f>+Oper!AJ8</f>
        <v>2038</v>
      </c>
      <c r="AK8" s="115">
        <f>+Oper!AK8</f>
        <v>2039</v>
      </c>
      <c r="AL8" s="115">
        <f>+Oper!AL8</f>
        <v>2040</v>
      </c>
      <c r="AM8" s="115">
        <f>+Oper!AM8</f>
        <v>2041</v>
      </c>
      <c r="AN8" s="115">
        <f>+Oper!AN8</f>
        <v>2042</v>
      </c>
      <c r="AO8" s="115">
        <f>+Oper!AO8</f>
        <v>2043</v>
      </c>
      <c r="AP8" s="115">
        <f>+Oper!AP8</f>
        <v>2044</v>
      </c>
      <c r="AQ8" s="115">
        <f>+Oper!AQ8</f>
        <v>2045</v>
      </c>
      <c r="AR8" s="115">
        <f>+Oper!AR8</f>
        <v>2046</v>
      </c>
      <c r="AS8" s="115">
        <f>+Oper!AS8</f>
        <v>2047</v>
      </c>
      <c r="AT8" s="115">
        <f>+Oper!AT8</f>
        <v>2048</v>
      </c>
      <c r="AU8" s="115">
        <f>+Oper!AU8</f>
        <v>2049</v>
      </c>
      <c r="AV8" s="115">
        <f>+Oper!AV8</f>
        <v>2050</v>
      </c>
      <c r="AW8" s="115">
        <f>+Oper!AW8</f>
        <v>2051</v>
      </c>
      <c r="AX8" s="115">
        <f>+Oper!AX8</f>
        <v>2052</v>
      </c>
      <c r="AY8" s="115">
        <f>+Oper!AY8</f>
        <v>2053</v>
      </c>
      <c r="AZ8" s="115">
        <f>+Oper!AZ8</f>
        <v>2054</v>
      </c>
      <c r="BA8" s="115">
        <f>+Oper!BA8</f>
        <v>2055</v>
      </c>
      <c r="BB8" s="115">
        <f>+Oper!BB8</f>
        <v>2056</v>
      </c>
      <c r="BC8" s="115">
        <f>+Oper!BC8</f>
        <v>2057</v>
      </c>
      <c r="BD8" s="115">
        <f>+Oper!BD8</f>
        <v>2058</v>
      </c>
      <c r="BE8" s="115">
        <f>+Oper!BE8</f>
        <v>2059</v>
      </c>
      <c r="BF8" s="115">
        <f>+Oper!BF8</f>
        <v>2060</v>
      </c>
      <c r="BG8" s="115">
        <f>+Oper!BG8</f>
        <v>2061</v>
      </c>
      <c r="BH8" s="115">
        <f>+Oper!BH8</f>
        <v>2062</v>
      </c>
      <c r="BI8" s="115">
        <f>+Oper!BI8</f>
        <v>2063</v>
      </c>
      <c r="BJ8" s="115">
        <f>+Oper!BJ8</f>
        <v>2064</v>
      </c>
      <c r="BK8" s="115">
        <f>+Oper!BK8</f>
        <v>2065</v>
      </c>
      <c r="BL8" s="115">
        <f>+Oper!BL8</f>
        <v>2066</v>
      </c>
      <c r="BM8" s="115">
        <f>+Oper!BM8</f>
        <v>2067</v>
      </c>
      <c r="BN8" s="115">
        <f>+Oper!BN8</f>
        <v>2068</v>
      </c>
      <c r="BO8" s="115">
        <f>+Oper!BO8</f>
        <v>2069</v>
      </c>
      <c r="BP8" s="115">
        <f>+Oper!BP8</f>
        <v>2070</v>
      </c>
      <c r="BQ8" s="115">
        <f>+Oper!BQ8</f>
        <v>2071</v>
      </c>
      <c r="BR8" s="115">
        <f>+Oper!BR8</f>
        <v>2072</v>
      </c>
      <c r="BS8" s="115">
        <f>+Oper!BS8</f>
        <v>2073</v>
      </c>
      <c r="BT8" s="115">
        <f>+Oper!BT8</f>
        <v>2074</v>
      </c>
      <c r="BU8" s="115">
        <f>+Oper!BU8</f>
        <v>2075</v>
      </c>
      <c r="BV8" s="115">
        <f>+Oper!BV8</f>
        <v>2076</v>
      </c>
      <c r="BW8" s="115">
        <f>+Oper!BW8</f>
        <v>2077</v>
      </c>
      <c r="BX8" s="115">
        <f>+Oper!BX8</f>
        <v>2078</v>
      </c>
      <c r="BY8" s="115">
        <f>+Oper!BY8</f>
        <v>2079</v>
      </c>
      <c r="BZ8" s="115">
        <f>+Oper!BZ8</f>
        <v>2080</v>
      </c>
      <c r="CA8" s="115">
        <f>+Oper!CA8</f>
        <v>2081</v>
      </c>
      <c r="CB8" s="115">
        <f>+Oper!CB8</f>
        <v>2082</v>
      </c>
      <c r="CC8" s="115">
        <f>+Oper!CC8</f>
        <v>2083</v>
      </c>
      <c r="CD8" s="115">
        <f>+Oper!CD8</f>
        <v>2084</v>
      </c>
      <c r="CE8" s="115">
        <f>+Oper!CE8</f>
        <v>2085</v>
      </c>
      <c r="CF8" s="115">
        <f>+Oper!CF8</f>
        <v>2086</v>
      </c>
      <c r="CG8" s="115">
        <f>+Oper!CG8</f>
        <v>2087</v>
      </c>
      <c r="CH8" s="115">
        <f>+Oper!CH8</f>
        <v>2088</v>
      </c>
      <c r="CI8" s="115">
        <f>+Oper!CI8</f>
        <v>2089</v>
      </c>
      <c r="CJ8" s="115">
        <f>+Oper!CJ8</f>
        <v>2090</v>
      </c>
      <c r="CK8" s="115">
        <f>+Oper!CK8</f>
        <v>2091</v>
      </c>
      <c r="CL8" s="115">
        <f>+Oper!CL8</f>
        <v>2092</v>
      </c>
      <c r="CM8" s="115">
        <f>+Oper!CM8</f>
        <v>2093</v>
      </c>
      <c r="CN8" s="115">
        <f>+Oper!CN8</f>
        <v>2094</v>
      </c>
      <c r="CO8" s="115">
        <f>+Oper!CO8</f>
        <v>2095</v>
      </c>
      <c r="CP8" s="115">
        <f>+Oper!CP8</f>
        <v>2096</v>
      </c>
      <c r="CQ8" s="115">
        <f>+Oper!CQ8</f>
        <v>2097</v>
      </c>
      <c r="CR8" s="115">
        <f>+Oper!CR8</f>
        <v>2098</v>
      </c>
      <c r="CS8" s="115"/>
      <c r="CU8" s="9">
        <v>2058</v>
      </c>
      <c r="CV8" s="9">
        <v>2058</v>
      </c>
      <c r="CW8" s="9">
        <v>2059</v>
      </c>
      <c r="CX8" s="9">
        <v>2059</v>
      </c>
      <c r="CY8" s="9">
        <v>2060</v>
      </c>
      <c r="CZ8" s="9">
        <v>2060</v>
      </c>
      <c r="DA8" s="9">
        <v>2061</v>
      </c>
      <c r="DB8" s="9">
        <v>2061</v>
      </c>
      <c r="DC8" s="9">
        <v>2062</v>
      </c>
      <c r="DD8" s="9">
        <v>2062</v>
      </c>
      <c r="DE8" s="9">
        <v>2063</v>
      </c>
      <c r="DF8" s="9">
        <v>2063</v>
      </c>
      <c r="DG8" s="9">
        <v>2064</v>
      </c>
      <c r="DH8" s="9">
        <v>2064</v>
      </c>
      <c r="DI8" s="9">
        <v>2065</v>
      </c>
      <c r="DJ8" s="9">
        <v>2065</v>
      </c>
      <c r="DK8" s="9">
        <v>2066</v>
      </c>
      <c r="DL8" s="9">
        <v>2066</v>
      </c>
      <c r="DM8" s="9">
        <v>2067</v>
      </c>
      <c r="DN8" s="9">
        <v>2067</v>
      </c>
      <c r="DO8" s="9">
        <v>2068</v>
      </c>
      <c r="DP8" s="9">
        <v>2068</v>
      </c>
      <c r="DQ8" s="9">
        <v>2069</v>
      </c>
      <c r="DR8" s="9">
        <v>2069</v>
      </c>
      <c r="DS8" s="9">
        <v>2070</v>
      </c>
      <c r="DT8" s="9">
        <v>2070</v>
      </c>
      <c r="DU8" s="9">
        <v>2071</v>
      </c>
      <c r="DV8" s="9">
        <v>2071</v>
      </c>
      <c r="DW8" s="9">
        <v>2072</v>
      </c>
      <c r="DX8" s="9">
        <v>2072</v>
      </c>
      <c r="DY8" s="9">
        <v>2073</v>
      </c>
      <c r="DZ8" s="9">
        <v>2073</v>
      </c>
      <c r="EA8" s="9">
        <v>2074</v>
      </c>
      <c r="EB8" s="9">
        <v>2074</v>
      </c>
      <c r="EC8" s="9">
        <v>2075</v>
      </c>
      <c r="ED8" s="9">
        <v>2075</v>
      </c>
      <c r="EE8" s="9">
        <v>2076</v>
      </c>
      <c r="EF8" s="9">
        <v>2076</v>
      </c>
      <c r="EG8" s="9">
        <v>2077</v>
      </c>
      <c r="EH8" s="9">
        <v>2077</v>
      </c>
      <c r="EI8" s="9">
        <v>2078</v>
      </c>
      <c r="EJ8" s="9">
        <v>2078</v>
      </c>
      <c r="EK8" s="9">
        <v>2079</v>
      </c>
      <c r="EL8" s="9">
        <v>2079</v>
      </c>
      <c r="EM8" s="9">
        <v>2080</v>
      </c>
      <c r="EN8" s="9">
        <v>2080</v>
      </c>
      <c r="EO8" s="9">
        <v>2081</v>
      </c>
      <c r="EP8" s="9">
        <v>2081</v>
      </c>
      <c r="EQ8" s="9">
        <v>2082</v>
      </c>
      <c r="ER8" s="9">
        <v>2082</v>
      </c>
      <c r="ES8" s="9">
        <v>2083</v>
      </c>
      <c r="ET8" s="9">
        <v>2083</v>
      </c>
      <c r="EU8" s="9">
        <v>2084</v>
      </c>
      <c r="EV8" s="9">
        <v>2084</v>
      </c>
      <c r="EW8" s="9">
        <v>2085</v>
      </c>
      <c r="EX8" s="9">
        <v>2085</v>
      </c>
      <c r="EY8" s="9">
        <v>2086</v>
      </c>
      <c r="EZ8" s="9">
        <v>2086</v>
      </c>
      <c r="FA8" s="9">
        <v>2087</v>
      </c>
      <c r="FB8" s="9">
        <v>2087</v>
      </c>
      <c r="FC8" s="9">
        <v>2088</v>
      </c>
      <c r="FD8" s="9">
        <v>2088</v>
      </c>
      <c r="FE8" s="9">
        <v>2089</v>
      </c>
      <c r="FF8" s="9">
        <v>2089</v>
      </c>
      <c r="FG8" s="9">
        <v>2090</v>
      </c>
      <c r="FH8" s="9">
        <v>2090</v>
      </c>
      <c r="FI8" s="9">
        <v>2091</v>
      </c>
      <c r="FJ8" s="9">
        <v>2091</v>
      </c>
      <c r="FK8" s="9">
        <v>2092</v>
      </c>
      <c r="FL8" s="9">
        <v>2092</v>
      </c>
      <c r="FM8" s="9">
        <v>2093</v>
      </c>
      <c r="FN8" s="9">
        <v>2093</v>
      </c>
      <c r="FO8" s="9">
        <v>2094</v>
      </c>
      <c r="FP8" s="9">
        <v>2094</v>
      </c>
      <c r="FQ8" s="9">
        <v>2095</v>
      </c>
      <c r="FR8" s="9">
        <v>2095</v>
      </c>
      <c r="FS8" s="9">
        <v>2096</v>
      </c>
      <c r="FT8" s="9">
        <v>2096</v>
      </c>
      <c r="FU8" s="9">
        <v>2097</v>
      </c>
      <c r="FV8" s="9">
        <v>2097</v>
      </c>
      <c r="FW8" s="9">
        <v>2098</v>
      </c>
      <c r="FX8" s="9">
        <v>2098</v>
      </c>
      <c r="FY8" s="9">
        <v>2099</v>
      </c>
      <c r="FZ8" s="9">
        <v>2099</v>
      </c>
      <c r="GA8" s="9">
        <v>2100</v>
      </c>
      <c r="GB8" s="9">
        <v>2100</v>
      </c>
      <c r="GC8" s="9">
        <v>2101</v>
      </c>
      <c r="GD8" s="9">
        <v>2101</v>
      </c>
      <c r="GE8" s="9">
        <v>2102</v>
      </c>
      <c r="GF8" s="9">
        <v>2102</v>
      </c>
      <c r="GG8" s="9">
        <v>2103</v>
      </c>
      <c r="GH8" s="9">
        <v>2103</v>
      </c>
      <c r="GI8" s="9">
        <v>2104</v>
      </c>
      <c r="GJ8" s="9">
        <v>2104</v>
      </c>
    </row>
    <row r="9" spans="1:192" s="1" customFormat="1">
      <c r="B9" s="10" t="s">
        <v>11</v>
      </c>
      <c r="C9" s="2"/>
      <c r="K9" s="342" t="s">
        <v>9</v>
      </c>
      <c r="L9" s="342"/>
      <c r="M9" s="342"/>
      <c r="O9" s="290">
        <f>+Oper!O9</f>
        <v>42736</v>
      </c>
      <c r="P9" s="116">
        <f>+Oper!P9</f>
        <v>43101</v>
      </c>
      <c r="Q9" s="116">
        <f>+Oper!Q9</f>
        <v>43466</v>
      </c>
      <c r="R9" s="116">
        <f>+Oper!R9</f>
        <v>43831</v>
      </c>
      <c r="S9" s="116">
        <f>+Oper!S9</f>
        <v>44197</v>
      </c>
      <c r="T9" s="116">
        <f>+Oper!T9</f>
        <v>44562</v>
      </c>
      <c r="U9" s="116">
        <f>+Oper!U9</f>
        <v>44927</v>
      </c>
      <c r="V9" s="116">
        <f>+Oper!V9</f>
        <v>45292</v>
      </c>
      <c r="W9" s="116">
        <f>+Oper!W9</f>
        <v>45658</v>
      </c>
      <c r="X9" s="116">
        <f>+Oper!X9</f>
        <v>46023</v>
      </c>
      <c r="Y9" s="116">
        <f>+Oper!Y9</f>
        <v>46388</v>
      </c>
      <c r="Z9" s="116">
        <f>+Oper!Z9</f>
        <v>46753</v>
      </c>
      <c r="AA9" s="116">
        <f>+Oper!AA9</f>
        <v>47119</v>
      </c>
      <c r="AB9" s="116">
        <f>+Oper!AB9</f>
        <v>47484</v>
      </c>
      <c r="AC9" s="116">
        <f>+Oper!AC9</f>
        <v>47849</v>
      </c>
      <c r="AD9" s="116">
        <f>+Oper!AD9</f>
        <v>48214</v>
      </c>
      <c r="AE9" s="116">
        <f>+Oper!AE9</f>
        <v>48580</v>
      </c>
      <c r="AF9" s="116">
        <f>+Oper!AF9</f>
        <v>48945</v>
      </c>
      <c r="AG9" s="116">
        <f>+Oper!AG9</f>
        <v>49310</v>
      </c>
      <c r="AH9" s="116">
        <f>+Oper!AH9</f>
        <v>49675</v>
      </c>
      <c r="AI9" s="116">
        <f>+Oper!AI9</f>
        <v>50041</v>
      </c>
      <c r="AJ9" s="116">
        <f>+Oper!AJ9</f>
        <v>50406</v>
      </c>
      <c r="AK9" s="116">
        <f>+Oper!AK9</f>
        <v>50771</v>
      </c>
      <c r="AL9" s="116">
        <f>+Oper!AL9</f>
        <v>51136</v>
      </c>
      <c r="AM9" s="116">
        <f>+Oper!AM9</f>
        <v>51502</v>
      </c>
      <c r="AN9" s="116">
        <f>+Oper!AN9</f>
        <v>51867</v>
      </c>
      <c r="AO9" s="116">
        <f>+Oper!AO9</f>
        <v>52232</v>
      </c>
      <c r="AP9" s="116">
        <f>+Oper!AP9</f>
        <v>52597</v>
      </c>
      <c r="AQ9" s="116">
        <f>+Oper!AQ9</f>
        <v>52963</v>
      </c>
      <c r="AR9" s="116">
        <f>+Oper!AR9</f>
        <v>53328</v>
      </c>
      <c r="AS9" s="116">
        <f>+Oper!AS9</f>
        <v>53693</v>
      </c>
      <c r="AT9" s="116">
        <f>+Oper!AT9</f>
        <v>54058</v>
      </c>
      <c r="AU9" s="116">
        <f>+Oper!AU9</f>
        <v>54424</v>
      </c>
      <c r="AV9" s="116">
        <f>+Oper!AV9</f>
        <v>54789</v>
      </c>
      <c r="AW9" s="116">
        <f>+Oper!AW9</f>
        <v>55154</v>
      </c>
      <c r="AX9" s="116">
        <f>+Oper!AX9</f>
        <v>55519</v>
      </c>
      <c r="AY9" s="116">
        <f>+Oper!AY9</f>
        <v>55885</v>
      </c>
      <c r="AZ9" s="116">
        <f>+Oper!AZ9</f>
        <v>56250</v>
      </c>
      <c r="BA9" s="116">
        <f>+Oper!BA9</f>
        <v>56615</v>
      </c>
      <c r="BB9" s="116">
        <f>+Oper!BB9</f>
        <v>56980</v>
      </c>
      <c r="BC9" s="116">
        <f>+Oper!BC9</f>
        <v>57346</v>
      </c>
      <c r="BD9" s="116">
        <f>+Oper!BD9</f>
        <v>57711</v>
      </c>
      <c r="BE9" s="116">
        <f>+Oper!BE9</f>
        <v>58076</v>
      </c>
      <c r="BF9" s="116">
        <f>+Oper!BF9</f>
        <v>58441</v>
      </c>
      <c r="BG9" s="116">
        <f>+Oper!BG9</f>
        <v>58807</v>
      </c>
      <c r="BH9" s="116">
        <f>+Oper!BH9</f>
        <v>59172</v>
      </c>
      <c r="BI9" s="116">
        <f>+Oper!BI9</f>
        <v>59537</v>
      </c>
      <c r="BJ9" s="116">
        <f>+Oper!BJ9</f>
        <v>59902</v>
      </c>
      <c r="BK9" s="116">
        <f>+Oper!BK9</f>
        <v>60268</v>
      </c>
      <c r="BL9" s="116">
        <f>+Oper!BL9</f>
        <v>60633</v>
      </c>
      <c r="BM9" s="116">
        <f>+Oper!BM9</f>
        <v>60998</v>
      </c>
      <c r="BN9" s="116">
        <f>+Oper!BN9</f>
        <v>61363</v>
      </c>
      <c r="BO9" s="116">
        <f>+Oper!BO9</f>
        <v>61729</v>
      </c>
      <c r="BP9" s="116">
        <f>+Oper!BP9</f>
        <v>62094</v>
      </c>
      <c r="BQ9" s="116">
        <f>+Oper!BQ9</f>
        <v>62459</v>
      </c>
      <c r="BR9" s="116">
        <f>+Oper!BR9</f>
        <v>62824</v>
      </c>
      <c r="BS9" s="116">
        <f>+Oper!BS9</f>
        <v>63190</v>
      </c>
      <c r="BT9" s="116">
        <f>+Oper!BT9</f>
        <v>63555</v>
      </c>
      <c r="BU9" s="116">
        <f>+Oper!BU9</f>
        <v>63920</v>
      </c>
      <c r="BV9" s="116">
        <f>+Oper!BV9</f>
        <v>64285</v>
      </c>
      <c r="BW9" s="116">
        <f>+Oper!BW9</f>
        <v>64651</v>
      </c>
      <c r="BX9" s="116">
        <f>+Oper!BX9</f>
        <v>65016</v>
      </c>
      <c r="BY9" s="116">
        <f>+Oper!BY9</f>
        <v>65381</v>
      </c>
      <c r="BZ9" s="116">
        <f>+Oper!BZ9</f>
        <v>65746</v>
      </c>
      <c r="CA9" s="116">
        <f>+Oper!CA9</f>
        <v>66112</v>
      </c>
      <c r="CB9" s="116">
        <f>+Oper!CB9</f>
        <v>66477</v>
      </c>
      <c r="CC9" s="116">
        <f>+Oper!CC9</f>
        <v>66842</v>
      </c>
      <c r="CD9" s="116">
        <f>+Oper!CD9</f>
        <v>67207</v>
      </c>
      <c r="CE9" s="116">
        <f>+Oper!CE9</f>
        <v>67573</v>
      </c>
      <c r="CF9" s="116">
        <f>+Oper!CF9</f>
        <v>67938</v>
      </c>
      <c r="CG9" s="116">
        <f>+Oper!CG9</f>
        <v>68303</v>
      </c>
      <c r="CH9" s="116">
        <f>+Oper!CH9</f>
        <v>68668</v>
      </c>
      <c r="CI9" s="116">
        <f>+Oper!CI9</f>
        <v>69034</v>
      </c>
      <c r="CJ9" s="116">
        <f>+Oper!CJ9</f>
        <v>69399</v>
      </c>
      <c r="CK9" s="116">
        <f>+Oper!CK9</f>
        <v>69764</v>
      </c>
      <c r="CL9" s="116">
        <f>+Oper!CL9</f>
        <v>70129</v>
      </c>
      <c r="CM9" s="116">
        <f>+Oper!CM9</f>
        <v>70495</v>
      </c>
      <c r="CN9" s="116">
        <f>+Oper!CN9</f>
        <v>70860</v>
      </c>
      <c r="CO9" s="116">
        <f>+Oper!CO9</f>
        <v>71225</v>
      </c>
      <c r="CP9" s="116">
        <f>+Oper!CP9</f>
        <v>71590</v>
      </c>
      <c r="CQ9" s="116">
        <f>+Oper!CQ9</f>
        <v>71956</v>
      </c>
      <c r="CR9" s="116">
        <f>+Oper!CR9</f>
        <v>72321</v>
      </c>
      <c r="CS9" s="116"/>
      <c r="CU9" s="11">
        <v>57711</v>
      </c>
      <c r="CV9" s="11">
        <v>57892</v>
      </c>
      <c r="CW9" s="11">
        <v>58076</v>
      </c>
      <c r="CX9" s="11">
        <v>58257</v>
      </c>
      <c r="CY9" s="11">
        <v>58441</v>
      </c>
      <c r="CZ9" s="11">
        <v>58623</v>
      </c>
      <c r="DA9" s="11">
        <v>58807</v>
      </c>
      <c r="DB9" s="11">
        <v>58988</v>
      </c>
      <c r="DC9" s="11">
        <v>59172</v>
      </c>
      <c r="DD9" s="11">
        <v>59353</v>
      </c>
      <c r="DE9" s="11">
        <v>59537</v>
      </c>
      <c r="DF9" s="11">
        <v>59718</v>
      </c>
      <c r="DG9" s="11">
        <v>59902</v>
      </c>
      <c r="DH9" s="11">
        <v>60084</v>
      </c>
      <c r="DI9" s="11">
        <v>60268</v>
      </c>
      <c r="DJ9" s="11">
        <v>60449</v>
      </c>
      <c r="DK9" s="11">
        <v>60633</v>
      </c>
      <c r="DL9" s="11">
        <v>60814</v>
      </c>
      <c r="DM9" s="11">
        <v>60998</v>
      </c>
      <c r="DN9" s="11">
        <v>61179</v>
      </c>
      <c r="DO9" s="11">
        <v>61363</v>
      </c>
      <c r="DP9" s="11">
        <v>61545</v>
      </c>
      <c r="DQ9" s="11">
        <v>61729</v>
      </c>
      <c r="DR9" s="11">
        <v>61910</v>
      </c>
      <c r="DS9" s="11">
        <v>62094</v>
      </c>
      <c r="DT9" s="11">
        <v>62275</v>
      </c>
      <c r="DU9" s="11">
        <v>62459</v>
      </c>
      <c r="DV9" s="11">
        <v>62640</v>
      </c>
      <c r="DW9" s="11">
        <v>62824</v>
      </c>
      <c r="DX9" s="11">
        <v>63006</v>
      </c>
      <c r="DY9" s="11">
        <v>63190</v>
      </c>
      <c r="DZ9" s="11">
        <v>63371</v>
      </c>
      <c r="EA9" s="11">
        <v>63555</v>
      </c>
      <c r="EB9" s="11">
        <v>63736</v>
      </c>
      <c r="EC9" s="11">
        <v>63920</v>
      </c>
      <c r="ED9" s="11">
        <v>64101</v>
      </c>
      <c r="EE9" s="11">
        <v>64285</v>
      </c>
      <c r="EF9" s="11">
        <v>64467</v>
      </c>
      <c r="EG9" s="11">
        <v>64651</v>
      </c>
      <c r="EH9" s="11">
        <v>64832</v>
      </c>
      <c r="EI9" s="11">
        <v>65016</v>
      </c>
      <c r="EJ9" s="11">
        <v>65197</v>
      </c>
      <c r="EK9" s="11">
        <v>65381</v>
      </c>
      <c r="EL9" s="11">
        <v>65562</v>
      </c>
      <c r="EM9" s="11">
        <v>65746</v>
      </c>
      <c r="EN9" s="11">
        <v>65928</v>
      </c>
      <c r="EO9" s="11">
        <v>66112</v>
      </c>
      <c r="EP9" s="11">
        <v>66293</v>
      </c>
      <c r="EQ9" s="11">
        <v>66477</v>
      </c>
      <c r="ER9" s="11">
        <v>66658</v>
      </c>
      <c r="ES9" s="11">
        <v>66842</v>
      </c>
      <c r="ET9" s="11">
        <v>67023</v>
      </c>
      <c r="EU9" s="11">
        <v>67207</v>
      </c>
      <c r="EV9" s="11">
        <v>67389</v>
      </c>
      <c r="EW9" s="11">
        <v>67573</v>
      </c>
      <c r="EX9" s="11">
        <v>67754</v>
      </c>
      <c r="EY9" s="11">
        <v>67938</v>
      </c>
      <c r="EZ9" s="11">
        <v>68119</v>
      </c>
      <c r="FA9" s="11">
        <v>68303</v>
      </c>
      <c r="FB9" s="11">
        <v>68484</v>
      </c>
      <c r="FC9" s="11">
        <v>68668</v>
      </c>
      <c r="FD9" s="11">
        <v>68850</v>
      </c>
      <c r="FE9" s="11">
        <v>69034</v>
      </c>
      <c r="FF9" s="11">
        <v>69215</v>
      </c>
      <c r="FG9" s="11">
        <v>69399</v>
      </c>
      <c r="FH9" s="11">
        <v>69580</v>
      </c>
      <c r="FI9" s="11">
        <v>69764</v>
      </c>
      <c r="FJ9" s="11">
        <v>69945</v>
      </c>
      <c r="FK9" s="11">
        <v>70129</v>
      </c>
      <c r="FL9" s="11">
        <v>70311</v>
      </c>
      <c r="FM9" s="11">
        <v>70495</v>
      </c>
      <c r="FN9" s="11">
        <v>70676</v>
      </c>
      <c r="FO9" s="11">
        <v>70860</v>
      </c>
      <c r="FP9" s="11">
        <v>71041</v>
      </c>
      <c r="FQ9" s="11">
        <v>71225</v>
      </c>
      <c r="FR9" s="11">
        <v>71406</v>
      </c>
      <c r="FS9" s="11">
        <v>71590</v>
      </c>
      <c r="FT9" s="11">
        <v>71772</v>
      </c>
      <c r="FU9" s="11">
        <v>71956</v>
      </c>
      <c r="FV9" s="11">
        <v>72137</v>
      </c>
      <c r="FW9" s="11">
        <v>72321</v>
      </c>
      <c r="FX9" s="11">
        <v>72502</v>
      </c>
      <c r="FY9" s="11">
        <v>72686</v>
      </c>
      <c r="FZ9" s="11">
        <v>72867</v>
      </c>
      <c r="GA9" s="11">
        <v>73051</v>
      </c>
      <c r="GB9" s="11">
        <v>73232</v>
      </c>
      <c r="GC9" s="11">
        <v>73416</v>
      </c>
      <c r="GD9" s="11">
        <v>73597</v>
      </c>
      <c r="GE9" s="11">
        <v>73781</v>
      </c>
      <c r="GF9" s="11">
        <v>73962</v>
      </c>
      <c r="GG9" s="11">
        <v>74146</v>
      </c>
      <c r="GH9" s="11">
        <v>74327</v>
      </c>
      <c r="GI9" s="11">
        <v>74511</v>
      </c>
      <c r="GJ9" s="11">
        <v>74693</v>
      </c>
    </row>
    <row r="10" spans="1:192" s="1" customFormat="1">
      <c r="B10" s="10" t="s">
        <v>12</v>
      </c>
      <c r="C10" s="2"/>
      <c r="K10" s="342" t="s">
        <v>9</v>
      </c>
      <c r="L10" s="342"/>
      <c r="M10" s="342"/>
      <c r="O10" s="116">
        <f>+Oper!O10</f>
        <v>43100</v>
      </c>
      <c r="P10" s="116">
        <f>+Oper!P10</f>
        <v>43465</v>
      </c>
      <c r="Q10" s="116">
        <f>+Oper!Q10</f>
        <v>43830</v>
      </c>
      <c r="R10" s="116">
        <f>+Oper!R10</f>
        <v>44196</v>
      </c>
      <c r="S10" s="116">
        <f>+Oper!S10</f>
        <v>44561</v>
      </c>
      <c r="T10" s="116">
        <f>+Oper!T10</f>
        <v>44926</v>
      </c>
      <c r="U10" s="116">
        <f>+Oper!U10</f>
        <v>45291</v>
      </c>
      <c r="V10" s="116">
        <f>+Oper!V10</f>
        <v>45657</v>
      </c>
      <c r="W10" s="116">
        <f>+Oper!W10</f>
        <v>46022</v>
      </c>
      <c r="X10" s="116">
        <f>+Oper!X10</f>
        <v>46387</v>
      </c>
      <c r="Y10" s="116">
        <f>+Oper!Y10</f>
        <v>46752</v>
      </c>
      <c r="Z10" s="116">
        <f>+Oper!Z10</f>
        <v>47118</v>
      </c>
      <c r="AA10" s="116">
        <f>+Oper!AA10</f>
        <v>47483</v>
      </c>
      <c r="AB10" s="116">
        <f>+Oper!AB10</f>
        <v>47848</v>
      </c>
      <c r="AC10" s="116">
        <f>+Oper!AC10</f>
        <v>48213</v>
      </c>
      <c r="AD10" s="116">
        <f>+Oper!AD10</f>
        <v>48579</v>
      </c>
      <c r="AE10" s="116">
        <f>+Oper!AE10</f>
        <v>48944</v>
      </c>
      <c r="AF10" s="116">
        <f>+Oper!AF10</f>
        <v>49309</v>
      </c>
      <c r="AG10" s="116">
        <f>+Oper!AG10</f>
        <v>49674</v>
      </c>
      <c r="AH10" s="116">
        <f>+Oper!AH10</f>
        <v>50040</v>
      </c>
      <c r="AI10" s="116">
        <f>+Oper!AI10</f>
        <v>50405</v>
      </c>
      <c r="AJ10" s="116">
        <f>+Oper!AJ10</f>
        <v>50770</v>
      </c>
      <c r="AK10" s="116">
        <f>+Oper!AK10</f>
        <v>51135</v>
      </c>
      <c r="AL10" s="116">
        <f>+Oper!AL10</f>
        <v>51501</v>
      </c>
      <c r="AM10" s="116">
        <f>+Oper!AM10</f>
        <v>51866</v>
      </c>
      <c r="AN10" s="116">
        <f>+Oper!AN10</f>
        <v>52231</v>
      </c>
      <c r="AO10" s="116">
        <f>+Oper!AO10</f>
        <v>52596</v>
      </c>
      <c r="AP10" s="116">
        <f>+Oper!AP10</f>
        <v>52962</v>
      </c>
      <c r="AQ10" s="116">
        <f>+Oper!AQ10</f>
        <v>53327</v>
      </c>
      <c r="AR10" s="116">
        <f>+Oper!AR10</f>
        <v>53692</v>
      </c>
      <c r="AS10" s="116">
        <f>+Oper!AS10</f>
        <v>54057</v>
      </c>
      <c r="AT10" s="116">
        <f>+Oper!AT10</f>
        <v>54423</v>
      </c>
      <c r="AU10" s="116">
        <f>+Oper!AU10</f>
        <v>54788</v>
      </c>
      <c r="AV10" s="116">
        <f>+Oper!AV10</f>
        <v>55153</v>
      </c>
      <c r="AW10" s="116">
        <f>+Oper!AW10</f>
        <v>55518</v>
      </c>
      <c r="AX10" s="116">
        <f>+Oper!AX10</f>
        <v>55884</v>
      </c>
      <c r="AY10" s="116">
        <f>+Oper!AY10</f>
        <v>56249</v>
      </c>
      <c r="AZ10" s="116">
        <f>+Oper!AZ10</f>
        <v>56614</v>
      </c>
      <c r="BA10" s="116">
        <f>+Oper!BA10</f>
        <v>56979</v>
      </c>
      <c r="BB10" s="116">
        <f>+Oper!BB10</f>
        <v>57345</v>
      </c>
      <c r="BC10" s="116">
        <f>+Oper!BC10</f>
        <v>57710</v>
      </c>
      <c r="BD10" s="116">
        <f>+Oper!BD10</f>
        <v>58075</v>
      </c>
      <c r="BE10" s="116">
        <f>+Oper!BE10</f>
        <v>58440</v>
      </c>
      <c r="BF10" s="116">
        <f>+Oper!BF10</f>
        <v>58806</v>
      </c>
      <c r="BG10" s="116">
        <f>+Oper!BG10</f>
        <v>59171</v>
      </c>
      <c r="BH10" s="116">
        <f>+Oper!BH10</f>
        <v>59536</v>
      </c>
      <c r="BI10" s="116">
        <f>+Oper!BI10</f>
        <v>59901</v>
      </c>
      <c r="BJ10" s="116">
        <f>+Oper!BJ10</f>
        <v>60267</v>
      </c>
      <c r="BK10" s="116">
        <f>+Oper!BK10</f>
        <v>60632</v>
      </c>
      <c r="BL10" s="116">
        <f>+Oper!BL10</f>
        <v>60997</v>
      </c>
      <c r="BM10" s="116">
        <f>+Oper!BM10</f>
        <v>61362</v>
      </c>
      <c r="BN10" s="116">
        <f>+Oper!BN10</f>
        <v>61728</v>
      </c>
      <c r="BO10" s="116">
        <f>+Oper!BO10</f>
        <v>62093</v>
      </c>
      <c r="BP10" s="116">
        <f>+Oper!BP10</f>
        <v>62458</v>
      </c>
      <c r="BQ10" s="116">
        <f>+Oper!BQ10</f>
        <v>62823</v>
      </c>
      <c r="BR10" s="116">
        <f>+Oper!BR10</f>
        <v>63189</v>
      </c>
      <c r="BS10" s="116">
        <f>+Oper!BS10</f>
        <v>63554</v>
      </c>
      <c r="BT10" s="116">
        <f>+Oper!BT10</f>
        <v>63919</v>
      </c>
      <c r="BU10" s="116">
        <f>+Oper!BU10</f>
        <v>64284</v>
      </c>
      <c r="BV10" s="116">
        <f>+Oper!BV10</f>
        <v>64650</v>
      </c>
      <c r="BW10" s="116">
        <f>+Oper!BW10</f>
        <v>65015</v>
      </c>
      <c r="BX10" s="116">
        <f>+Oper!BX10</f>
        <v>65380</v>
      </c>
      <c r="BY10" s="116">
        <f>+Oper!BY10</f>
        <v>65745</v>
      </c>
      <c r="BZ10" s="116">
        <f>+Oper!BZ10</f>
        <v>66111</v>
      </c>
      <c r="CA10" s="116">
        <f>+Oper!CA10</f>
        <v>66476</v>
      </c>
      <c r="CB10" s="116">
        <f>+Oper!CB10</f>
        <v>66841</v>
      </c>
      <c r="CC10" s="116">
        <f>+Oper!CC10</f>
        <v>67206</v>
      </c>
      <c r="CD10" s="116">
        <f>+Oper!CD10</f>
        <v>67572</v>
      </c>
      <c r="CE10" s="116">
        <f>+Oper!CE10</f>
        <v>67937</v>
      </c>
      <c r="CF10" s="116">
        <f>+Oper!CF10</f>
        <v>68302</v>
      </c>
      <c r="CG10" s="116">
        <f>+Oper!CG10</f>
        <v>68667</v>
      </c>
      <c r="CH10" s="116">
        <f>+Oper!CH10</f>
        <v>69033</v>
      </c>
      <c r="CI10" s="116">
        <f>+Oper!CI10</f>
        <v>69398</v>
      </c>
      <c r="CJ10" s="116">
        <f>+Oper!CJ10</f>
        <v>69763</v>
      </c>
      <c r="CK10" s="116">
        <f>+Oper!CK10</f>
        <v>70128</v>
      </c>
      <c r="CL10" s="116">
        <f>+Oper!CL10</f>
        <v>70494</v>
      </c>
      <c r="CM10" s="116">
        <f>+Oper!CM10</f>
        <v>70859</v>
      </c>
      <c r="CN10" s="116">
        <f>+Oper!CN10</f>
        <v>71224</v>
      </c>
      <c r="CO10" s="116">
        <f>+Oper!CO10</f>
        <v>71589</v>
      </c>
      <c r="CP10" s="116">
        <f>+Oper!CP10</f>
        <v>71955</v>
      </c>
      <c r="CQ10" s="116">
        <f>+Oper!CQ10</f>
        <v>72320</v>
      </c>
      <c r="CR10" s="116">
        <f>+Oper!CR10</f>
        <v>72685</v>
      </c>
      <c r="CS10" s="116"/>
      <c r="CU10" s="11">
        <v>57891</v>
      </c>
      <c r="CV10" s="11">
        <v>58075</v>
      </c>
      <c r="CW10" s="11">
        <v>58256</v>
      </c>
      <c r="CX10" s="11">
        <v>58440</v>
      </c>
      <c r="CY10" s="11">
        <v>58622</v>
      </c>
      <c r="CZ10" s="11">
        <v>58806</v>
      </c>
      <c r="DA10" s="11">
        <v>58987</v>
      </c>
      <c r="DB10" s="11">
        <v>59171</v>
      </c>
      <c r="DC10" s="11">
        <v>59352</v>
      </c>
      <c r="DD10" s="11">
        <v>59536</v>
      </c>
      <c r="DE10" s="11">
        <v>59717</v>
      </c>
      <c r="DF10" s="11">
        <v>59901</v>
      </c>
      <c r="DG10" s="11">
        <v>60083</v>
      </c>
      <c r="DH10" s="11">
        <v>60267</v>
      </c>
      <c r="DI10" s="11">
        <v>60448</v>
      </c>
      <c r="DJ10" s="11">
        <v>60632</v>
      </c>
      <c r="DK10" s="11">
        <v>60813</v>
      </c>
      <c r="DL10" s="11">
        <v>60997</v>
      </c>
      <c r="DM10" s="11">
        <v>61178</v>
      </c>
      <c r="DN10" s="11">
        <v>61362</v>
      </c>
      <c r="DO10" s="11">
        <v>61544</v>
      </c>
      <c r="DP10" s="11">
        <v>61728</v>
      </c>
      <c r="DQ10" s="11">
        <v>61909</v>
      </c>
      <c r="DR10" s="11">
        <v>62093</v>
      </c>
      <c r="DS10" s="11">
        <v>62274</v>
      </c>
      <c r="DT10" s="11">
        <v>62458</v>
      </c>
      <c r="DU10" s="11">
        <v>62639</v>
      </c>
      <c r="DV10" s="11">
        <v>62823</v>
      </c>
      <c r="DW10" s="11">
        <v>63005</v>
      </c>
      <c r="DX10" s="11">
        <v>63189</v>
      </c>
      <c r="DY10" s="11">
        <v>63370</v>
      </c>
      <c r="DZ10" s="11">
        <v>63554</v>
      </c>
      <c r="EA10" s="11">
        <v>63735</v>
      </c>
      <c r="EB10" s="11">
        <v>63919</v>
      </c>
      <c r="EC10" s="11">
        <v>64100</v>
      </c>
      <c r="ED10" s="11">
        <v>64284</v>
      </c>
      <c r="EE10" s="11">
        <v>64466</v>
      </c>
      <c r="EF10" s="11">
        <v>64650</v>
      </c>
      <c r="EG10" s="11">
        <v>64831</v>
      </c>
      <c r="EH10" s="11">
        <v>65015</v>
      </c>
      <c r="EI10" s="11">
        <v>65196</v>
      </c>
      <c r="EJ10" s="11">
        <v>65380</v>
      </c>
      <c r="EK10" s="11">
        <v>65561</v>
      </c>
      <c r="EL10" s="11">
        <v>65745</v>
      </c>
      <c r="EM10" s="11">
        <v>65927</v>
      </c>
      <c r="EN10" s="11">
        <v>66111</v>
      </c>
      <c r="EO10" s="11">
        <v>66292</v>
      </c>
      <c r="EP10" s="11">
        <v>66476</v>
      </c>
      <c r="EQ10" s="11">
        <v>66657</v>
      </c>
      <c r="ER10" s="11">
        <v>66841</v>
      </c>
      <c r="ES10" s="11">
        <v>67022</v>
      </c>
      <c r="ET10" s="11">
        <v>67206</v>
      </c>
      <c r="EU10" s="11">
        <v>67388</v>
      </c>
      <c r="EV10" s="11">
        <v>67572</v>
      </c>
      <c r="EW10" s="11">
        <v>67753</v>
      </c>
      <c r="EX10" s="11">
        <v>67937</v>
      </c>
      <c r="EY10" s="11">
        <v>68118</v>
      </c>
      <c r="EZ10" s="11">
        <v>68302</v>
      </c>
      <c r="FA10" s="11">
        <v>68483</v>
      </c>
      <c r="FB10" s="11">
        <v>68667</v>
      </c>
      <c r="FC10" s="11">
        <v>68849</v>
      </c>
      <c r="FD10" s="11">
        <v>69033</v>
      </c>
      <c r="FE10" s="11">
        <v>69214</v>
      </c>
      <c r="FF10" s="11">
        <v>69398</v>
      </c>
      <c r="FG10" s="11">
        <v>69579</v>
      </c>
      <c r="FH10" s="11">
        <v>69763</v>
      </c>
      <c r="FI10" s="11">
        <v>69944</v>
      </c>
      <c r="FJ10" s="11">
        <v>70128</v>
      </c>
      <c r="FK10" s="11">
        <v>70310</v>
      </c>
      <c r="FL10" s="11">
        <v>70494</v>
      </c>
      <c r="FM10" s="11">
        <v>70675</v>
      </c>
      <c r="FN10" s="11">
        <v>70859</v>
      </c>
      <c r="FO10" s="11">
        <v>71040</v>
      </c>
      <c r="FP10" s="11">
        <v>71224</v>
      </c>
      <c r="FQ10" s="11">
        <v>71405</v>
      </c>
      <c r="FR10" s="11">
        <v>71589</v>
      </c>
      <c r="FS10" s="11">
        <v>71771</v>
      </c>
      <c r="FT10" s="11">
        <v>71955</v>
      </c>
      <c r="FU10" s="11">
        <v>72136</v>
      </c>
      <c r="FV10" s="11">
        <v>72320</v>
      </c>
      <c r="FW10" s="11">
        <v>72501</v>
      </c>
      <c r="FX10" s="11">
        <v>72685</v>
      </c>
      <c r="FY10" s="11">
        <v>72866</v>
      </c>
      <c r="FZ10" s="11">
        <v>73050</v>
      </c>
      <c r="GA10" s="11">
        <v>73231</v>
      </c>
      <c r="GB10" s="11">
        <v>73415</v>
      </c>
      <c r="GC10" s="11">
        <v>73596</v>
      </c>
      <c r="GD10" s="11">
        <v>73780</v>
      </c>
      <c r="GE10" s="11">
        <v>73961</v>
      </c>
      <c r="GF10" s="11">
        <v>74145</v>
      </c>
      <c r="GG10" s="11">
        <v>74326</v>
      </c>
      <c r="GH10" s="11">
        <v>74510</v>
      </c>
      <c r="GI10" s="11">
        <v>74692</v>
      </c>
      <c r="GJ10" s="11">
        <v>74876</v>
      </c>
    </row>
    <row r="11" spans="1:192" s="1" customFormat="1"/>
    <row r="12" spans="1:192" s="57" customFormat="1">
      <c r="A12" s="4"/>
      <c r="B12" s="4" t="s">
        <v>21</v>
      </c>
      <c r="C12" s="47"/>
      <c r="D12" s="50"/>
      <c r="E12" s="50"/>
      <c r="F12" s="50"/>
      <c r="G12" s="50"/>
      <c r="H12" s="50"/>
      <c r="I12" s="50"/>
      <c r="J12" s="50"/>
      <c r="K12" s="342" t="s">
        <v>16</v>
      </c>
      <c r="L12" s="50"/>
      <c r="M12" s="50"/>
      <c r="N12" s="50"/>
      <c r="O12" s="118">
        <f>+IF(O$10&lt;=Inputs!$L$16,1,0)</f>
        <v>1</v>
      </c>
      <c r="P12" s="118">
        <f>+IF(P$10&lt;=Inputs!$L$16,1,0)</f>
        <v>1</v>
      </c>
      <c r="Q12" s="118">
        <f>+IF(Q$10&lt;=Inputs!$L$16,1,0)</f>
        <v>1</v>
      </c>
      <c r="R12" s="118">
        <f>+IF(R$10&lt;=Inputs!$L$16,1,0)</f>
        <v>1</v>
      </c>
      <c r="S12" s="118">
        <f>+IF(S$10&lt;=Inputs!$L$16,1,0)</f>
        <v>1</v>
      </c>
      <c r="T12" s="118">
        <f>+IF(T$10&lt;=Inputs!$L$16,1,0)</f>
        <v>1</v>
      </c>
      <c r="U12" s="118">
        <f>+IF(U$10&lt;=Inputs!$L$16,1,0)</f>
        <v>1</v>
      </c>
      <c r="V12" s="118">
        <f>+IF(V$10&lt;=Inputs!$L$16,1,0)</f>
        <v>1</v>
      </c>
      <c r="W12" s="118">
        <f>+IF(W$10&lt;=Inputs!$L$16,1,0)</f>
        <v>1</v>
      </c>
      <c r="X12" s="118">
        <f>+IF(X$10&lt;=Inputs!$L$16,1,0)</f>
        <v>1</v>
      </c>
      <c r="Y12" s="118">
        <f>+IF(Y$10&lt;=Inputs!$L$16,1,0)</f>
        <v>1</v>
      </c>
      <c r="Z12" s="118">
        <f>+IF(Z$10&lt;=Inputs!$L$16,1,0)</f>
        <v>1</v>
      </c>
      <c r="AA12" s="118">
        <f>+IF(AA$10&lt;=Inputs!$L$16,1,0)</f>
        <v>1</v>
      </c>
      <c r="AB12" s="118">
        <f>+IF(AB$10&lt;=Inputs!$L$16,1,0)</f>
        <v>1</v>
      </c>
      <c r="AC12" s="118">
        <f>+IF(AC$10&lt;=Inputs!$L$16,1,0)</f>
        <v>1</v>
      </c>
      <c r="AD12" s="118">
        <f>+IF(AD$10&lt;=Inputs!$L$16,1,0)</f>
        <v>1</v>
      </c>
      <c r="AE12" s="118">
        <f>+IF(AE$10&lt;=Inputs!$L$16,1,0)</f>
        <v>1</v>
      </c>
      <c r="AF12" s="118">
        <f>+IF(AF$10&lt;=Inputs!$L$16,1,0)</f>
        <v>1</v>
      </c>
      <c r="AG12" s="118">
        <f>+IF(AG$10&lt;=Inputs!$L$16,1,0)</f>
        <v>1</v>
      </c>
      <c r="AH12" s="118">
        <f>+IF(AH$10&lt;=Inputs!$L$16,1,0)</f>
        <v>1</v>
      </c>
      <c r="AI12" s="118">
        <f>+IF(AI$10&lt;=Inputs!$L$16,1,0)</f>
        <v>1</v>
      </c>
      <c r="AJ12" s="118">
        <f>+IF(AJ$10&lt;=Inputs!$L$16,1,0)</f>
        <v>1</v>
      </c>
      <c r="AK12" s="118">
        <f>+IF(AK$10&lt;=Inputs!$L$16,1,0)</f>
        <v>1</v>
      </c>
      <c r="AL12" s="118">
        <f>+IF(AL$10&lt;=Inputs!$L$16,1,0)</f>
        <v>1</v>
      </c>
      <c r="AM12" s="118">
        <f>+IF(AM$10&lt;=Inputs!$L$16,1,0)</f>
        <v>1</v>
      </c>
      <c r="AN12" s="118">
        <f>+IF(AN$10&lt;=Inputs!$L$16,1,0)</f>
        <v>1</v>
      </c>
      <c r="AO12" s="118">
        <f>+IF(AO$10&lt;=Inputs!$L$16,1,0)</f>
        <v>1</v>
      </c>
      <c r="AP12" s="118">
        <f>+IF(AP$10&lt;=Inputs!$L$16,1,0)</f>
        <v>1</v>
      </c>
      <c r="AQ12" s="118">
        <f>+IF(AQ$10&lt;=Inputs!$L$16,1,0)</f>
        <v>1</v>
      </c>
      <c r="AR12" s="118">
        <f>+IF(AR$10&lt;=Inputs!$L$16,1,0)</f>
        <v>1</v>
      </c>
      <c r="AS12" s="118">
        <f>+IF(AS$10&lt;=Inputs!$L$16,1,0)</f>
        <v>1</v>
      </c>
      <c r="AT12" s="118">
        <f>+IF(AT$10&lt;=Inputs!$L$16,1,0)</f>
        <v>1</v>
      </c>
      <c r="AU12" s="118">
        <f>+IF(AU$10&lt;=Inputs!$L$16,1,0)</f>
        <v>1</v>
      </c>
      <c r="AV12" s="118">
        <f>+IF(AV$10&lt;=Inputs!$L$16,1,0)</f>
        <v>1</v>
      </c>
      <c r="AW12" s="118">
        <f>+IF(AW$10&lt;=Inputs!$L$16,1,0)</f>
        <v>1</v>
      </c>
      <c r="AX12" s="118">
        <f>+IF(AX$10&lt;=Inputs!$L$16,1,0)</f>
        <v>1</v>
      </c>
      <c r="AY12" s="118">
        <f>+IF(AY$10&lt;=Inputs!$L$16,1,0)</f>
        <v>1</v>
      </c>
      <c r="AZ12" s="118">
        <f>+IF(AZ$10&lt;=Inputs!$L$16,1,0)</f>
        <v>1</v>
      </c>
      <c r="BA12" s="118">
        <f>+IF(BA$10&lt;=Inputs!$L$16,1,0)</f>
        <v>1</v>
      </c>
      <c r="BB12" s="118">
        <f>+IF(BB$10&lt;=Inputs!$L$16,1,0)</f>
        <v>1</v>
      </c>
      <c r="BC12" s="118">
        <f>+IF(BC$10&lt;=Inputs!$L$16,1,0)</f>
        <v>1</v>
      </c>
      <c r="BD12" s="118">
        <f>+IF(BD$10&lt;=Inputs!$L$16,1,0)</f>
        <v>1</v>
      </c>
      <c r="BE12" s="118">
        <f>+IF(BE$10&lt;=Inputs!$L$16,1,0)</f>
        <v>1</v>
      </c>
      <c r="BF12" s="118">
        <f>+IF(BF$10&lt;=Inputs!$L$16,1,0)</f>
        <v>1</v>
      </c>
      <c r="BG12" s="118">
        <f>+IF(BG$10&lt;=Inputs!$L$16,1,0)</f>
        <v>1</v>
      </c>
      <c r="BH12" s="118">
        <f>+IF(BH$10&lt;=Inputs!$L$16,1,0)</f>
        <v>1</v>
      </c>
      <c r="BI12" s="118">
        <f>+IF(BI$10&lt;=Inputs!$L$16,1,0)</f>
        <v>1</v>
      </c>
      <c r="BJ12" s="118">
        <f>+IF(BJ$10&lt;=Inputs!$L$16,1,0)</f>
        <v>1</v>
      </c>
      <c r="BK12" s="118">
        <f>+IF(BK$10&lt;=Inputs!$L$16,1,0)</f>
        <v>1</v>
      </c>
      <c r="BL12" s="118">
        <f>+IF(BL$10&lt;=Inputs!$L$16,1,0)</f>
        <v>1</v>
      </c>
      <c r="BM12" s="118">
        <f>+IF(BM$10&lt;=Inputs!$L$16,1,0)</f>
        <v>1</v>
      </c>
      <c r="BN12" s="118">
        <f>+IF(BN$10&lt;=Inputs!$L$16,1,0)</f>
        <v>1</v>
      </c>
      <c r="BO12" s="118">
        <f>+IF(BO$10&lt;=Inputs!$L$16,1,0)</f>
        <v>1</v>
      </c>
      <c r="BP12" s="118">
        <f>+IF(BP$10&lt;=Inputs!$L$16,1,0)</f>
        <v>1</v>
      </c>
      <c r="BQ12" s="118">
        <f>+IF(BQ$10&lt;=Inputs!$L$16,1,0)</f>
        <v>1</v>
      </c>
      <c r="BR12" s="118">
        <f>+IF(BR$10&lt;=Inputs!$L$16,1,0)</f>
        <v>1</v>
      </c>
      <c r="BS12" s="118">
        <f>+IF(BS$10&lt;=Inputs!$L$16,1,0)</f>
        <v>1</v>
      </c>
      <c r="BT12" s="118">
        <f>+IF(BT$10&lt;=Inputs!$L$16,1,0)</f>
        <v>1</v>
      </c>
      <c r="BU12" s="118">
        <f>+IF(BU$10&lt;=Inputs!$L$16,1,0)</f>
        <v>1</v>
      </c>
      <c r="BV12" s="118">
        <f>+IF(BV$10&lt;=Inputs!$L$16,1,0)</f>
        <v>1</v>
      </c>
      <c r="BW12" s="118">
        <f>+IF(BW$10&lt;=Inputs!$L$16,1,0)</f>
        <v>1</v>
      </c>
      <c r="BX12" s="118">
        <f>+IF(BX$10&lt;=Inputs!$L$16,1,0)</f>
        <v>1</v>
      </c>
      <c r="BY12" s="118">
        <f>+IF(BY$10&lt;=Inputs!$L$16,1,0)</f>
        <v>1</v>
      </c>
      <c r="BZ12" s="118">
        <f>+IF(BZ$10&lt;=Inputs!$L$16,1,0)</f>
        <v>1</v>
      </c>
      <c r="CA12" s="118">
        <f>+IF(CA$10&lt;=Inputs!$L$16,1,0)</f>
        <v>1</v>
      </c>
      <c r="CB12" s="118">
        <f>+IF(CB$10&lt;=Inputs!$L$16,1,0)</f>
        <v>1</v>
      </c>
      <c r="CC12" s="118">
        <f>+IF(CC$10&lt;=Inputs!$L$16,1,0)</f>
        <v>1</v>
      </c>
      <c r="CD12" s="118">
        <f>+IF(CD$10&lt;=Inputs!$L$16,1,0)</f>
        <v>1</v>
      </c>
      <c r="CE12" s="118">
        <f>+IF(CE$10&lt;=Inputs!$L$16,1,0)</f>
        <v>1</v>
      </c>
      <c r="CF12" s="118">
        <f>+IF(CF$10&lt;=Inputs!$L$16,1,0)</f>
        <v>1</v>
      </c>
      <c r="CG12" s="118">
        <f>+IF(CG$10&lt;=Inputs!$L$16,1,0)</f>
        <v>1</v>
      </c>
      <c r="CH12" s="118">
        <f>+IF(CH$10&lt;=Inputs!$L$16,1,0)</f>
        <v>1</v>
      </c>
      <c r="CI12" s="118">
        <f>+IF(CI$10&lt;=Inputs!$L$16,1,0)</f>
        <v>1</v>
      </c>
      <c r="CJ12" s="118">
        <f>+IF(CJ$10&lt;=Inputs!$L$16,1,0)</f>
        <v>1</v>
      </c>
      <c r="CK12" s="118">
        <f>+IF(CK$10&lt;=Inputs!$L$16,1,0)</f>
        <v>1</v>
      </c>
      <c r="CL12" s="118">
        <f>+IF(CL$10&lt;=Inputs!$L$16,1,0)</f>
        <v>1</v>
      </c>
      <c r="CM12" s="118">
        <f>+IF(CM$10&lt;=Inputs!$L$16,1,0)</f>
        <v>1</v>
      </c>
      <c r="CN12" s="118">
        <f>+IF(CN$10&lt;=Inputs!$L$16,1,0)</f>
        <v>1</v>
      </c>
      <c r="CO12" s="118">
        <f>+IF(CO$10&lt;=Inputs!$L$16,1,0)</f>
        <v>1</v>
      </c>
      <c r="CP12" s="118">
        <f>+IF(CP$10&lt;=Inputs!$L$16,1,0)</f>
        <v>1</v>
      </c>
      <c r="CQ12" s="118">
        <f>+IF(CQ$10&lt;=Inputs!$L$16,1,0)</f>
        <v>1</v>
      </c>
      <c r="CR12" s="118">
        <f>+IF(CR$10&lt;=Inputs!$L$16,1,0)</f>
        <v>1</v>
      </c>
      <c r="CS12" s="118"/>
      <c r="CT12" s="1"/>
    </row>
    <row r="13" spans="1:192" customFormat="1">
      <c r="A13" s="48"/>
      <c r="B13" s="48" t="s">
        <v>105</v>
      </c>
      <c r="C13" s="48"/>
      <c r="D13" s="48"/>
      <c r="E13" s="48"/>
      <c r="F13" s="48"/>
      <c r="G13" s="48"/>
      <c r="H13" s="48"/>
      <c r="I13" s="48"/>
      <c r="J13" s="48"/>
      <c r="K13" s="342" t="s">
        <v>13</v>
      </c>
      <c r="L13" s="48"/>
      <c r="M13" s="48"/>
      <c r="N13" s="48"/>
      <c r="O13" s="136">
        <f t="shared" ref="O13:AT13" si="0">+O10-O9+1</f>
        <v>365</v>
      </c>
      <c r="P13" s="136">
        <f t="shared" si="0"/>
        <v>365</v>
      </c>
      <c r="Q13" s="136">
        <f t="shared" si="0"/>
        <v>365</v>
      </c>
      <c r="R13" s="136">
        <f t="shared" si="0"/>
        <v>366</v>
      </c>
      <c r="S13" s="136">
        <f t="shared" si="0"/>
        <v>365</v>
      </c>
      <c r="T13" s="136">
        <f t="shared" si="0"/>
        <v>365</v>
      </c>
      <c r="U13" s="136">
        <f t="shared" si="0"/>
        <v>365</v>
      </c>
      <c r="V13" s="136">
        <f t="shared" si="0"/>
        <v>366</v>
      </c>
      <c r="W13" s="136">
        <f t="shared" si="0"/>
        <v>365</v>
      </c>
      <c r="X13" s="136">
        <f t="shared" si="0"/>
        <v>365</v>
      </c>
      <c r="Y13" s="136">
        <f t="shared" si="0"/>
        <v>365</v>
      </c>
      <c r="Z13" s="136">
        <f t="shared" si="0"/>
        <v>366</v>
      </c>
      <c r="AA13" s="136">
        <f t="shared" si="0"/>
        <v>365</v>
      </c>
      <c r="AB13" s="136">
        <f t="shared" si="0"/>
        <v>365</v>
      </c>
      <c r="AC13" s="136">
        <f t="shared" si="0"/>
        <v>365</v>
      </c>
      <c r="AD13" s="136">
        <f t="shared" si="0"/>
        <v>366</v>
      </c>
      <c r="AE13" s="136">
        <f t="shared" si="0"/>
        <v>365</v>
      </c>
      <c r="AF13" s="136">
        <f t="shared" si="0"/>
        <v>365</v>
      </c>
      <c r="AG13" s="136">
        <f t="shared" si="0"/>
        <v>365</v>
      </c>
      <c r="AH13" s="136">
        <f t="shared" si="0"/>
        <v>366</v>
      </c>
      <c r="AI13" s="136">
        <f t="shared" si="0"/>
        <v>365</v>
      </c>
      <c r="AJ13" s="136">
        <f t="shared" si="0"/>
        <v>365</v>
      </c>
      <c r="AK13" s="136">
        <f t="shared" si="0"/>
        <v>365</v>
      </c>
      <c r="AL13" s="136">
        <f t="shared" si="0"/>
        <v>366</v>
      </c>
      <c r="AM13" s="136">
        <f t="shared" si="0"/>
        <v>365</v>
      </c>
      <c r="AN13" s="136">
        <f t="shared" si="0"/>
        <v>365</v>
      </c>
      <c r="AO13" s="136">
        <f t="shared" si="0"/>
        <v>365</v>
      </c>
      <c r="AP13" s="136">
        <f t="shared" si="0"/>
        <v>366</v>
      </c>
      <c r="AQ13" s="136">
        <f t="shared" si="0"/>
        <v>365</v>
      </c>
      <c r="AR13" s="136">
        <f t="shared" si="0"/>
        <v>365</v>
      </c>
      <c r="AS13" s="136">
        <f t="shared" si="0"/>
        <v>365</v>
      </c>
      <c r="AT13" s="136">
        <f t="shared" si="0"/>
        <v>366</v>
      </c>
      <c r="AU13" s="136">
        <f t="shared" ref="AU13:BZ13" si="1">+AU10-AU9+1</f>
        <v>365</v>
      </c>
      <c r="AV13" s="136">
        <f t="shared" si="1"/>
        <v>365</v>
      </c>
      <c r="AW13" s="136">
        <f t="shared" si="1"/>
        <v>365</v>
      </c>
      <c r="AX13" s="136">
        <f t="shared" si="1"/>
        <v>366</v>
      </c>
      <c r="AY13" s="136">
        <f t="shared" si="1"/>
        <v>365</v>
      </c>
      <c r="AZ13" s="136">
        <f t="shared" si="1"/>
        <v>365</v>
      </c>
      <c r="BA13" s="136">
        <f t="shared" si="1"/>
        <v>365</v>
      </c>
      <c r="BB13" s="136">
        <f t="shared" si="1"/>
        <v>366</v>
      </c>
      <c r="BC13" s="136">
        <f t="shared" si="1"/>
        <v>365</v>
      </c>
      <c r="BD13" s="136">
        <f t="shared" si="1"/>
        <v>365</v>
      </c>
      <c r="BE13" s="136">
        <f t="shared" si="1"/>
        <v>365</v>
      </c>
      <c r="BF13" s="136">
        <f t="shared" si="1"/>
        <v>366</v>
      </c>
      <c r="BG13" s="136">
        <f t="shared" si="1"/>
        <v>365</v>
      </c>
      <c r="BH13" s="136">
        <f t="shared" si="1"/>
        <v>365</v>
      </c>
      <c r="BI13" s="136">
        <f t="shared" si="1"/>
        <v>365</v>
      </c>
      <c r="BJ13" s="136">
        <f t="shared" si="1"/>
        <v>366</v>
      </c>
      <c r="BK13" s="136">
        <f t="shared" si="1"/>
        <v>365</v>
      </c>
      <c r="BL13" s="136">
        <f t="shared" si="1"/>
        <v>365</v>
      </c>
      <c r="BM13" s="136">
        <f t="shared" si="1"/>
        <v>365</v>
      </c>
      <c r="BN13" s="136">
        <f t="shared" si="1"/>
        <v>366</v>
      </c>
      <c r="BO13" s="136">
        <f t="shared" si="1"/>
        <v>365</v>
      </c>
      <c r="BP13" s="136">
        <f t="shared" si="1"/>
        <v>365</v>
      </c>
      <c r="BQ13" s="136">
        <f t="shared" si="1"/>
        <v>365</v>
      </c>
      <c r="BR13" s="136">
        <f t="shared" si="1"/>
        <v>366</v>
      </c>
      <c r="BS13" s="136">
        <f t="shared" si="1"/>
        <v>365</v>
      </c>
      <c r="BT13" s="136">
        <f t="shared" si="1"/>
        <v>365</v>
      </c>
      <c r="BU13" s="136">
        <f t="shared" si="1"/>
        <v>365</v>
      </c>
      <c r="BV13" s="136">
        <f t="shared" si="1"/>
        <v>366</v>
      </c>
      <c r="BW13" s="136">
        <f t="shared" si="1"/>
        <v>365</v>
      </c>
      <c r="BX13" s="136">
        <f t="shared" si="1"/>
        <v>365</v>
      </c>
      <c r="BY13" s="136">
        <f t="shared" si="1"/>
        <v>365</v>
      </c>
      <c r="BZ13" s="136">
        <f t="shared" si="1"/>
        <v>366</v>
      </c>
      <c r="CA13" s="136">
        <f t="shared" ref="CA13:CR13" si="2">+CA10-CA9+1</f>
        <v>365</v>
      </c>
      <c r="CB13" s="136">
        <f t="shared" si="2"/>
        <v>365</v>
      </c>
      <c r="CC13" s="136">
        <f t="shared" si="2"/>
        <v>365</v>
      </c>
      <c r="CD13" s="136">
        <f t="shared" si="2"/>
        <v>366</v>
      </c>
      <c r="CE13" s="136">
        <f t="shared" si="2"/>
        <v>365</v>
      </c>
      <c r="CF13" s="136">
        <f t="shared" si="2"/>
        <v>365</v>
      </c>
      <c r="CG13" s="136">
        <f t="shared" si="2"/>
        <v>365</v>
      </c>
      <c r="CH13" s="136">
        <f t="shared" si="2"/>
        <v>366</v>
      </c>
      <c r="CI13" s="136">
        <f t="shared" si="2"/>
        <v>365</v>
      </c>
      <c r="CJ13" s="136">
        <f t="shared" si="2"/>
        <v>365</v>
      </c>
      <c r="CK13" s="136">
        <f t="shared" si="2"/>
        <v>365</v>
      </c>
      <c r="CL13" s="136">
        <f t="shared" si="2"/>
        <v>366</v>
      </c>
      <c r="CM13" s="136">
        <f t="shared" si="2"/>
        <v>365</v>
      </c>
      <c r="CN13" s="136">
        <f t="shared" si="2"/>
        <v>365</v>
      </c>
      <c r="CO13" s="136">
        <f t="shared" si="2"/>
        <v>365</v>
      </c>
      <c r="CP13" s="136">
        <f t="shared" si="2"/>
        <v>366</v>
      </c>
      <c r="CQ13" s="136">
        <f t="shared" si="2"/>
        <v>365</v>
      </c>
      <c r="CR13" s="136">
        <f t="shared" si="2"/>
        <v>365</v>
      </c>
      <c r="CS13" s="136"/>
      <c r="CT13" s="1"/>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row>
    <row r="14" spans="1:192">
      <c r="B14" s="13"/>
      <c r="C14" s="13"/>
      <c r="D14" s="13"/>
      <c r="E14" s="13"/>
      <c r="F14" s="13"/>
      <c r="G14" s="13"/>
      <c r="H14" s="13"/>
      <c r="I14" s="13"/>
      <c r="J14" s="13"/>
      <c r="K14" s="13"/>
      <c r="L14" s="13"/>
      <c r="M14" s="13"/>
      <c r="N14" s="13"/>
      <c r="O14" s="13"/>
      <c r="P14" s="13"/>
      <c r="Q14" s="13"/>
      <c r="CT14" s="1"/>
    </row>
    <row r="15" spans="1:192" s="57" customFormat="1">
      <c r="A15" s="235"/>
      <c r="B15" s="298" t="s">
        <v>79</v>
      </c>
      <c r="C15" s="237"/>
      <c r="D15" s="238"/>
      <c r="E15" s="238"/>
      <c r="F15" s="238"/>
      <c r="G15" s="238"/>
      <c r="H15" s="238"/>
      <c r="I15" s="238"/>
      <c r="J15" s="238"/>
      <c r="K15" s="238"/>
      <c r="L15" s="239"/>
      <c r="M15" s="238"/>
      <c r="N15" s="246"/>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7"/>
      <c r="AL15" s="297"/>
      <c r="AM15" s="297"/>
      <c r="AN15" s="297"/>
      <c r="AO15" s="297"/>
      <c r="AP15" s="297"/>
      <c r="AQ15" s="297"/>
      <c r="AR15" s="297"/>
      <c r="AS15" s="297"/>
      <c r="AT15" s="297"/>
      <c r="AU15" s="297"/>
      <c r="AV15" s="297"/>
      <c r="AW15" s="297"/>
      <c r="AX15" s="297"/>
      <c r="AY15" s="297"/>
      <c r="AZ15" s="297"/>
      <c r="BA15" s="297"/>
      <c r="BB15" s="297"/>
      <c r="BC15" s="297"/>
      <c r="BD15" s="297"/>
      <c r="BE15" s="297"/>
      <c r="BF15" s="297"/>
      <c r="BG15" s="297"/>
      <c r="BH15" s="297"/>
      <c r="BI15" s="297"/>
      <c r="BJ15" s="297"/>
      <c r="BK15" s="297"/>
      <c r="BL15" s="297"/>
      <c r="BM15" s="297"/>
      <c r="BN15" s="297"/>
      <c r="BO15" s="297"/>
      <c r="BP15" s="297"/>
      <c r="BQ15" s="297"/>
      <c r="BR15" s="297"/>
      <c r="BS15" s="297"/>
      <c r="BT15" s="297"/>
      <c r="BU15" s="297"/>
      <c r="BV15" s="297"/>
      <c r="BW15" s="297"/>
      <c r="BX15" s="297"/>
      <c r="BY15" s="297"/>
      <c r="BZ15" s="297"/>
      <c r="CA15" s="297"/>
      <c r="CB15" s="297"/>
      <c r="CC15" s="297"/>
      <c r="CD15" s="297"/>
      <c r="CE15" s="297"/>
      <c r="CF15" s="297"/>
      <c r="CG15" s="297"/>
      <c r="CH15" s="297"/>
      <c r="CI15" s="297"/>
      <c r="CJ15" s="297"/>
      <c r="CK15" s="297"/>
      <c r="CL15" s="297"/>
      <c r="CM15" s="297"/>
      <c r="CN15" s="297"/>
      <c r="CO15" s="297"/>
      <c r="CP15" s="297"/>
      <c r="CQ15" s="297"/>
      <c r="CR15" s="297"/>
      <c r="CS15" s="297"/>
      <c r="CT15" s="1"/>
    </row>
    <row r="16" spans="1:192" s="14" customFormat="1" outlineLevel="1">
      <c r="A16" s="15"/>
      <c r="B16" s="15"/>
      <c r="C16" s="15"/>
      <c r="D16" s="15"/>
      <c r="E16" s="15"/>
      <c r="F16" s="15"/>
      <c r="G16" s="15"/>
      <c r="H16" s="15"/>
      <c r="I16" s="15"/>
      <c r="J16" s="15"/>
      <c r="K16" s="15"/>
      <c r="L16" s="15"/>
      <c r="M16" s="4"/>
      <c r="N16" s="4"/>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
    </row>
    <row r="17" spans="1:192" s="14" customFormat="1" outlineLevel="1">
      <c r="A17" s="15"/>
      <c r="B17" s="15"/>
      <c r="C17" s="15"/>
      <c r="D17" s="15"/>
      <c r="E17" s="15"/>
      <c r="F17" s="15"/>
      <c r="G17" s="15"/>
      <c r="H17" s="15"/>
      <c r="I17" s="15"/>
      <c r="J17" s="15"/>
      <c r="K17" s="15"/>
      <c r="L17" s="15"/>
      <c r="M17" s="740">
        <v>11</v>
      </c>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740"/>
      <c r="AP17" s="740"/>
      <c r="AQ17" s="740"/>
      <c r="AR17" s="740"/>
      <c r="AS17" s="740"/>
      <c r="AT17" s="740"/>
      <c r="AU17" s="740"/>
      <c r="AV17" s="740"/>
      <c r="AW17" s="740"/>
      <c r="AX17" s="740"/>
      <c r="AY17" s="740"/>
      <c r="AZ17" s="740"/>
      <c r="BA17" s="740"/>
      <c r="BB17" s="740"/>
      <c r="BC17" s="740"/>
      <c r="BD17" s="740"/>
      <c r="BE17" s="740"/>
      <c r="BF17" s="740"/>
      <c r="BG17" s="740"/>
      <c r="BH17" s="740"/>
      <c r="BI17" s="740"/>
      <c r="BJ17" s="740"/>
      <c r="BK17" s="740"/>
      <c r="BL17" s="740"/>
      <c r="BM17" s="740"/>
      <c r="BN17" s="740"/>
      <c r="BO17" s="740"/>
      <c r="BP17" s="740"/>
      <c r="BQ17" s="740"/>
      <c r="BR17" s="740"/>
      <c r="BS17" s="740"/>
      <c r="BT17" s="740"/>
      <c r="BU17" s="740"/>
      <c r="BV17" s="740"/>
      <c r="BW17" s="740"/>
      <c r="BX17" s="740"/>
      <c r="BY17" s="740"/>
      <c r="BZ17" s="740"/>
      <c r="CA17" s="740"/>
      <c r="CB17" s="740"/>
      <c r="CC17" s="740"/>
      <c r="CD17" s="740"/>
      <c r="CE17" s="740"/>
      <c r="CF17" s="740"/>
      <c r="CG17" s="740"/>
      <c r="CH17" s="740"/>
      <c r="CI17" s="740"/>
      <c r="CJ17" s="740"/>
      <c r="CK17" s="740"/>
      <c r="CL17" s="740"/>
      <c r="CM17" s="740"/>
      <c r="CN17" s="740"/>
      <c r="CO17" s="740"/>
      <c r="CP17" s="740"/>
      <c r="CQ17" s="740"/>
      <c r="CR17" s="740"/>
      <c r="CS17" s="740"/>
      <c r="CT17" s="741"/>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
    </row>
    <row r="18" spans="1:192" s="14" customFormat="1" outlineLevel="1">
      <c r="A18" s="15"/>
      <c r="B18" s="15"/>
      <c r="C18" s="15"/>
      <c r="D18" s="15"/>
      <c r="E18" s="16"/>
      <c r="F18" s="15"/>
      <c r="G18" s="15"/>
      <c r="H18" s="15"/>
      <c r="I18" s="15"/>
      <c r="J18" s="15"/>
      <c r="K18" s="15"/>
      <c r="L18" s="15"/>
      <c r="M18" s="740"/>
      <c r="N18" s="740"/>
      <c r="O18" s="740"/>
      <c r="P18" s="740"/>
      <c r="Q18" s="740"/>
      <c r="R18" s="740"/>
      <c r="S18" s="740"/>
      <c r="T18" s="740"/>
      <c r="U18" s="740"/>
      <c r="V18" s="740"/>
      <c r="W18" s="740"/>
      <c r="X18" s="740"/>
      <c r="Y18" s="740"/>
      <c r="Z18" s="740"/>
      <c r="AA18" s="740"/>
      <c r="AB18" s="740"/>
      <c r="AC18" s="740"/>
      <c r="AD18" s="740"/>
      <c r="AE18" s="740"/>
      <c r="AF18" s="740"/>
      <c r="AG18" s="740"/>
      <c r="AH18" s="740"/>
      <c r="AI18" s="740"/>
      <c r="AJ18" s="740"/>
      <c r="AK18" s="740"/>
      <c r="AL18" s="740"/>
      <c r="AM18" s="740"/>
      <c r="AN18" s="740"/>
      <c r="AO18" s="740"/>
      <c r="AP18" s="740"/>
      <c r="AQ18" s="740"/>
      <c r="AR18" s="740"/>
      <c r="AS18" s="740"/>
      <c r="AT18" s="740"/>
      <c r="AU18" s="740"/>
      <c r="AV18" s="740"/>
      <c r="AW18" s="740"/>
      <c r="AX18" s="740"/>
      <c r="AY18" s="740"/>
      <c r="AZ18" s="740"/>
      <c r="BA18" s="740"/>
      <c r="BB18" s="740"/>
      <c r="BC18" s="740"/>
      <c r="BD18" s="740"/>
      <c r="BE18" s="740"/>
      <c r="BF18" s="740"/>
      <c r="BG18" s="740"/>
      <c r="BH18" s="740"/>
      <c r="BI18" s="740"/>
      <c r="BJ18" s="740"/>
      <c r="BK18" s="740"/>
      <c r="BL18" s="740"/>
      <c r="BM18" s="740"/>
      <c r="BN18" s="740"/>
      <c r="BO18" s="740"/>
      <c r="BP18" s="740"/>
      <c r="BQ18" s="740"/>
      <c r="BR18" s="740"/>
      <c r="BS18" s="740"/>
      <c r="BT18" s="740"/>
      <c r="BU18" s="740"/>
      <c r="BV18" s="740"/>
      <c r="BW18" s="740"/>
      <c r="BX18" s="740"/>
      <c r="BY18" s="740"/>
      <c r="BZ18" s="740"/>
      <c r="CA18" s="740"/>
      <c r="CB18" s="740"/>
      <c r="CC18" s="740"/>
      <c r="CD18" s="740"/>
      <c r="CE18" s="740"/>
      <c r="CF18" s="740"/>
      <c r="CG18" s="740"/>
      <c r="CH18" s="740"/>
      <c r="CI18" s="740"/>
      <c r="CJ18" s="740"/>
      <c r="CK18" s="740"/>
      <c r="CL18" s="740"/>
      <c r="CM18" s="740"/>
      <c r="CN18" s="740"/>
      <c r="CO18" s="740"/>
      <c r="CP18" s="740"/>
      <c r="CQ18" s="740"/>
      <c r="CR18" s="740"/>
      <c r="CS18" s="740"/>
      <c r="CT18" s="741"/>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
    </row>
    <row r="19" spans="1:192" s="14" customFormat="1" outlineLevel="1">
      <c r="A19" s="15"/>
      <c r="B19" s="15"/>
      <c r="C19" s="15"/>
      <c r="D19" s="15"/>
      <c r="E19" s="15"/>
      <c r="F19" s="15"/>
      <c r="G19" s="15"/>
      <c r="H19" s="15"/>
      <c r="I19" s="15"/>
      <c r="J19" s="15"/>
      <c r="K19" s="15"/>
      <c r="L19" s="15"/>
      <c r="M19" s="740"/>
      <c r="N19" s="740">
        <v>6</v>
      </c>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740"/>
      <c r="AP19" s="740"/>
      <c r="AQ19" s="740"/>
      <c r="AR19" s="740"/>
      <c r="AS19" s="740"/>
      <c r="AT19" s="740"/>
      <c r="AU19" s="740"/>
      <c r="AV19" s="740"/>
      <c r="AW19" s="740"/>
      <c r="AX19" s="740"/>
      <c r="AY19" s="740"/>
      <c r="AZ19" s="740"/>
      <c r="BA19" s="740"/>
      <c r="BB19" s="740"/>
      <c r="BC19" s="740"/>
      <c r="BD19" s="740"/>
      <c r="BE19" s="740"/>
      <c r="BF19" s="740"/>
      <c r="BG19" s="740"/>
      <c r="BH19" s="740"/>
      <c r="BI19" s="740"/>
      <c r="BJ19" s="740"/>
      <c r="BK19" s="740"/>
      <c r="BL19" s="740"/>
      <c r="BM19" s="740"/>
      <c r="BN19" s="740"/>
      <c r="BO19" s="740"/>
      <c r="BP19" s="740"/>
      <c r="BQ19" s="740"/>
      <c r="BR19" s="740"/>
      <c r="BS19" s="740"/>
      <c r="BT19" s="740"/>
      <c r="BU19" s="740"/>
      <c r="BV19" s="740"/>
      <c r="BW19" s="740"/>
      <c r="BX19" s="740"/>
      <c r="BY19" s="740"/>
      <c r="BZ19" s="740"/>
      <c r="CA19" s="740"/>
      <c r="CB19" s="740"/>
      <c r="CC19" s="740"/>
      <c r="CD19" s="740"/>
      <c r="CE19" s="740"/>
      <c r="CF19" s="740"/>
      <c r="CG19" s="740"/>
      <c r="CH19" s="740"/>
      <c r="CI19" s="740"/>
      <c r="CJ19" s="740"/>
      <c r="CK19" s="740"/>
      <c r="CL19" s="740"/>
      <c r="CM19" s="740"/>
      <c r="CN19" s="740"/>
      <c r="CO19" s="740"/>
      <c r="CP19" s="740"/>
      <c r="CQ19" s="740"/>
      <c r="CR19" s="740"/>
      <c r="CS19" s="740"/>
      <c r="CT19" s="741"/>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
    </row>
    <row r="20" spans="1:192" s="14" customFormat="1" outlineLevel="1">
      <c r="A20" s="15"/>
      <c r="B20" s="17" t="s">
        <v>80</v>
      </c>
      <c r="C20" s="15"/>
      <c r="D20" s="15"/>
      <c r="E20" s="15"/>
      <c r="F20" s="15"/>
      <c r="G20" s="15"/>
      <c r="H20" s="15"/>
      <c r="I20" s="15"/>
      <c r="J20" s="15"/>
      <c r="K20" s="15"/>
      <c r="L20" s="18"/>
      <c r="M20" s="742"/>
      <c r="N20" s="743"/>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740"/>
      <c r="AP20" s="740"/>
      <c r="AQ20" s="740"/>
      <c r="AR20" s="740"/>
      <c r="AS20" s="740"/>
      <c r="AT20" s="740"/>
      <c r="AU20" s="740"/>
      <c r="AV20" s="740"/>
      <c r="AW20" s="740"/>
      <c r="AX20" s="740"/>
      <c r="AY20" s="740"/>
      <c r="AZ20" s="740"/>
      <c r="BA20" s="740"/>
      <c r="BB20" s="740"/>
      <c r="BC20" s="740"/>
      <c r="BD20" s="740"/>
      <c r="BE20" s="740"/>
      <c r="BF20" s="740"/>
      <c r="BG20" s="740"/>
      <c r="BH20" s="740"/>
      <c r="BI20" s="740"/>
      <c r="BJ20" s="740"/>
      <c r="BK20" s="740"/>
      <c r="BL20" s="740"/>
      <c r="BM20" s="740"/>
      <c r="BN20" s="740"/>
      <c r="BO20" s="740"/>
      <c r="BP20" s="740"/>
      <c r="BQ20" s="740"/>
      <c r="BR20" s="740"/>
      <c r="BS20" s="740"/>
      <c r="BT20" s="740"/>
      <c r="BU20" s="740"/>
      <c r="BV20" s="740"/>
      <c r="BW20" s="740"/>
      <c r="BX20" s="740"/>
      <c r="BY20" s="740"/>
      <c r="BZ20" s="740"/>
      <c r="CA20" s="740"/>
      <c r="CB20" s="740"/>
      <c r="CC20" s="740"/>
      <c r="CD20" s="740"/>
      <c r="CE20" s="740"/>
      <c r="CF20" s="740"/>
      <c r="CG20" s="740"/>
      <c r="CH20" s="740"/>
      <c r="CI20" s="740"/>
      <c r="CJ20" s="740"/>
      <c r="CK20" s="740"/>
      <c r="CL20" s="740"/>
      <c r="CM20" s="740"/>
      <c r="CN20" s="740"/>
      <c r="CO20" s="740"/>
      <c r="CP20" s="740"/>
      <c r="CQ20" s="740"/>
      <c r="CR20" s="740"/>
      <c r="CS20" s="740"/>
      <c r="CT20" s="741"/>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
    </row>
    <row r="21" spans="1:192" s="14" customFormat="1" outlineLevel="1">
      <c r="A21" s="15"/>
      <c r="B21" s="15"/>
      <c r="C21" s="15"/>
      <c r="D21" s="15"/>
      <c r="E21" s="15"/>
      <c r="F21" s="15"/>
      <c r="G21" s="15"/>
      <c r="H21" s="15"/>
      <c r="I21" s="15"/>
      <c r="J21" s="15"/>
      <c r="K21" s="15"/>
      <c r="L21" s="18"/>
      <c r="M21" s="744"/>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740"/>
      <c r="AP21" s="740"/>
      <c r="AQ21" s="740"/>
      <c r="AR21" s="740"/>
      <c r="AS21" s="740"/>
      <c r="AT21" s="740"/>
      <c r="AU21" s="740"/>
      <c r="AV21" s="740"/>
      <c r="AW21" s="740"/>
      <c r="AX21" s="740"/>
      <c r="AY21" s="740"/>
      <c r="AZ21" s="740"/>
      <c r="BA21" s="740"/>
      <c r="BB21" s="740"/>
      <c r="BC21" s="740"/>
      <c r="BD21" s="740"/>
      <c r="BE21" s="740"/>
      <c r="BF21" s="740"/>
      <c r="BG21" s="740"/>
      <c r="BH21" s="740"/>
      <c r="BI21" s="740"/>
      <c r="BJ21" s="740"/>
      <c r="BK21" s="740"/>
      <c r="BL21" s="740"/>
      <c r="BM21" s="740"/>
      <c r="BN21" s="740"/>
      <c r="BO21" s="740"/>
      <c r="BP21" s="740"/>
      <c r="BQ21" s="740"/>
      <c r="BR21" s="740"/>
      <c r="BS21" s="740"/>
      <c r="BT21" s="740"/>
      <c r="BU21" s="740"/>
      <c r="BV21" s="740"/>
      <c r="BW21" s="740"/>
      <c r="BX21" s="740"/>
      <c r="BY21" s="740"/>
      <c r="BZ21" s="740"/>
      <c r="CA21" s="740"/>
      <c r="CB21" s="740"/>
      <c r="CC21" s="740"/>
      <c r="CD21" s="740"/>
      <c r="CE21" s="740"/>
      <c r="CF21" s="740"/>
      <c r="CG21" s="740"/>
      <c r="CH21" s="740"/>
      <c r="CI21" s="740"/>
      <c r="CJ21" s="740"/>
      <c r="CK21" s="740"/>
      <c r="CL21" s="740"/>
      <c r="CM21" s="740"/>
      <c r="CN21" s="740"/>
      <c r="CO21" s="740"/>
      <c r="CP21" s="740"/>
      <c r="CQ21" s="740"/>
      <c r="CR21" s="740"/>
      <c r="CS21" s="740"/>
      <c r="CT21" s="741"/>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row>
    <row r="22" spans="1:192" s="14" customFormat="1" outlineLevel="1">
      <c r="A22" s="15"/>
      <c r="B22" s="15"/>
      <c r="C22" s="15"/>
      <c r="D22" s="15"/>
      <c r="E22" s="15"/>
      <c r="F22" s="15"/>
      <c r="G22" s="15"/>
      <c r="H22" s="15"/>
      <c r="I22" s="15"/>
      <c r="J22" s="15"/>
      <c r="K22" s="15"/>
      <c r="L22" s="15"/>
      <c r="M22" s="745">
        <f>+IF(AND(ROUND(SUM(O35:GJ35),3)=0,SUM(M24:M26)=0),1,0)</f>
        <v>1</v>
      </c>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740"/>
      <c r="AP22" s="740"/>
      <c r="AQ22" s="740"/>
      <c r="AR22" s="740"/>
      <c r="AS22" s="740"/>
      <c r="AT22" s="740"/>
      <c r="AU22" s="740"/>
      <c r="AV22" s="740"/>
      <c r="AW22" s="740"/>
      <c r="AX22" s="740"/>
      <c r="AY22" s="740"/>
      <c r="AZ22" s="740"/>
      <c r="BA22" s="740"/>
      <c r="BB22" s="740"/>
      <c r="BC22" s="740"/>
      <c r="BD22" s="740"/>
      <c r="BE22" s="740"/>
      <c r="BF22" s="740"/>
      <c r="BG22" s="740"/>
      <c r="BH22" s="740"/>
      <c r="BI22" s="740"/>
      <c r="BJ22" s="740"/>
      <c r="BK22" s="740"/>
      <c r="BL22" s="740"/>
      <c r="BM22" s="740"/>
      <c r="BN22" s="740"/>
      <c r="BO22" s="740"/>
      <c r="BP22" s="740"/>
      <c r="BQ22" s="740"/>
      <c r="BR22" s="740"/>
      <c r="BS22" s="740"/>
      <c r="BT22" s="740"/>
      <c r="BU22" s="740"/>
      <c r="BV22" s="740"/>
      <c r="BW22" s="740"/>
      <c r="BX22" s="740"/>
      <c r="BY22" s="740"/>
      <c r="BZ22" s="740"/>
      <c r="CA22" s="740"/>
      <c r="CB22" s="740"/>
      <c r="CC22" s="740"/>
      <c r="CD22" s="740"/>
      <c r="CE22" s="740"/>
      <c r="CF22" s="740"/>
      <c r="CG22" s="740"/>
      <c r="CH22" s="740"/>
      <c r="CI22" s="740"/>
      <c r="CJ22" s="740"/>
      <c r="CK22" s="740"/>
      <c r="CL22" s="740"/>
      <c r="CM22" s="740"/>
      <c r="CN22" s="740"/>
      <c r="CO22" s="740"/>
      <c r="CP22" s="740"/>
      <c r="CQ22" s="740"/>
      <c r="CR22" s="740"/>
      <c r="CS22" s="740"/>
      <c r="CT22" s="741"/>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
      <c r="EP22" s="1"/>
    </row>
    <row r="23" spans="1:192" s="14" customFormat="1" outlineLevel="1">
      <c r="A23" s="19"/>
      <c r="B23" s="20"/>
      <c r="C23" s="21"/>
      <c r="D23" s="21"/>
      <c r="E23" s="21"/>
      <c r="F23" s="21"/>
      <c r="G23" s="21"/>
      <c r="H23" s="21"/>
      <c r="I23" s="21"/>
      <c r="J23" s="21"/>
      <c r="K23" s="21"/>
      <c r="L23" s="21"/>
      <c r="M23" s="746"/>
      <c r="N23" s="747"/>
      <c r="O23" s="748"/>
      <c r="P23" s="748"/>
      <c r="Q23" s="748"/>
      <c r="R23" s="748"/>
      <c r="S23" s="748"/>
      <c r="T23" s="748"/>
      <c r="U23" s="748"/>
      <c r="V23" s="748"/>
      <c r="W23" s="748"/>
      <c r="X23" s="748"/>
      <c r="Y23" s="748"/>
      <c r="Z23" s="748"/>
      <c r="AA23" s="748"/>
      <c r="AB23" s="748"/>
      <c r="AC23" s="748"/>
      <c r="AD23" s="748"/>
      <c r="AE23" s="748"/>
      <c r="AF23" s="748"/>
      <c r="AG23" s="748"/>
      <c r="AH23" s="748"/>
      <c r="AI23" s="748"/>
      <c r="AJ23" s="748"/>
      <c r="AK23" s="748"/>
      <c r="AL23" s="748"/>
      <c r="AM23" s="748"/>
      <c r="AN23" s="748"/>
      <c r="AO23" s="748"/>
      <c r="AP23" s="748"/>
      <c r="AQ23" s="748"/>
      <c r="AR23" s="748"/>
      <c r="AS23" s="748"/>
      <c r="AT23" s="748"/>
      <c r="AU23" s="748"/>
      <c r="AV23" s="748"/>
      <c r="AW23" s="748"/>
      <c r="AX23" s="748"/>
      <c r="AY23" s="748"/>
      <c r="AZ23" s="748"/>
      <c r="BA23" s="748"/>
      <c r="BB23" s="748"/>
      <c r="BC23" s="748"/>
      <c r="BD23" s="748"/>
      <c r="BE23" s="748"/>
      <c r="BF23" s="748"/>
      <c r="BG23" s="748"/>
      <c r="BH23" s="748"/>
      <c r="BI23" s="748"/>
      <c r="BJ23" s="748"/>
      <c r="BK23" s="748"/>
      <c r="BL23" s="748"/>
      <c r="BM23" s="748"/>
      <c r="BN23" s="748"/>
      <c r="BO23" s="748"/>
      <c r="BP23" s="748"/>
      <c r="BQ23" s="748"/>
      <c r="BR23" s="748"/>
      <c r="BS23" s="748"/>
      <c r="BT23" s="748"/>
      <c r="BU23" s="748"/>
      <c r="BV23" s="748"/>
      <c r="BW23" s="748"/>
      <c r="BX23" s="748"/>
      <c r="BY23" s="748"/>
      <c r="BZ23" s="748"/>
      <c r="CA23" s="748"/>
      <c r="CB23" s="748"/>
      <c r="CC23" s="748"/>
      <c r="CD23" s="748"/>
      <c r="CE23" s="748"/>
      <c r="CF23" s="748"/>
      <c r="CG23" s="748"/>
      <c r="CH23" s="748"/>
      <c r="CI23" s="748"/>
      <c r="CJ23" s="748"/>
      <c r="CK23" s="748"/>
      <c r="CL23" s="748"/>
      <c r="CM23" s="748"/>
      <c r="CN23" s="748"/>
      <c r="CO23" s="748"/>
      <c r="CP23" s="748"/>
      <c r="CQ23" s="748"/>
      <c r="CR23" s="748"/>
      <c r="CS23" s="748"/>
      <c r="CT23" s="741"/>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3"/>
    </row>
    <row r="24" spans="1:192" s="14" customFormat="1" outlineLevel="1">
      <c r="A24" s="24"/>
      <c r="B24" s="288" t="s">
        <v>48</v>
      </c>
      <c r="C24" s="288"/>
      <c r="D24" s="288"/>
      <c r="E24" s="288"/>
      <c r="F24" s="288"/>
      <c r="G24" s="288"/>
      <c r="H24" s="288"/>
      <c r="I24" s="288"/>
      <c r="J24" s="288"/>
      <c r="K24" s="494" t="s">
        <v>200</v>
      </c>
      <c r="L24" s="501"/>
      <c r="M24" s="749">
        <f>IF(ROUND(N24,5)=ROUND(N31,5),0,1)</f>
        <v>0</v>
      </c>
      <c r="N24" s="750">
        <f>SUM(O24:HX24)</f>
        <v>14349.199408290138</v>
      </c>
      <c r="O24" s="751">
        <f>+Oper!O81</f>
        <v>0</v>
      </c>
      <c r="P24" s="751">
        <f>+Oper!P81</f>
        <v>14.9</v>
      </c>
      <c r="Q24" s="751">
        <f>+Oper!Q81</f>
        <v>27.245940252691838</v>
      </c>
      <c r="R24" s="751">
        <f>+Oper!R81</f>
        <v>29.129869099529753</v>
      </c>
      <c r="S24" s="751">
        <f>+Oper!S81</f>
        <v>30.452962128731002</v>
      </c>
      <c r="T24" s="751">
        <f>+Oper!T81</f>
        <v>31.499973091346945</v>
      </c>
      <c r="U24" s="751">
        <f>+Oper!U81</f>
        <v>33.355673427133731</v>
      </c>
      <c r="V24" s="751">
        <f>+Oper!V81</f>
        <v>35.463613208850539</v>
      </c>
      <c r="W24" s="751">
        <f>+Oper!W81</f>
        <v>37.479163526598839</v>
      </c>
      <c r="X24" s="751">
        <f>+Oper!X81</f>
        <v>39.72192093337349</v>
      </c>
      <c r="Y24" s="751">
        <f>+Oper!Y81</f>
        <v>42.336656830402546</v>
      </c>
      <c r="Z24" s="751">
        <f>+Oper!Z81</f>
        <v>44.806701825555812</v>
      </c>
      <c r="AA24" s="751">
        <f>+Oper!AA81</f>
        <v>47.119229261539232</v>
      </c>
      <c r="AB24" s="751">
        <f>+Oper!AB81</f>
        <v>49.689584407899858</v>
      </c>
      <c r="AC24" s="751">
        <f>+Oper!AC81</f>
        <v>52.4060782505709</v>
      </c>
      <c r="AD24" s="751">
        <f>+Oper!AD81</f>
        <v>56.198019246136496</v>
      </c>
      <c r="AE24" s="751">
        <f>+Oper!AE81</f>
        <v>58.422564466906628</v>
      </c>
      <c r="AF24" s="751">
        <f>+Oper!AF81</f>
        <v>60.839387719974887</v>
      </c>
      <c r="AG24" s="751">
        <f>+Oper!AG81</f>
        <v>63.360645000911191</v>
      </c>
      <c r="AH24" s="751">
        <f>+Oper!AH81</f>
        <v>66.182747791873368</v>
      </c>
      <c r="AI24" s="751">
        <f>+Oper!AI81</f>
        <v>68.822588774565659</v>
      </c>
      <c r="AJ24" s="751">
        <f>+Oper!AJ81</f>
        <v>71.583394935209213</v>
      </c>
      <c r="AK24" s="751">
        <f>+Oper!AK81</f>
        <v>74.455619099921577</v>
      </c>
      <c r="AL24" s="751">
        <f>+Oper!AL81</f>
        <v>77.67273270831511</v>
      </c>
      <c r="AM24" s="751">
        <f>+Oper!AM81</f>
        <v>80.560286312151831</v>
      </c>
      <c r="AN24" s="751">
        <f>+Oper!AN81</f>
        <v>84.218182828735934</v>
      </c>
      <c r="AO24" s="751">
        <f>+Oper!AO81</f>
        <v>87.205163002513999</v>
      </c>
      <c r="AP24" s="751">
        <f>+Oper!AP81</f>
        <v>90.527606061567951</v>
      </c>
      <c r="AQ24" s="751">
        <f>+Oper!AQ81</f>
        <v>93.437280309495762</v>
      </c>
      <c r="AR24" s="751">
        <f>+Oper!AR81</f>
        <v>96.700507329691916</v>
      </c>
      <c r="AS24" s="751">
        <f>+Oper!AS81</f>
        <v>99.932994498114994</v>
      </c>
      <c r="AT24" s="751">
        <f>+Oper!AT81</f>
        <v>103.8799975505155</v>
      </c>
      <c r="AU24" s="751">
        <f>+Oper!AU81</f>
        <v>107.37587086113784</v>
      </c>
      <c r="AV24" s="751">
        <f>+Oper!AV81</f>
        <v>111.29024239341638</v>
      </c>
      <c r="AW24" s="751">
        <f>+Oper!AW81</f>
        <v>115.36018496529812</v>
      </c>
      <c r="AX24" s="751">
        <f>+Oper!AX81</f>
        <v>120.7059335125499</v>
      </c>
      <c r="AY24" s="751">
        <f>+Oper!AY81</f>
        <v>124.0701981353853</v>
      </c>
      <c r="AZ24" s="751">
        <f>+Oper!AZ81</f>
        <v>127.80512592187519</v>
      </c>
      <c r="BA24" s="751">
        <f>+Oper!BA81</f>
        <v>131.66432903478301</v>
      </c>
      <c r="BB24" s="751">
        <f>+Oper!BB81</f>
        <v>136.03472962954865</v>
      </c>
      <c r="BC24" s="751">
        <f>+Oper!BC81</f>
        <v>139.75373245037261</v>
      </c>
      <c r="BD24" s="751">
        <f>+Oper!BD81</f>
        <v>143.95768659869628</v>
      </c>
      <c r="BE24" s="751">
        <f>+Oper!BE81</f>
        <v>148.3045000699361</v>
      </c>
      <c r="BF24" s="751">
        <f>+Oper!BF81</f>
        <v>153.22724060666198</v>
      </c>
      <c r="BG24" s="751">
        <f>+Oper!BG81</f>
        <v>157.41626284326767</v>
      </c>
      <c r="BH24" s="751">
        <f>+Oper!BH81</f>
        <v>162.15152635397433</v>
      </c>
      <c r="BI24" s="751">
        <f>+Oper!BI81</f>
        <v>167.04770422212295</v>
      </c>
      <c r="BJ24" s="751">
        <f>+Oper!BJ81</f>
        <v>172.59259668830356</v>
      </c>
      <c r="BK24" s="751">
        <f>+Oper!BK81</f>
        <v>177.3110411537798</v>
      </c>
      <c r="BL24" s="751">
        <f>+Oper!BL81</f>
        <v>182.64476263881366</v>
      </c>
      <c r="BM24" s="751">
        <f>+Oper!BM81</f>
        <v>188.15973536015113</v>
      </c>
      <c r="BN24" s="751">
        <f>+Oper!BN81</f>
        <v>194.40540933630922</v>
      </c>
      <c r="BO24" s="751">
        <f>+Oper!BO81</f>
        <v>199.72018613057767</v>
      </c>
      <c r="BP24" s="751">
        <f>+Oper!BP81</f>
        <v>205.72800065147811</v>
      </c>
      <c r="BQ24" s="751">
        <f>+Oper!BQ81</f>
        <v>211.93997352831261</v>
      </c>
      <c r="BR24" s="751">
        <f>+Oper!BR81</f>
        <v>218.97499605659021</v>
      </c>
      <c r="BS24" s="751">
        <f>+Oper!BS81</f>
        <v>224.96147159520692</v>
      </c>
      <c r="BT24" s="751">
        <f>+Oper!BT81</f>
        <v>231.72857321812029</v>
      </c>
      <c r="BU24" s="751">
        <f>+Oper!BU81</f>
        <v>238.72563539273986</v>
      </c>
      <c r="BV24" s="751">
        <f>+Oper!BV81</f>
        <v>246.6497669055756</v>
      </c>
      <c r="BW24" s="751">
        <f>+Oper!BW81</f>
        <v>253.39283265635285</v>
      </c>
      <c r="BX24" s="751">
        <f>+Oper!BX81</f>
        <v>261.01518255006664</v>
      </c>
      <c r="BY24" s="751">
        <f>+Oper!BY81</f>
        <v>268.89655615652043</v>
      </c>
      <c r="BZ24" s="751">
        <f>+Oper!BZ81</f>
        <v>277.82216513365211</v>
      </c>
      <c r="CA24" s="751">
        <f>+Oper!CA81</f>
        <v>285.41744142368259</v>
      </c>
      <c r="CB24" s="751">
        <f>+Oper!CB81</f>
        <v>294.00312864100948</v>
      </c>
      <c r="CC24" s="751">
        <f>+Oper!CC81</f>
        <v>302.88057582874768</v>
      </c>
      <c r="CD24" s="751">
        <f>+Oper!CD81</f>
        <v>312.93423224315796</v>
      </c>
      <c r="CE24" s="751">
        <f>+Oper!CE81</f>
        <v>321.48942420688053</v>
      </c>
      <c r="CF24" s="751">
        <f>+Oper!CF81</f>
        <v>331.16019844601118</v>
      </c>
      <c r="CG24" s="751">
        <f>+Oper!CG81</f>
        <v>341.15960622773963</v>
      </c>
      <c r="CH24" s="751">
        <f>+Oper!CH81</f>
        <v>352.48387637647488</v>
      </c>
      <c r="CI24" s="751">
        <f>+Oper!CI81</f>
        <v>362.12030127285567</v>
      </c>
      <c r="CJ24" s="751">
        <f>+Oper!CJ81</f>
        <v>373.01329935406841</v>
      </c>
      <c r="CK24" s="751">
        <f>+Oper!CK81</f>
        <v>384.27646475181871</v>
      </c>
      <c r="CL24" s="751">
        <f>+Oper!CL81</f>
        <v>397.03193292335192</v>
      </c>
      <c r="CM24" s="751">
        <f>+Oper!CM81</f>
        <v>407.88624048037144</v>
      </c>
      <c r="CN24" s="751">
        <f>+Oper!CN81</f>
        <v>420.15593102047154</v>
      </c>
      <c r="CO24" s="751">
        <f>+Oper!CO81</f>
        <v>432.84257182422874</v>
      </c>
      <c r="CP24" s="751">
        <f>+Oper!CP81</f>
        <v>447.21011747070497</v>
      </c>
      <c r="CQ24" s="751">
        <f>+Oper!CQ81</f>
        <v>459.43622765256532</v>
      </c>
      <c r="CR24" s="751">
        <f>+Oper!CR81</f>
        <v>473.25660151359381</v>
      </c>
      <c r="CS24" s="751"/>
      <c r="CT24" s="741"/>
      <c r="CU24" s="96">
        <f>+Oper!CU81</f>
        <v>0</v>
      </c>
      <c r="CV24" s="96">
        <f>+Oper!CV81</f>
        <v>0</v>
      </c>
      <c r="CW24" s="96">
        <f>+Oper!CW81</f>
        <v>0</v>
      </c>
      <c r="CX24" s="96">
        <f>+Oper!CX81</f>
        <v>0</v>
      </c>
      <c r="CY24" s="96">
        <f>+Oper!CY81</f>
        <v>0</v>
      </c>
      <c r="CZ24" s="96">
        <f>+Oper!CZ81</f>
        <v>0</v>
      </c>
      <c r="DA24" s="96">
        <f>+Oper!DA81</f>
        <v>0</v>
      </c>
      <c r="DB24" s="96">
        <f>+Oper!DB81</f>
        <v>0</v>
      </c>
      <c r="DC24" s="96">
        <f>+Oper!DC81</f>
        <v>0</v>
      </c>
      <c r="DD24" s="96">
        <f>+Oper!DD81</f>
        <v>0</v>
      </c>
      <c r="DE24" s="96">
        <f>+Oper!DE81</f>
        <v>0</v>
      </c>
      <c r="DF24" s="96">
        <f>+Oper!DF81</f>
        <v>0</v>
      </c>
      <c r="DG24" s="96">
        <f>+Oper!DG81</f>
        <v>0</v>
      </c>
      <c r="DH24" s="96">
        <f>+Oper!DH81</f>
        <v>0</v>
      </c>
      <c r="DI24" s="96">
        <f>+Oper!DI81</f>
        <v>0</v>
      </c>
      <c r="DJ24" s="96">
        <f>+Oper!DJ81</f>
        <v>0</v>
      </c>
      <c r="DK24" s="96">
        <f>+Oper!DK81</f>
        <v>0</v>
      </c>
      <c r="DL24" s="96">
        <f>+Oper!DL81</f>
        <v>0</v>
      </c>
      <c r="DM24" s="96">
        <f>+Oper!DM81</f>
        <v>0</v>
      </c>
      <c r="DN24" s="96">
        <f>+Oper!DN81</f>
        <v>0</v>
      </c>
      <c r="DO24" s="96">
        <f>+Oper!DO81</f>
        <v>0</v>
      </c>
      <c r="DP24" s="96">
        <f>+Oper!DP81</f>
        <v>0</v>
      </c>
      <c r="DQ24" s="96">
        <f>+Oper!DQ81</f>
        <v>0</v>
      </c>
      <c r="DR24" s="96">
        <f>+Oper!DR81</f>
        <v>0</v>
      </c>
      <c r="DS24" s="96">
        <f>+Oper!DS81</f>
        <v>0</v>
      </c>
      <c r="DT24" s="96">
        <f>+Oper!DT81</f>
        <v>0</v>
      </c>
      <c r="DU24" s="96">
        <f>+Oper!DU81</f>
        <v>0</v>
      </c>
      <c r="DV24" s="96">
        <f>+Oper!DV81</f>
        <v>0</v>
      </c>
      <c r="DW24" s="96">
        <f>+Oper!DW81</f>
        <v>0</v>
      </c>
      <c r="DX24" s="96">
        <f>+Oper!DX81</f>
        <v>0</v>
      </c>
      <c r="DY24" s="96">
        <f>+Oper!DY81</f>
        <v>0</v>
      </c>
      <c r="DZ24" s="96">
        <f>+Oper!DZ81</f>
        <v>0</v>
      </c>
      <c r="EA24" s="96">
        <f>+Oper!EA81</f>
        <v>0</v>
      </c>
      <c r="EB24" s="96">
        <f>+Oper!EB81</f>
        <v>0</v>
      </c>
      <c r="EC24" s="96">
        <f>+Oper!EC81</f>
        <v>0</v>
      </c>
      <c r="ED24" s="96">
        <f>+Oper!ED81</f>
        <v>0</v>
      </c>
      <c r="EE24" s="96">
        <f>+Oper!EE81</f>
        <v>0</v>
      </c>
      <c r="EF24" s="96">
        <f>+Oper!EF81</f>
        <v>0</v>
      </c>
      <c r="EG24" s="96">
        <f>+Oper!EG81</f>
        <v>0</v>
      </c>
      <c r="EH24" s="96">
        <f>+Oper!EH81</f>
        <v>0</v>
      </c>
      <c r="EI24" s="96">
        <f>+Oper!EI81</f>
        <v>0</v>
      </c>
      <c r="EJ24" s="96">
        <f>+Oper!EJ81</f>
        <v>0</v>
      </c>
      <c r="EK24" s="96">
        <f>+Oper!EK81</f>
        <v>0</v>
      </c>
      <c r="EL24" s="96">
        <f>+Oper!EL81</f>
        <v>0</v>
      </c>
      <c r="EM24" s="96">
        <f>+Oper!EM81</f>
        <v>0</v>
      </c>
      <c r="EN24" s="96">
        <f>+Oper!EN81</f>
        <v>0</v>
      </c>
      <c r="EO24" s="96">
        <f>+Oper!EO81</f>
        <v>0</v>
      </c>
      <c r="EP24" s="96">
        <f>+Oper!EP81</f>
        <v>0</v>
      </c>
      <c r="EQ24" s="96">
        <f>+Oper!EQ81</f>
        <v>0</v>
      </c>
      <c r="ER24" s="96">
        <f>+Oper!ER81</f>
        <v>0</v>
      </c>
      <c r="ES24" s="96">
        <f>+Oper!ES81</f>
        <v>0</v>
      </c>
      <c r="ET24" s="96">
        <f>+Oper!ET81</f>
        <v>0</v>
      </c>
      <c r="EU24" s="96">
        <f>+Oper!EU81</f>
        <v>0</v>
      </c>
      <c r="EV24" s="96">
        <f>+Oper!EV81</f>
        <v>0</v>
      </c>
      <c r="EW24" s="96">
        <f>+Oper!EW81</f>
        <v>0</v>
      </c>
      <c r="EX24" s="96">
        <f>+Oper!EX81</f>
        <v>0</v>
      </c>
      <c r="EY24" s="96">
        <f>+Oper!EY81</f>
        <v>0</v>
      </c>
      <c r="EZ24" s="96">
        <f>+Oper!EZ81</f>
        <v>0</v>
      </c>
      <c r="FA24" s="96">
        <f>+Oper!FA81</f>
        <v>0</v>
      </c>
      <c r="FB24" s="96">
        <f>+Oper!FB81</f>
        <v>0</v>
      </c>
      <c r="FC24" s="96">
        <f>+Oper!FC81</f>
        <v>0</v>
      </c>
      <c r="FD24" s="96">
        <f>+Oper!FD81</f>
        <v>0</v>
      </c>
      <c r="FE24" s="96">
        <f>+Oper!FE81</f>
        <v>0</v>
      </c>
      <c r="FF24" s="96">
        <f>+Oper!FF81</f>
        <v>0</v>
      </c>
      <c r="FG24" s="96">
        <f>+Oper!FG81</f>
        <v>0</v>
      </c>
      <c r="FH24" s="96">
        <f>+Oper!FH81</f>
        <v>0</v>
      </c>
      <c r="FI24" s="96">
        <f>+Oper!FI81</f>
        <v>0</v>
      </c>
      <c r="FJ24" s="96">
        <f>+Oper!FJ81</f>
        <v>0</v>
      </c>
      <c r="FK24" s="96">
        <f>+Oper!FK81</f>
        <v>0</v>
      </c>
      <c r="FL24" s="96">
        <f>+Oper!FL81</f>
        <v>0</v>
      </c>
      <c r="FM24" s="96">
        <f>+Oper!FM81</f>
        <v>0</v>
      </c>
      <c r="FN24" s="96">
        <f>+Oper!FN81</f>
        <v>0</v>
      </c>
      <c r="FO24" s="96">
        <f>+Oper!FO81</f>
        <v>0</v>
      </c>
      <c r="FP24" s="96">
        <f>+Oper!FP81</f>
        <v>0</v>
      </c>
      <c r="FQ24" s="96">
        <f>+Oper!FQ81</f>
        <v>0</v>
      </c>
      <c r="FR24" s="96">
        <f>+Oper!FR81</f>
        <v>0</v>
      </c>
      <c r="FS24" s="96">
        <f>+Oper!FS81</f>
        <v>0</v>
      </c>
      <c r="FT24" s="96">
        <f>+Oper!FT81</f>
        <v>0</v>
      </c>
      <c r="FU24" s="96">
        <f>+Oper!FU81</f>
        <v>0</v>
      </c>
      <c r="FV24" s="96">
        <f>+Oper!FV81</f>
        <v>0</v>
      </c>
      <c r="FW24" s="96">
        <f>+Oper!FW81</f>
        <v>0</v>
      </c>
      <c r="FX24" s="96">
        <f>+Oper!FX81</f>
        <v>0</v>
      </c>
      <c r="FY24" s="96">
        <f>+Oper!FY81</f>
        <v>0</v>
      </c>
      <c r="FZ24" s="96">
        <f>+Oper!FZ81</f>
        <v>0</v>
      </c>
      <c r="GA24" s="96">
        <f>+Oper!GA81</f>
        <v>0</v>
      </c>
      <c r="GB24" s="96">
        <f>+Oper!GB81</f>
        <v>0</v>
      </c>
      <c r="GC24" s="96">
        <f>+Oper!GC81</f>
        <v>0</v>
      </c>
      <c r="GD24" s="96">
        <f>+Oper!GD81</f>
        <v>0</v>
      </c>
      <c r="GE24" s="96">
        <f>+Oper!GE81</f>
        <v>0</v>
      </c>
      <c r="GF24" s="96">
        <f>+Oper!GF81</f>
        <v>0</v>
      </c>
      <c r="GG24" s="96">
        <f>+Oper!GG81</f>
        <v>0</v>
      </c>
      <c r="GH24" s="96">
        <f>+Oper!GH81</f>
        <v>0</v>
      </c>
      <c r="GI24" s="96">
        <f>+Oper!GI81</f>
        <v>0</v>
      </c>
      <c r="GJ24" s="96">
        <f>+Oper!GJ81</f>
        <v>0</v>
      </c>
    </row>
    <row r="25" spans="1:192" s="14" customFormat="1" outlineLevel="1">
      <c r="A25" s="502"/>
      <c r="B25" s="288" t="s">
        <v>149</v>
      </c>
      <c r="C25" s="288"/>
      <c r="D25" s="288"/>
      <c r="E25" s="288"/>
      <c r="F25" s="288"/>
      <c r="G25" s="288"/>
      <c r="H25" s="288"/>
      <c r="I25" s="288"/>
      <c r="J25" s="288"/>
      <c r="K25" s="494" t="s">
        <v>200</v>
      </c>
      <c r="L25" s="501"/>
      <c r="M25" s="749">
        <f>IF(ROUND(N25,5)=ROUND(N32,5),0,1)</f>
        <v>0</v>
      </c>
      <c r="N25" s="750">
        <f>SUM(O25:HX25)</f>
        <v>5305.3938163281873</v>
      </c>
      <c r="O25" s="751">
        <f>+Fin!O167</f>
        <v>0</v>
      </c>
      <c r="P25" s="751">
        <f>+Fin!P167</f>
        <v>20.25</v>
      </c>
      <c r="Q25" s="751">
        <f>+Fin!Q167</f>
        <v>25.370941353084522</v>
      </c>
      <c r="R25" s="751">
        <f>+Fin!R167</f>
        <v>22.442320190089209</v>
      </c>
      <c r="S25" s="751">
        <f>+Fin!S167</f>
        <v>19.727425363271351</v>
      </c>
      <c r="T25" s="751">
        <f>+Fin!T167</f>
        <v>16.843416569761459</v>
      </c>
      <c r="U25" s="751">
        <f>+Fin!U167</f>
        <v>17.591360319579724</v>
      </c>
      <c r="V25" s="751">
        <f>+Fin!V167</f>
        <v>18.737868229683034</v>
      </c>
      <c r="W25" s="751">
        <f>+Fin!W167</f>
        <v>20.260304238681325</v>
      </c>
      <c r="X25" s="751">
        <f>+Fin!X167</f>
        <v>22.213849083021479</v>
      </c>
      <c r="Y25" s="751">
        <f>+Fin!Y167</f>
        <v>23.844549201239484</v>
      </c>
      <c r="Z25" s="751">
        <f>+Fin!Z167</f>
        <v>23.247468511304241</v>
      </c>
      <c r="AA25" s="751">
        <f>+Fin!AA167</f>
        <v>23.267376914975053</v>
      </c>
      <c r="AB25" s="751">
        <f>+Fin!AB167</f>
        <v>23.920494874886373</v>
      </c>
      <c r="AC25" s="751">
        <f>+Fin!AC167</f>
        <v>25.454244778480788</v>
      </c>
      <c r="AD25" s="751">
        <f>+Fin!AD167</f>
        <v>27.881340442959424</v>
      </c>
      <c r="AE25" s="751">
        <f>+Fin!AE167</f>
        <v>27.870470597460017</v>
      </c>
      <c r="AF25" s="751">
        <f>+Fin!AF167</f>
        <v>28.343907872139379</v>
      </c>
      <c r="AG25" s="751">
        <f>+Fin!AG167</f>
        <v>29.350218535055735</v>
      </c>
      <c r="AH25" s="751">
        <f>+Fin!AH167</f>
        <v>30.83901816940952</v>
      </c>
      <c r="AI25" s="751">
        <f>+Fin!AI167</f>
        <v>33.198573775101075</v>
      </c>
      <c r="AJ25" s="751">
        <f>+Fin!AJ167</f>
        <v>32.304493997125995</v>
      </c>
      <c r="AK25" s="751">
        <f>+Fin!AK167</f>
        <v>32.007546384556591</v>
      </c>
      <c r="AL25" s="751">
        <f>+Fin!AL167</f>
        <v>32.619456162411495</v>
      </c>
      <c r="AM25" s="751">
        <f>+Fin!AM167</f>
        <v>34.821416921052204</v>
      </c>
      <c r="AN25" s="751">
        <f>+Fin!AN167</f>
        <v>37.965331095765968</v>
      </c>
      <c r="AO25" s="751">
        <f>+Fin!AO167</f>
        <v>38.802350222882204</v>
      </c>
      <c r="AP25" s="751">
        <f>+Fin!AP167</f>
        <v>39.753465291338728</v>
      </c>
      <c r="AQ25" s="751">
        <f>+Fin!AQ167</f>
        <v>40.613033893838022</v>
      </c>
      <c r="AR25" s="751">
        <f>+Fin!AR167</f>
        <v>41.664750086728048</v>
      </c>
      <c r="AS25" s="751">
        <f>+Fin!AS167</f>
        <v>42.747491197870296</v>
      </c>
      <c r="AT25" s="751">
        <f>+Fin!AT167</f>
        <v>43.801268983510901</v>
      </c>
      <c r="AU25" s="751">
        <f>+Fin!AU167</f>
        <v>44.894703983897074</v>
      </c>
      <c r="AV25" s="751">
        <f>+Fin!AV167</f>
        <v>45.756591867537701</v>
      </c>
      <c r="AW25" s="751">
        <f>+Fin!AW167</f>
        <v>46.840090450663688</v>
      </c>
      <c r="AX25" s="751">
        <f>+Fin!AX167</f>
        <v>47.956645229945138</v>
      </c>
      <c r="AY25" s="751">
        <f>+Fin!AY167</f>
        <v>49.094359066807378</v>
      </c>
      <c r="AZ25" s="751">
        <f>+Fin!AZ167</f>
        <v>48.537080023649978</v>
      </c>
      <c r="BA25" s="751">
        <f>+Fin!BA167</f>
        <v>49.821362587723002</v>
      </c>
      <c r="BB25" s="751">
        <f>+Fin!BB167</f>
        <v>50.729878254138029</v>
      </c>
      <c r="BC25" s="751">
        <f>+Fin!BC167</f>
        <v>51.486632765480628</v>
      </c>
      <c r="BD25" s="751">
        <f>+Fin!BD167</f>
        <v>53.346721147788877</v>
      </c>
      <c r="BE25" s="751">
        <f>+Fin!BE167</f>
        <v>56.376304683120246</v>
      </c>
      <c r="BF25" s="751">
        <f>+Fin!BF167</f>
        <v>60.644181042251759</v>
      </c>
      <c r="BG25" s="751">
        <f>+Fin!BG167</f>
        <v>62.597790245630442</v>
      </c>
      <c r="BH25" s="751">
        <f>+Fin!BH167</f>
        <v>65.297910455918085</v>
      </c>
      <c r="BI25" s="751">
        <f>+Fin!BI167</f>
        <v>66.849419586415337</v>
      </c>
      <c r="BJ25" s="751">
        <f>+Fin!BJ167</f>
        <v>67.159136072317196</v>
      </c>
      <c r="BK25" s="751">
        <f>+Fin!BK167</f>
        <v>66.103993860194123</v>
      </c>
      <c r="BL25" s="751">
        <f>+Fin!BL167</f>
        <v>63.59598906623426</v>
      </c>
      <c r="BM25" s="751">
        <f>+Fin!BM167</f>
        <v>66.020451870657553</v>
      </c>
      <c r="BN25" s="751">
        <f>+Fin!BN167</f>
        <v>68.554762217159194</v>
      </c>
      <c r="BO25" s="751">
        <f>+Fin!BO167</f>
        <v>71.194901809175718</v>
      </c>
      <c r="BP25" s="751">
        <f>+Fin!BP167</f>
        <v>73.967298450914214</v>
      </c>
      <c r="BQ25" s="751">
        <f>+Fin!BQ167</f>
        <v>76.841040901969251</v>
      </c>
      <c r="BR25" s="751">
        <f>+Fin!BR167</f>
        <v>79.830300022082113</v>
      </c>
      <c r="BS25" s="751">
        <f>+Fin!BS167</f>
        <v>82.916995757368881</v>
      </c>
      <c r="BT25" s="751">
        <f>+Fin!BT167</f>
        <v>86.128916547059092</v>
      </c>
      <c r="BU25" s="751">
        <f>+Fin!BU167</f>
        <v>89.429146550577357</v>
      </c>
      <c r="BV25" s="751">
        <f>+Fin!BV167</f>
        <v>92.83142676437771</v>
      </c>
      <c r="BW25" s="751">
        <f>+Fin!BW167</f>
        <v>96.327193736627464</v>
      </c>
      <c r="BX25" s="751">
        <f>+Fin!BX167</f>
        <v>100.05127807283553</v>
      </c>
      <c r="BY25" s="751">
        <f>+Fin!BY167</f>
        <v>103.96822534963829</v>
      </c>
      <c r="BZ25" s="751">
        <f>+Fin!BZ167</f>
        <v>108.09992521093777</v>
      </c>
      <c r="CA25" s="751">
        <f>+Fin!CA167</f>
        <v>112.4434388910346</v>
      </c>
      <c r="CB25" s="751">
        <f>+Fin!CB167</f>
        <v>117.03941639569734</v>
      </c>
      <c r="CC25" s="751">
        <f>+Fin!CC167</f>
        <v>121.79413242605447</v>
      </c>
      <c r="CD25" s="751">
        <f>+Fin!CD167</f>
        <v>126.72704078135865</v>
      </c>
      <c r="CE25" s="751">
        <f>+Fin!CE167</f>
        <v>131.82933661441018</v>
      </c>
      <c r="CF25" s="751">
        <f>+Fin!CF167</f>
        <v>137.14101189120976</v>
      </c>
      <c r="CG25" s="751">
        <f>+Fin!CG167</f>
        <v>142.60950566942029</v>
      </c>
      <c r="CH25" s="751">
        <f>+Fin!CH167</f>
        <v>141.96811370308166</v>
      </c>
      <c r="CI25" s="751">
        <f>+Fin!CI167</f>
        <v>142.35009686733557</v>
      </c>
      <c r="CJ25" s="751">
        <f>+Fin!CJ167</f>
        <v>159.4842825258381</v>
      </c>
      <c r="CK25" s="751">
        <f>+Fin!CK167</f>
        <v>170.15083545133407</v>
      </c>
      <c r="CL25" s="751">
        <f>+Fin!CL167</f>
        <v>173.60297274339604</v>
      </c>
      <c r="CM25" s="751">
        <f>+Fin!CM167</f>
        <v>164.82154194291471</v>
      </c>
      <c r="CN25" s="751">
        <f>+Fin!CN167</f>
        <v>142.25424679737804</v>
      </c>
      <c r="CO25" s="751">
        <f>+Fin!CO167</f>
        <v>104.23298253243706</v>
      </c>
      <c r="CP25" s="751">
        <f>+Fin!CP167</f>
        <v>48.936756300265735</v>
      </c>
      <c r="CQ25" s="751">
        <f>+Fin!CQ167</f>
        <v>39.246315823856278</v>
      </c>
      <c r="CR25" s="751">
        <f>+Fin!CR167</f>
        <v>37.755382062806902</v>
      </c>
      <c r="CS25" s="751"/>
      <c r="CT25" s="741"/>
      <c r="CU25" s="96">
        <f>+Fin!CU167</f>
        <v>0</v>
      </c>
      <c r="CV25" s="96">
        <f>+Fin!CV167</f>
        <v>0</v>
      </c>
      <c r="CW25" s="96">
        <f>+Fin!CW167</f>
        <v>0</v>
      </c>
      <c r="CX25" s="96">
        <f>+Fin!CX167</f>
        <v>0</v>
      </c>
      <c r="CY25" s="96">
        <f>+Fin!CY167</f>
        <v>0</v>
      </c>
      <c r="CZ25" s="96">
        <f>+Fin!CZ167</f>
        <v>0</v>
      </c>
      <c r="DA25" s="96">
        <f>+Fin!DA167</f>
        <v>0</v>
      </c>
      <c r="DB25" s="96">
        <f>+Fin!DB167</f>
        <v>0</v>
      </c>
      <c r="DC25" s="96">
        <f>+Fin!DC167</f>
        <v>0</v>
      </c>
      <c r="DD25" s="96">
        <f>+Fin!DD167</f>
        <v>0</v>
      </c>
      <c r="DE25" s="96">
        <f>+Fin!DE167</f>
        <v>0</v>
      </c>
      <c r="DF25" s="96">
        <f>+Fin!DF167</f>
        <v>0</v>
      </c>
      <c r="DG25" s="96">
        <f>+Fin!DG167</f>
        <v>0</v>
      </c>
      <c r="DH25" s="96">
        <f>+Fin!DH167</f>
        <v>0</v>
      </c>
      <c r="DI25" s="96">
        <f>+Fin!DI167</f>
        <v>0</v>
      </c>
      <c r="DJ25" s="96">
        <f>+Fin!DJ167</f>
        <v>0</v>
      </c>
      <c r="DK25" s="96">
        <f>+Fin!DK167</f>
        <v>0</v>
      </c>
      <c r="DL25" s="96">
        <f>+Fin!DL167</f>
        <v>0</v>
      </c>
      <c r="DM25" s="96">
        <f>+Fin!DM167</f>
        <v>0</v>
      </c>
      <c r="DN25" s="96">
        <f>+Fin!DN167</f>
        <v>0</v>
      </c>
      <c r="DO25" s="96">
        <f>+Fin!DO167</f>
        <v>0</v>
      </c>
      <c r="DP25" s="96">
        <f>+Fin!DP167</f>
        <v>0</v>
      </c>
      <c r="DQ25" s="96">
        <f>+Fin!DQ167</f>
        <v>0</v>
      </c>
      <c r="DR25" s="96">
        <f>+Fin!DR167</f>
        <v>0</v>
      </c>
      <c r="DS25" s="96">
        <f>+Fin!DS167</f>
        <v>0</v>
      </c>
      <c r="DT25" s="96">
        <f>+Fin!DT167</f>
        <v>0</v>
      </c>
      <c r="DU25" s="96">
        <f>+Fin!DU167</f>
        <v>0</v>
      </c>
      <c r="DV25" s="96">
        <f>+Fin!DV167</f>
        <v>0</v>
      </c>
      <c r="DW25" s="96">
        <f>+Fin!DW167</f>
        <v>0</v>
      </c>
      <c r="DX25" s="96">
        <f>+Fin!DX167</f>
        <v>0</v>
      </c>
      <c r="DY25" s="96">
        <f>+Fin!DY167</f>
        <v>0</v>
      </c>
      <c r="DZ25" s="96">
        <f>+Fin!DZ167</f>
        <v>0</v>
      </c>
      <c r="EA25" s="96">
        <f>+Fin!EA167</f>
        <v>0</v>
      </c>
      <c r="EB25" s="96">
        <f>+Fin!EB167</f>
        <v>0</v>
      </c>
      <c r="EC25" s="96">
        <f>+Fin!EC167</f>
        <v>0</v>
      </c>
      <c r="ED25" s="96">
        <f>+Fin!ED167</f>
        <v>0</v>
      </c>
      <c r="EE25" s="96">
        <f>+Fin!EE167</f>
        <v>0</v>
      </c>
      <c r="EF25" s="96">
        <f>+Fin!EF167</f>
        <v>0</v>
      </c>
      <c r="EG25" s="96">
        <f>+Fin!EG167</f>
        <v>0</v>
      </c>
      <c r="EH25" s="96">
        <f>+Fin!EH167</f>
        <v>0</v>
      </c>
      <c r="EI25" s="96">
        <f>+Fin!EI167</f>
        <v>0</v>
      </c>
      <c r="EJ25" s="96">
        <f>+Fin!EJ167</f>
        <v>0</v>
      </c>
      <c r="EK25" s="96">
        <f>+Fin!EK167</f>
        <v>0</v>
      </c>
      <c r="EL25" s="96">
        <f>+Fin!EL167</f>
        <v>0</v>
      </c>
      <c r="EM25" s="96">
        <f>+Fin!EM167</f>
        <v>0</v>
      </c>
      <c r="EN25" s="96">
        <f>+Fin!EN167</f>
        <v>0</v>
      </c>
      <c r="EO25" s="96">
        <f>+Fin!EO167</f>
        <v>0</v>
      </c>
      <c r="EP25" s="96">
        <f>+Fin!EP167</f>
        <v>0</v>
      </c>
      <c r="EQ25" s="96">
        <f>+Fin!EQ167</f>
        <v>0</v>
      </c>
      <c r="ER25" s="96">
        <f>+Fin!ER167</f>
        <v>0</v>
      </c>
      <c r="ES25" s="96">
        <f>+Fin!ES167</f>
        <v>0</v>
      </c>
      <c r="ET25" s="96">
        <f>+Fin!ET167</f>
        <v>0</v>
      </c>
      <c r="EU25" s="96">
        <f>+Fin!EU167</f>
        <v>0</v>
      </c>
      <c r="EV25" s="96">
        <f>+Fin!EV167</f>
        <v>0</v>
      </c>
      <c r="EW25" s="96">
        <f>+Fin!EW167</f>
        <v>0</v>
      </c>
      <c r="EX25" s="96">
        <f>+Fin!EX167</f>
        <v>0</v>
      </c>
      <c r="EY25" s="96">
        <f>+Fin!EY167</f>
        <v>0</v>
      </c>
      <c r="EZ25" s="96">
        <f>+Fin!EZ167</f>
        <v>0</v>
      </c>
      <c r="FA25" s="96">
        <f>+Fin!FA167</f>
        <v>0</v>
      </c>
      <c r="FB25" s="96">
        <f>+Fin!FB167</f>
        <v>0</v>
      </c>
      <c r="FC25" s="96">
        <f>+Fin!FC167</f>
        <v>0</v>
      </c>
      <c r="FD25" s="96">
        <f>+Fin!FD167</f>
        <v>0</v>
      </c>
      <c r="FE25" s="96">
        <f>+Fin!FE167</f>
        <v>0</v>
      </c>
      <c r="FF25" s="96">
        <f>+Fin!FF167</f>
        <v>0</v>
      </c>
      <c r="FG25" s="96">
        <f>+Fin!FG167</f>
        <v>0</v>
      </c>
      <c r="FH25" s="96">
        <f>+Fin!FH167</f>
        <v>0</v>
      </c>
      <c r="FI25" s="96">
        <f>+Fin!FI167</f>
        <v>0</v>
      </c>
      <c r="FJ25" s="96">
        <f>+Fin!FJ167</f>
        <v>0</v>
      </c>
      <c r="FK25" s="96">
        <f>+Fin!FK167</f>
        <v>0</v>
      </c>
      <c r="FL25" s="96">
        <f>+Fin!FL167</f>
        <v>0</v>
      </c>
      <c r="FM25" s="96">
        <f>+Fin!FM167</f>
        <v>0</v>
      </c>
      <c r="FN25" s="96">
        <f>+Fin!FN167</f>
        <v>0</v>
      </c>
      <c r="FO25" s="96">
        <f>+Fin!FO167</f>
        <v>0</v>
      </c>
      <c r="FP25" s="96">
        <f>+Fin!FP167</f>
        <v>0</v>
      </c>
      <c r="FQ25" s="96">
        <f>+Fin!FQ167</f>
        <v>0</v>
      </c>
      <c r="FR25" s="96">
        <f>+Fin!FR167</f>
        <v>0</v>
      </c>
      <c r="FS25" s="96">
        <f>+Fin!FS167</f>
        <v>0</v>
      </c>
      <c r="FT25" s="96">
        <f>+Fin!FT167</f>
        <v>0</v>
      </c>
      <c r="FU25" s="96">
        <f>+Fin!FU167</f>
        <v>0</v>
      </c>
      <c r="FV25" s="96">
        <f>+Fin!FV167</f>
        <v>0</v>
      </c>
      <c r="FW25" s="96">
        <f>+Fin!FW167</f>
        <v>0</v>
      </c>
      <c r="FX25" s="96">
        <f>+Fin!FX167</f>
        <v>0</v>
      </c>
      <c r="FY25" s="96">
        <f>+Fin!FY167</f>
        <v>0</v>
      </c>
      <c r="FZ25" s="96">
        <f>+Fin!FZ167</f>
        <v>0</v>
      </c>
      <c r="GA25" s="96">
        <f>+Fin!GA167</f>
        <v>0</v>
      </c>
      <c r="GB25" s="96">
        <f>+Fin!GB167</f>
        <v>0</v>
      </c>
      <c r="GC25" s="96">
        <f>+Fin!GC167</f>
        <v>0</v>
      </c>
      <c r="GD25" s="96">
        <f>+Fin!GD167</f>
        <v>0</v>
      </c>
      <c r="GE25" s="96">
        <f>+Fin!GE167</f>
        <v>0</v>
      </c>
      <c r="GF25" s="96">
        <f>+Fin!GF167</f>
        <v>0</v>
      </c>
      <c r="GG25" s="96">
        <f>+Fin!GG167</f>
        <v>0</v>
      </c>
      <c r="GH25" s="96">
        <f>+Fin!GH167</f>
        <v>0</v>
      </c>
      <c r="GI25" s="96">
        <f>+Fin!GI167</f>
        <v>0</v>
      </c>
      <c r="GJ25" s="96">
        <f>+Fin!GJ167</f>
        <v>0</v>
      </c>
    </row>
    <row r="26" spans="1:192" s="14" customFormat="1" outlineLevel="1">
      <c r="A26" s="25"/>
      <c r="B26" s="26"/>
      <c r="C26" s="26"/>
      <c r="D26" s="26"/>
      <c r="E26" s="26"/>
      <c r="F26" s="26"/>
      <c r="G26" s="26"/>
      <c r="H26" s="26"/>
      <c r="I26" s="26"/>
      <c r="J26" s="26"/>
      <c r="K26" s="495"/>
      <c r="L26" s="27"/>
      <c r="M26" s="752"/>
      <c r="N26" s="753"/>
      <c r="O26" s="754"/>
      <c r="P26" s="754"/>
      <c r="Q26" s="754"/>
      <c r="R26" s="754"/>
      <c r="S26" s="754"/>
      <c r="T26" s="754"/>
      <c r="U26" s="754"/>
      <c r="V26" s="754"/>
      <c r="W26" s="754"/>
      <c r="X26" s="754"/>
      <c r="Y26" s="754"/>
      <c r="Z26" s="754"/>
      <c r="AA26" s="754"/>
      <c r="AB26" s="754"/>
      <c r="AC26" s="754"/>
      <c r="AD26" s="754"/>
      <c r="AE26" s="754"/>
      <c r="AF26" s="754"/>
      <c r="AG26" s="754"/>
      <c r="AH26" s="754"/>
      <c r="AI26" s="754"/>
      <c r="AJ26" s="754"/>
      <c r="AK26" s="754"/>
      <c r="AL26" s="754"/>
      <c r="AM26" s="754"/>
      <c r="AN26" s="754"/>
      <c r="AO26" s="754"/>
      <c r="AP26" s="754"/>
      <c r="AQ26" s="754"/>
      <c r="AR26" s="754"/>
      <c r="AS26" s="754"/>
      <c r="AT26" s="754"/>
      <c r="AU26" s="754"/>
      <c r="AV26" s="754"/>
      <c r="AW26" s="754"/>
      <c r="AX26" s="754"/>
      <c r="AY26" s="754"/>
      <c r="AZ26" s="754"/>
      <c r="BA26" s="754"/>
      <c r="BB26" s="754"/>
      <c r="BC26" s="754"/>
      <c r="BD26" s="754"/>
      <c r="BE26" s="754"/>
      <c r="BF26" s="754"/>
      <c r="BG26" s="754"/>
      <c r="BH26" s="754"/>
      <c r="BI26" s="754"/>
      <c r="BJ26" s="754"/>
      <c r="BK26" s="754"/>
      <c r="BL26" s="754"/>
      <c r="BM26" s="754"/>
      <c r="BN26" s="754"/>
      <c r="BO26" s="754"/>
      <c r="BP26" s="754"/>
      <c r="BQ26" s="754"/>
      <c r="BR26" s="754"/>
      <c r="BS26" s="754"/>
      <c r="BT26" s="754"/>
      <c r="BU26" s="754"/>
      <c r="BV26" s="754"/>
      <c r="BW26" s="754"/>
      <c r="BX26" s="754"/>
      <c r="BY26" s="754"/>
      <c r="BZ26" s="754"/>
      <c r="CA26" s="754"/>
      <c r="CB26" s="754"/>
      <c r="CC26" s="754"/>
      <c r="CD26" s="754"/>
      <c r="CE26" s="754"/>
      <c r="CF26" s="754"/>
      <c r="CG26" s="754"/>
      <c r="CH26" s="754"/>
      <c r="CI26" s="754"/>
      <c r="CJ26" s="754"/>
      <c r="CK26" s="754"/>
      <c r="CL26" s="754"/>
      <c r="CM26" s="754"/>
      <c r="CN26" s="754"/>
      <c r="CO26" s="754"/>
      <c r="CP26" s="754"/>
      <c r="CQ26" s="754"/>
      <c r="CR26" s="754"/>
      <c r="CS26" s="754"/>
      <c r="CT26" s="741"/>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8"/>
    </row>
    <row r="27" spans="1:192" s="14" customFormat="1" outlineLevel="1">
      <c r="A27" s="28"/>
      <c r="B27" s="28"/>
      <c r="C27" s="28"/>
      <c r="D27" s="28"/>
      <c r="E27" s="28"/>
      <c r="F27" s="28"/>
      <c r="G27" s="28"/>
      <c r="H27" s="28"/>
      <c r="I27" s="28"/>
      <c r="J27" s="28"/>
      <c r="K27" s="496"/>
      <c r="L27" s="29"/>
      <c r="M27" s="755"/>
      <c r="N27" s="755"/>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c r="CB27" s="756"/>
      <c r="CC27" s="756"/>
      <c r="CD27" s="756"/>
      <c r="CE27" s="756"/>
      <c r="CF27" s="756"/>
      <c r="CG27" s="756"/>
      <c r="CH27" s="756"/>
      <c r="CI27" s="756"/>
      <c r="CJ27" s="756"/>
      <c r="CK27" s="756"/>
      <c r="CL27" s="756"/>
      <c r="CM27" s="756"/>
      <c r="CN27" s="756"/>
      <c r="CO27" s="756"/>
      <c r="CP27" s="756"/>
      <c r="CQ27" s="756"/>
      <c r="CR27" s="756"/>
      <c r="CS27" s="756"/>
      <c r="CT27" s="741"/>
      <c r="CU27" s="99"/>
      <c r="CV27" s="99"/>
      <c r="CW27" s="99"/>
      <c r="CX27" s="99"/>
      <c r="CY27" s="99"/>
      <c r="CZ27" s="99"/>
      <c r="DA27" s="99"/>
      <c r="DB27" s="99"/>
      <c r="DC27" s="99"/>
      <c r="DD27" s="99"/>
      <c r="DE27" s="99"/>
      <c r="DF27" s="99"/>
      <c r="DG27" s="99"/>
      <c r="DH27" s="99"/>
      <c r="DI27" s="99"/>
      <c r="DJ27" s="99"/>
      <c r="DK27" s="99"/>
      <c r="DL27" s="99"/>
      <c r="DM27" s="99"/>
      <c r="DN27" s="99"/>
      <c r="DO27" s="99"/>
      <c r="DP27" s="99"/>
      <c r="DQ27" s="99"/>
      <c r="DR27" s="99"/>
      <c r="DS27" s="99"/>
      <c r="DT27" s="99"/>
      <c r="DU27" s="99"/>
      <c r="DV27" s="99"/>
      <c r="DW27" s="99"/>
      <c r="DX27" s="99"/>
      <c r="DY27" s="99"/>
      <c r="DZ27" s="99"/>
      <c r="EA27" s="99"/>
      <c r="EB27" s="99"/>
      <c r="EC27" s="99"/>
      <c r="ED27" s="99"/>
      <c r="EE27" s="99"/>
      <c r="EF27" s="99"/>
      <c r="EG27" s="99"/>
      <c r="EH27" s="99"/>
      <c r="EI27" s="99"/>
      <c r="EJ27" s="99"/>
      <c r="EK27" s="99"/>
      <c r="EL27" s="99"/>
      <c r="EM27" s="99"/>
      <c r="EN27" s="99"/>
      <c r="EO27" s="99"/>
      <c r="EP27" s="99"/>
      <c r="EQ27" s="99"/>
      <c r="ER27" s="99"/>
      <c r="ES27" s="99"/>
      <c r="ET27" s="99"/>
      <c r="EU27" s="99"/>
      <c r="EV27" s="99"/>
      <c r="EW27" s="99"/>
      <c r="EX27" s="99"/>
      <c r="EY27" s="99"/>
      <c r="EZ27" s="99"/>
      <c r="FA27" s="99"/>
      <c r="FB27" s="99"/>
      <c r="FC27" s="99"/>
      <c r="FD27" s="99"/>
      <c r="FE27" s="99"/>
      <c r="FF27" s="99"/>
      <c r="FG27" s="99"/>
      <c r="FH27" s="99"/>
      <c r="FI27" s="99"/>
      <c r="FJ27" s="99"/>
      <c r="FK27" s="99"/>
      <c r="FL27" s="99"/>
      <c r="FM27" s="99"/>
      <c r="FN27" s="99"/>
      <c r="FO27" s="99"/>
      <c r="FP27" s="99"/>
      <c r="FQ27" s="99"/>
      <c r="FR27" s="99"/>
      <c r="FS27" s="99"/>
      <c r="FT27" s="99"/>
      <c r="FU27" s="99"/>
      <c r="FV27" s="99"/>
      <c r="FW27" s="99"/>
      <c r="FX27" s="99"/>
      <c r="FY27" s="99"/>
      <c r="FZ27" s="99"/>
      <c r="GA27" s="99"/>
      <c r="GB27" s="99"/>
      <c r="GC27" s="99"/>
      <c r="GD27" s="99"/>
      <c r="GE27" s="99"/>
      <c r="GF27" s="99"/>
      <c r="GG27" s="99"/>
      <c r="GH27" s="99"/>
      <c r="GI27" s="99"/>
      <c r="GJ27" s="99"/>
    </row>
    <row r="28" spans="1:192" s="14" customFormat="1" outlineLevel="1">
      <c r="A28" s="7"/>
      <c r="B28" s="7"/>
      <c r="C28" s="7"/>
      <c r="D28" s="7"/>
      <c r="E28" s="7"/>
      <c r="F28" s="7"/>
      <c r="G28" s="7"/>
      <c r="H28" s="7"/>
      <c r="I28" s="7"/>
      <c r="J28" s="7"/>
      <c r="K28" s="497"/>
      <c r="L28" s="7"/>
      <c r="M28" s="757"/>
      <c r="N28" s="757"/>
      <c r="O28" s="758"/>
      <c r="P28" s="758"/>
      <c r="Q28" s="758"/>
      <c r="R28" s="758"/>
      <c r="S28" s="758"/>
      <c r="T28" s="758"/>
      <c r="U28" s="758"/>
      <c r="V28" s="758"/>
      <c r="W28" s="758"/>
      <c r="X28" s="758"/>
      <c r="Y28" s="758"/>
      <c r="Z28" s="758"/>
      <c r="AA28" s="758"/>
      <c r="AB28" s="758"/>
      <c r="AC28" s="758"/>
      <c r="AD28" s="758"/>
      <c r="AE28" s="758"/>
      <c r="AF28" s="758"/>
      <c r="AG28" s="758"/>
      <c r="AH28" s="758"/>
      <c r="AI28" s="758"/>
      <c r="AJ28" s="758"/>
      <c r="AK28" s="758"/>
      <c r="AL28" s="758"/>
      <c r="AM28" s="758"/>
      <c r="AN28" s="758"/>
      <c r="AO28" s="758"/>
      <c r="AP28" s="758"/>
      <c r="AQ28" s="758"/>
      <c r="AR28" s="758"/>
      <c r="AS28" s="758"/>
      <c r="AT28" s="758"/>
      <c r="AU28" s="758"/>
      <c r="AV28" s="758"/>
      <c r="AW28" s="758"/>
      <c r="AX28" s="758"/>
      <c r="AY28" s="758"/>
      <c r="AZ28" s="758"/>
      <c r="BA28" s="758"/>
      <c r="BB28" s="758"/>
      <c r="BC28" s="758"/>
      <c r="BD28" s="758"/>
      <c r="BE28" s="758"/>
      <c r="BF28" s="758"/>
      <c r="BG28" s="758"/>
      <c r="BH28" s="758"/>
      <c r="BI28" s="758"/>
      <c r="BJ28" s="758"/>
      <c r="BK28" s="758"/>
      <c r="BL28" s="758"/>
      <c r="BM28" s="758"/>
      <c r="BN28" s="758"/>
      <c r="BO28" s="758"/>
      <c r="BP28" s="758"/>
      <c r="BQ28" s="758"/>
      <c r="BR28" s="758"/>
      <c r="BS28" s="758"/>
      <c r="BT28" s="758"/>
      <c r="BU28" s="758"/>
      <c r="BV28" s="758"/>
      <c r="BW28" s="758"/>
      <c r="BX28" s="758"/>
      <c r="BY28" s="758"/>
      <c r="BZ28" s="758"/>
      <c r="CA28" s="758"/>
      <c r="CB28" s="758"/>
      <c r="CC28" s="758"/>
      <c r="CD28" s="758"/>
      <c r="CE28" s="758"/>
      <c r="CF28" s="758"/>
      <c r="CG28" s="758"/>
      <c r="CH28" s="758"/>
      <c r="CI28" s="758"/>
      <c r="CJ28" s="758"/>
      <c r="CK28" s="758"/>
      <c r="CL28" s="758"/>
      <c r="CM28" s="758"/>
      <c r="CN28" s="758"/>
      <c r="CO28" s="758"/>
      <c r="CP28" s="758"/>
      <c r="CQ28" s="758"/>
      <c r="CR28" s="758"/>
      <c r="CS28" s="758"/>
      <c r="CT28" s="741"/>
      <c r="CU28" s="100"/>
      <c r="CV28" s="100"/>
      <c r="CW28" s="100"/>
      <c r="CX28" s="100"/>
      <c r="CY28" s="100"/>
      <c r="CZ28" s="100"/>
      <c r="DA28" s="100"/>
      <c r="DB28" s="100"/>
      <c r="DC28" s="100"/>
      <c r="DD28" s="100"/>
      <c r="DE28" s="100"/>
      <c r="DF28" s="100"/>
      <c r="DG28" s="100"/>
      <c r="DH28" s="100"/>
      <c r="DI28" s="100"/>
      <c r="DJ28" s="100"/>
      <c r="DK28" s="100"/>
      <c r="DL28" s="100"/>
      <c r="DM28" s="100"/>
      <c r="DN28" s="100"/>
      <c r="DO28" s="100"/>
      <c r="DP28" s="100"/>
      <c r="DQ28" s="100"/>
      <c r="DR28" s="100"/>
      <c r="DS28" s="100"/>
      <c r="DT28" s="100"/>
      <c r="DU28" s="100"/>
      <c r="DV28" s="100"/>
      <c r="DW28" s="100"/>
      <c r="DX28" s="100"/>
      <c r="DY28" s="100"/>
      <c r="DZ28" s="100"/>
      <c r="EA28" s="100"/>
      <c r="EB28" s="100"/>
      <c r="EC28" s="100"/>
      <c r="ED28" s="100"/>
      <c r="EE28" s="100"/>
      <c r="EF28" s="100"/>
      <c r="EG28" s="100"/>
      <c r="EH28" s="100"/>
      <c r="EI28" s="100"/>
      <c r="EJ28" s="100"/>
      <c r="EK28" s="100"/>
      <c r="EL28" s="100"/>
      <c r="EM28" s="100"/>
      <c r="EN28" s="100"/>
      <c r="EO28" s="100"/>
      <c r="EP28" s="100"/>
      <c r="EQ28" s="100"/>
      <c r="ER28" s="100"/>
      <c r="ES28" s="100"/>
      <c r="ET28" s="100"/>
      <c r="EU28" s="100"/>
      <c r="EV28" s="100"/>
      <c r="EW28" s="100"/>
      <c r="EX28" s="100"/>
      <c r="EY28" s="100"/>
      <c r="EZ28" s="100"/>
      <c r="FA28" s="100"/>
      <c r="FB28" s="100"/>
      <c r="FC28" s="100"/>
      <c r="FD28" s="100"/>
      <c r="FE28" s="100"/>
      <c r="FF28" s="100"/>
      <c r="FG28" s="100"/>
      <c r="FH28" s="100"/>
      <c r="FI28" s="100"/>
      <c r="FJ28" s="100"/>
      <c r="FK28" s="100"/>
      <c r="FL28" s="100"/>
      <c r="FM28" s="100"/>
      <c r="FN28" s="100"/>
      <c r="FO28" s="100"/>
      <c r="FP28" s="100"/>
      <c r="FQ28" s="100"/>
      <c r="FR28" s="100"/>
      <c r="FS28" s="100"/>
      <c r="FT28" s="100"/>
      <c r="FU28" s="100"/>
      <c r="FV28" s="100"/>
      <c r="FW28" s="100"/>
      <c r="FX28" s="100"/>
      <c r="FY28" s="100"/>
      <c r="FZ28" s="100"/>
      <c r="GA28" s="100"/>
      <c r="GB28" s="100"/>
      <c r="GC28" s="100"/>
      <c r="GD28" s="100"/>
      <c r="GE28" s="100"/>
      <c r="GF28" s="100"/>
      <c r="GG28" s="100"/>
      <c r="GH28" s="100"/>
      <c r="GI28" s="100"/>
      <c r="GJ28" s="100"/>
    </row>
    <row r="29" spans="1:192" s="14" customFormat="1" outlineLevel="1">
      <c r="A29" s="30"/>
      <c r="B29" s="30"/>
      <c r="C29" s="30"/>
      <c r="D29" s="30"/>
      <c r="E29" s="30"/>
      <c r="F29" s="30"/>
      <c r="G29" s="30"/>
      <c r="H29" s="30"/>
      <c r="I29" s="30"/>
      <c r="J29" s="30"/>
      <c r="K29" s="498"/>
      <c r="L29" s="30"/>
      <c r="M29" s="759"/>
      <c r="N29" s="759"/>
      <c r="O29" s="760"/>
      <c r="P29" s="760"/>
      <c r="Q29" s="760"/>
      <c r="R29" s="760"/>
      <c r="S29" s="760"/>
      <c r="T29" s="760"/>
      <c r="U29" s="760"/>
      <c r="V29" s="760"/>
      <c r="W29" s="760"/>
      <c r="X29" s="760"/>
      <c r="Y29" s="760"/>
      <c r="Z29" s="760"/>
      <c r="AA29" s="760"/>
      <c r="AB29" s="760"/>
      <c r="AC29" s="760"/>
      <c r="AD29" s="760"/>
      <c r="AE29" s="760"/>
      <c r="AF29" s="760"/>
      <c r="AG29" s="760"/>
      <c r="AH29" s="760"/>
      <c r="AI29" s="760"/>
      <c r="AJ29" s="760"/>
      <c r="AK29" s="760"/>
      <c r="AL29" s="760"/>
      <c r="AM29" s="760"/>
      <c r="AN29" s="760"/>
      <c r="AO29" s="760"/>
      <c r="AP29" s="760"/>
      <c r="AQ29" s="760"/>
      <c r="AR29" s="760"/>
      <c r="AS29" s="760"/>
      <c r="AT29" s="760"/>
      <c r="AU29" s="760"/>
      <c r="AV29" s="760"/>
      <c r="AW29" s="760"/>
      <c r="AX29" s="760"/>
      <c r="AY29" s="760"/>
      <c r="AZ29" s="760"/>
      <c r="BA29" s="760"/>
      <c r="BB29" s="760"/>
      <c r="BC29" s="760"/>
      <c r="BD29" s="760"/>
      <c r="BE29" s="760"/>
      <c r="BF29" s="760"/>
      <c r="BG29" s="760"/>
      <c r="BH29" s="760"/>
      <c r="BI29" s="760"/>
      <c r="BJ29" s="760"/>
      <c r="BK29" s="760"/>
      <c r="BL29" s="760"/>
      <c r="BM29" s="760"/>
      <c r="BN29" s="760"/>
      <c r="BO29" s="760"/>
      <c r="BP29" s="760"/>
      <c r="BQ29" s="760"/>
      <c r="BR29" s="760"/>
      <c r="BS29" s="760"/>
      <c r="BT29" s="760"/>
      <c r="BU29" s="760"/>
      <c r="BV29" s="760"/>
      <c r="BW29" s="760"/>
      <c r="BX29" s="760"/>
      <c r="BY29" s="760"/>
      <c r="BZ29" s="760"/>
      <c r="CA29" s="760"/>
      <c r="CB29" s="760"/>
      <c r="CC29" s="760"/>
      <c r="CD29" s="760"/>
      <c r="CE29" s="760"/>
      <c r="CF29" s="760"/>
      <c r="CG29" s="760"/>
      <c r="CH29" s="760"/>
      <c r="CI29" s="760"/>
      <c r="CJ29" s="760"/>
      <c r="CK29" s="760"/>
      <c r="CL29" s="760"/>
      <c r="CM29" s="760"/>
      <c r="CN29" s="760"/>
      <c r="CO29" s="760"/>
      <c r="CP29" s="760"/>
      <c r="CQ29" s="760"/>
      <c r="CR29" s="760"/>
      <c r="CS29" s="760"/>
      <c r="CT29" s="74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row>
    <row r="30" spans="1:192" s="14" customFormat="1" outlineLevel="1">
      <c r="A30" s="31"/>
      <c r="B30" s="32"/>
      <c r="C30" s="32"/>
      <c r="D30" s="33"/>
      <c r="E30" s="33"/>
      <c r="F30" s="33"/>
      <c r="G30" s="33"/>
      <c r="H30" s="33"/>
      <c r="I30" s="33"/>
      <c r="J30" s="33"/>
      <c r="K30" s="499"/>
      <c r="L30" s="34"/>
      <c r="M30" s="761"/>
      <c r="N30" s="762"/>
      <c r="O30" s="763"/>
      <c r="P30" s="763"/>
      <c r="Q30" s="763"/>
      <c r="R30" s="763"/>
      <c r="S30" s="763"/>
      <c r="T30" s="763"/>
      <c r="U30" s="763"/>
      <c r="V30" s="763"/>
      <c r="W30" s="763"/>
      <c r="X30" s="763"/>
      <c r="Y30" s="763"/>
      <c r="Z30" s="763"/>
      <c r="AA30" s="763"/>
      <c r="AB30" s="763"/>
      <c r="AC30" s="763"/>
      <c r="AD30" s="763"/>
      <c r="AE30" s="763"/>
      <c r="AF30" s="763"/>
      <c r="AG30" s="763"/>
      <c r="AH30" s="763"/>
      <c r="AI30" s="763"/>
      <c r="AJ30" s="763"/>
      <c r="AK30" s="763"/>
      <c r="AL30" s="763"/>
      <c r="AM30" s="763"/>
      <c r="AN30" s="763"/>
      <c r="AO30" s="763"/>
      <c r="AP30" s="763"/>
      <c r="AQ30" s="763"/>
      <c r="AR30" s="763"/>
      <c r="AS30" s="763"/>
      <c r="AT30" s="763"/>
      <c r="AU30" s="763"/>
      <c r="AV30" s="763"/>
      <c r="AW30" s="763"/>
      <c r="AX30" s="763"/>
      <c r="AY30" s="763"/>
      <c r="AZ30" s="763"/>
      <c r="BA30" s="763"/>
      <c r="BB30" s="763"/>
      <c r="BC30" s="763"/>
      <c r="BD30" s="763"/>
      <c r="BE30" s="763"/>
      <c r="BF30" s="763"/>
      <c r="BG30" s="763"/>
      <c r="BH30" s="763"/>
      <c r="BI30" s="763"/>
      <c r="BJ30" s="763"/>
      <c r="BK30" s="763"/>
      <c r="BL30" s="763"/>
      <c r="BM30" s="763"/>
      <c r="BN30" s="763"/>
      <c r="BO30" s="763"/>
      <c r="BP30" s="763"/>
      <c r="BQ30" s="763"/>
      <c r="BR30" s="763"/>
      <c r="BS30" s="763"/>
      <c r="BT30" s="763"/>
      <c r="BU30" s="763"/>
      <c r="BV30" s="763"/>
      <c r="BW30" s="763"/>
      <c r="BX30" s="763"/>
      <c r="BY30" s="763"/>
      <c r="BZ30" s="763"/>
      <c r="CA30" s="763"/>
      <c r="CB30" s="763"/>
      <c r="CC30" s="763"/>
      <c r="CD30" s="763"/>
      <c r="CE30" s="763"/>
      <c r="CF30" s="763"/>
      <c r="CG30" s="763"/>
      <c r="CH30" s="763"/>
      <c r="CI30" s="763"/>
      <c r="CJ30" s="763"/>
      <c r="CK30" s="763"/>
      <c r="CL30" s="763"/>
      <c r="CM30" s="763"/>
      <c r="CN30" s="763"/>
      <c r="CO30" s="763"/>
      <c r="CP30" s="763"/>
      <c r="CQ30" s="763"/>
      <c r="CR30" s="763"/>
      <c r="CS30" s="763"/>
      <c r="CT30" s="741"/>
      <c r="CU30" s="102"/>
      <c r="CV30" s="102"/>
      <c r="CW30" s="102"/>
      <c r="CX30" s="102"/>
      <c r="CY30" s="102"/>
      <c r="CZ30" s="102"/>
      <c r="DA30" s="102"/>
      <c r="DB30" s="102"/>
      <c r="DC30" s="102"/>
      <c r="DD30" s="102"/>
      <c r="DE30" s="102"/>
      <c r="DF30" s="102"/>
      <c r="DG30" s="102"/>
      <c r="DH30" s="102"/>
      <c r="DI30" s="102"/>
      <c r="DJ30" s="102"/>
      <c r="DK30" s="102"/>
      <c r="DL30" s="102"/>
      <c r="DM30" s="102"/>
      <c r="DN30" s="102"/>
      <c r="DO30" s="102"/>
      <c r="DP30" s="102"/>
      <c r="DQ30" s="102"/>
      <c r="DR30" s="102"/>
      <c r="DS30" s="102"/>
      <c r="DT30" s="102"/>
      <c r="DU30" s="102"/>
      <c r="DV30" s="102"/>
      <c r="DW30" s="102"/>
      <c r="DX30" s="102"/>
      <c r="DY30" s="102"/>
      <c r="DZ30" s="102"/>
      <c r="EA30" s="102"/>
      <c r="EB30" s="102"/>
      <c r="EC30" s="102"/>
      <c r="ED30" s="102"/>
      <c r="EE30" s="102"/>
      <c r="EF30" s="102"/>
      <c r="EG30" s="102"/>
      <c r="EH30" s="102"/>
      <c r="EI30" s="102"/>
      <c r="EJ30" s="102"/>
      <c r="EK30" s="102"/>
      <c r="EL30" s="102"/>
      <c r="EM30" s="102"/>
      <c r="EN30" s="102"/>
      <c r="EO30" s="102"/>
      <c r="EP30" s="102"/>
      <c r="EQ30" s="102"/>
      <c r="ER30" s="102"/>
      <c r="ES30" s="102"/>
      <c r="ET30" s="102"/>
      <c r="EU30" s="102"/>
      <c r="EV30" s="102"/>
      <c r="EW30" s="102"/>
      <c r="EX30" s="102"/>
      <c r="EY30" s="102"/>
      <c r="EZ30" s="102"/>
      <c r="FA30" s="102"/>
      <c r="FB30" s="102"/>
      <c r="FC30" s="102"/>
      <c r="FD30" s="102"/>
      <c r="FE30" s="102"/>
      <c r="FF30" s="102"/>
      <c r="FG30" s="102"/>
      <c r="FH30" s="102"/>
      <c r="FI30" s="102"/>
      <c r="FJ30" s="102"/>
      <c r="FK30" s="102"/>
      <c r="FL30" s="102"/>
      <c r="FM30" s="102"/>
      <c r="FN30" s="102"/>
      <c r="FO30" s="102"/>
      <c r="FP30" s="102"/>
      <c r="FQ30" s="102"/>
      <c r="FR30" s="102"/>
      <c r="FS30" s="102"/>
      <c r="FT30" s="102"/>
      <c r="FU30" s="102"/>
      <c r="FV30" s="102"/>
      <c r="FW30" s="102"/>
      <c r="FX30" s="102"/>
      <c r="FY30" s="102"/>
      <c r="FZ30" s="102"/>
      <c r="GA30" s="102"/>
      <c r="GB30" s="102"/>
      <c r="GC30" s="102"/>
      <c r="GD30" s="102"/>
      <c r="GE30" s="102"/>
      <c r="GF30" s="102"/>
      <c r="GG30" s="102"/>
      <c r="GH30" s="102"/>
      <c r="GI30" s="102"/>
      <c r="GJ30" s="103"/>
    </row>
    <row r="31" spans="1:192" s="14" customFormat="1" outlineLevel="1">
      <c r="A31" s="35"/>
      <c r="B31" s="36" t="str">
        <f>B24</f>
        <v>Net Interest Charge</v>
      </c>
      <c r="C31" s="36"/>
      <c r="D31" s="36"/>
      <c r="E31" s="36"/>
      <c r="F31" s="36"/>
      <c r="G31" s="36"/>
      <c r="H31" s="36"/>
      <c r="I31" s="36"/>
      <c r="J31" s="493"/>
      <c r="K31" s="500" t="s">
        <v>200</v>
      </c>
      <c r="L31" s="37"/>
      <c r="M31" s="764">
        <f>M24</f>
        <v>0</v>
      </c>
      <c r="N31" s="765">
        <f>+SUM(O31:HX31)</f>
        <v>14349.199408290122</v>
      </c>
      <c r="O31" s="766">
        <v>0</v>
      </c>
      <c r="P31" s="766">
        <v>14.9</v>
      </c>
      <c r="Q31" s="766">
        <v>27.245940252691838</v>
      </c>
      <c r="R31" s="766">
        <v>29.129869099529753</v>
      </c>
      <c r="S31" s="766">
        <v>30.452962128731002</v>
      </c>
      <c r="T31" s="766">
        <v>31.499973091346945</v>
      </c>
      <c r="U31" s="766">
        <v>33.355673427133731</v>
      </c>
      <c r="V31" s="766">
        <v>35.463613208850539</v>
      </c>
      <c r="W31" s="766">
        <v>37.479163526598839</v>
      </c>
      <c r="X31" s="766">
        <v>39.72192093337349</v>
      </c>
      <c r="Y31" s="766">
        <v>42.336656830402553</v>
      </c>
      <c r="Z31" s="766">
        <v>44.806701825555798</v>
      </c>
      <c r="AA31" s="766">
        <v>47.119229261539232</v>
      </c>
      <c r="AB31" s="766">
        <v>49.689584407899858</v>
      </c>
      <c r="AC31" s="766">
        <v>52.4060782505709</v>
      </c>
      <c r="AD31" s="766">
        <v>56.198019246136496</v>
      </c>
      <c r="AE31" s="766">
        <v>58.422564466906628</v>
      </c>
      <c r="AF31" s="766">
        <v>60.839387719974887</v>
      </c>
      <c r="AG31" s="766">
        <v>63.360645000911191</v>
      </c>
      <c r="AH31" s="766">
        <v>66.182747791873354</v>
      </c>
      <c r="AI31" s="766">
        <v>68.822588774565673</v>
      </c>
      <c r="AJ31" s="766">
        <v>71.583394935209142</v>
      </c>
      <c r="AK31" s="766">
        <v>74.455619099921506</v>
      </c>
      <c r="AL31" s="766">
        <v>77.672732708314996</v>
      </c>
      <c r="AM31" s="766">
        <v>80.560286312151774</v>
      </c>
      <c r="AN31" s="766">
        <v>84.218182828735848</v>
      </c>
      <c r="AO31" s="766">
        <v>87.205163002513885</v>
      </c>
      <c r="AP31" s="766">
        <v>90.527606061567894</v>
      </c>
      <c r="AQ31" s="766">
        <v>93.437280309495677</v>
      </c>
      <c r="AR31" s="766">
        <v>96.700507329691803</v>
      </c>
      <c r="AS31" s="766">
        <v>99.932994498114866</v>
      </c>
      <c r="AT31" s="766">
        <v>103.87999755051538</v>
      </c>
      <c r="AU31" s="766">
        <v>107.37587086113771</v>
      </c>
      <c r="AV31" s="766">
        <v>111.29024239341626</v>
      </c>
      <c r="AW31" s="766">
        <v>115.36018496529799</v>
      </c>
      <c r="AX31" s="766">
        <v>120.70593351254975</v>
      </c>
      <c r="AY31" s="766">
        <v>124.07019813538517</v>
      </c>
      <c r="AZ31" s="766">
        <v>127.80512592187506</v>
      </c>
      <c r="BA31" s="766">
        <v>131.66432903478284</v>
      </c>
      <c r="BB31" s="766">
        <v>136.03472962954845</v>
      </c>
      <c r="BC31" s="766">
        <v>139.75373245037244</v>
      </c>
      <c r="BD31" s="766">
        <v>143.95768659869611</v>
      </c>
      <c r="BE31" s="766">
        <v>148.30450006993598</v>
      </c>
      <c r="BF31" s="766">
        <v>153.22724060666187</v>
      </c>
      <c r="BG31" s="766">
        <v>157.41626284326756</v>
      </c>
      <c r="BH31" s="766">
        <v>162.15152635397419</v>
      </c>
      <c r="BI31" s="766">
        <v>167.04770422212283</v>
      </c>
      <c r="BJ31" s="766">
        <v>172.59259668830339</v>
      </c>
      <c r="BK31" s="766">
        <v>177.31104115377963</v>
      </c>
      <c r="BL31" s="766">
        <v>182.64476263881346</v>
      </c>
      <c r="BM31" s="766">
        <v>188.15973536015102</v>
      </c>
      <c r="BN31" s="766">
        <v>194.40540933630911</v>
      </c>
      <c r="BO31" s="766">
        <v>199.72018613057753</v>
      </c>
      <c r="BP31" s="766">
        <v>205.72800065147791</v>
      </c>
      <c r="BQ31" s="766">
        <v>211.93997352831249</v>
      </c>
      <c r="BR31" s="766">
        <v>218.97499605659002</v>
      </c>
      <c r="BS31" s="766">
        <v>224.96147159520677</v>
      </c>
      <c r="BT31" s="766">
        <v>231.72857321812015</v>
      </c>
      <c r="BU31" s="766">
        <v>238.72563539273966</v>
      </c>
      <c r="BV31" s="766">
        <v>246.6497669055754</v>
      </c>
      <c r="BW31" s="766">
        <v>253.39283265635268</v>
      </c>
      <c r="BX31" s="766">
        <v>261.01518255006647</v>
      </c>
      <c r="BY31" s="766">
        <v>268.89655615652026</v>
      </c>
      <c r="BZ31" s="766">
        <v>277.82216513365188</v>
      </c>
      <c r="CA31" s="766">
        <v>285.41744142368236</v>
      </c>
      <c r="CB31" s="766">
        <v>294.00312864100925</v>
      </c>
      <c r="CC31" s="766">
        <v>302.88057582874745</v>
      </c>
      <c r="CD31" s="766">
        <v>312.93423224315774</v>
      </c>
      <c r="CE31" s="766">
        <v>321.4894242068803</v>
      </c>
      <c r="CF31" s="766">
        <v>331.16019844601095</v>
      </c>
      <c r="CG31" s="766">
        <v>341.1596062277394</v>
      </c>
      <c r="CH31" s="766">
        <v>352.4838763764746</v>
      </c>
      <c r="CI31" s="766">
        <v>362.12030127285544</v>
      </c>
      <c r="CJ31" s="766">
        <v>373.01329935406818</v>
      </c>
      <c r="CK31" s="766">
        <v>384.27646475181848</v>
      </c>
      <c r="CL31" s="766">
        <v>397.03193292335163</v>
      </c>
      <c r="CM31" s="766">
        <v>407.8862404803711</v>
      </c>
      <c r="CN31" s="766">
        <v>420.15593102047131</v>
      </c>
      <c r="CO31" s="766">
        <v>432.84257182422846</v>
      </c>
      <c r="CP31" s="766">
        <v>447.21011747070457</v>
      </c>
      <c r="CQ31" s="766">
        <v>459.43622765256509</v>
      </c>
      <c r="CR31" s="766">
        <v>473.25660151359352</v>
      </c>
      <c r="CS31" s="766"/>
      <c r="CT31" s="741"/>
      <c r="CU31" s="104">
        <v>0</v>
      </c>
      <c r="CV31" s="104">
        <v>0</v>
      </c>
      <c r="CW31" s="104">
        <v>0</v>
      </c>
      <c r="CX31" s="104">
        <v>0</v>
      </c>
      <c r="CY31" s="104">
        <v>0</v>
      </c>
      <c r="CZ31" s="104">
        <v>0</v>
      </c>
      <c r="DA31" s="104">
        <v>0</v>
      </c>
      <c r="DB31" s="104">
        <v>0</v>
      </c>
      <c r="DC31" s="104">
        <v>0</v>
      </c>
      <c r="DD31" s="104">
        <v>0</v>
      </c>
      <c r="DE31" s="104">
        <v>0</v>
      </c>
      <c r="DF31" s="104">
        <v>0</v>
      </c>
      <c r="DG31" s="104">
        <v>0</v>
      </c>
      <c r="DH31" s="104">
        <v>0</v>
      </c>
      <c r="DI31" s="104">
        <v>0</v>
      </c>
      <c r="DJ31" s="104">
        <v>0</v>
      </c>
      <c r="DK31" s="104">
        <v>0</v>
      </c>
      <c r="DL31" s="104">
        <v>0</v>
      </c>
      <c r="DM31" s="104">
        <v>0</v>
      </c>
      <c r="DN31" s="104">
        <v>0</v>
      </c>
      <c r="DO31" s="104">
        <v>0</v>
      </c>
      <c r="DP31" s="104">
        <v>0</v>
      </c>
      <c r="DQ31" s="104">
        <v>0</v>
      </c>
      <c r="DR31" s="104">
        <v>0</v>
      </c>
      <c r="DS31" s="104">
        <v>0</v>
      </c>
      <c r="DT31" s="104">
        <v>0</v>
      </c>
      <c r="DU31" s="104">
        <v>0</v>
      </c>
      <c r="DV31" s="104">
        <v>0</v>
      </c>
      <c r="DW31" s="104">
        <v>0</v>
      </c>
      <c r="DX31" s="104">
        <v>0</v>
      </c>
      <c r="DY31" s="104">
        <v>0</v>
      </c>
      <c r="DZ31" s="104">
        <v>0</v>
      </c>
      <c r="EA31" s="104">
        <v>0</v>
      </c>
      <c r="EB31" s="104">
        <v>0</v>
      </c>
      <c r="EC31" s="104">
        <v>0</v>
      </c>
      <c r="ED31" s="104">
        <v>0</v>
      </c>
      <c r="EE31" s="104">
        <v>0</v>
      </c>
      <c r="EF31" s="104">
        <v>0</v>
      </c>
      <c r="EG31" s="104">
        <v>0</v>
      </c>
      <c r="EH31" s="104">
        <v>0</v>
      </c>
      <c r="EI31" s="104">
        <v>0</v>
      </c>
      <c r="EJ31" s="104">
        <v>0</v>
      </c>
      <c r="EK31" s="104">
        <v>0</v>
      </c>
      <c r="EL31" s="104">
        <v>0</v>
      </c>
      <c r="EM31" s="104">
        <v>0</v>
      </c>
      <c r="EN31" s="104">
        <v>0</v>
      </c>
      <c r="EO31" s="104">
        <v>0</v>
      </c>
      <c r="EP31" s="104">
        <v>0</v>
      </c>
      <c r="EQ31" s="104">
        <v>0</v>
      </c>
      <c r="ER31" s="104">
        <v>0</v>
      </c>
      <c r="ES31" s="104">
        <v>0</v>
      </c>
      <c r="ET31" s="104">
        <v>0</v>
      </c>
      <c r="EU31" s="104">
        <v>0</v>
      </c>
      <c r="EV31" s="104">
        <v>0</v>
      </c>
      <c r="EW31" s="104">
        <v>0</v>
      </c>
      <c r="EX31" s="104">
        <v>0</v>
      </c>
      <c r="EY31" s="104">
        <v>0</v>
      </c>
      <c r="EZ31" s="104">
        <v>0</v>
      </c>
      <c r="FA31" s="104">
        <v>0</v>
      </c>
      <c r="FB31" s="104">
        <v>0</v>
      </c>
      <c r="FC31" s="104">
        <v>0</v>
      </c>
      <c r="FD31" s="104">
        <v>0</v>
      </c>
      <c r="FE31" s="104">
        <v>0</v>
      </c>
      <c r="FF31" s="104">
        <v>0</v>
      </c>
      <c r="FG31" s="104">
        <v>0</v>
      </c>
      <c r="FH31" s="104">
        <v>0</v>
      </c>
      <c r="FI31" s="104">
        <v>0</v>
      </c>
      <c r="FJ31" s="104">
        <v>0</v>
      </c>
      <c r="FK31" s="104">
        <v>0</v>
      </c>
      <c r="FL31" s="104">
        <v>0</v>
      </c>
      <c r="FM31" s="104">
        <v>0</v>
      </c>
      <c r="FN31" s="104">
        <v>0</v>
      </c>
      <c r="FO31" s="104">
        <v>0</v>
      </c>
      <c r="FP31" s="104">
        <v>0</v>
      </c>
      <c r="FQ31" s="104">
        <v>0</v>
      </c>
      <c r="FR31" s="104">
        <v>0</v>
      </c>
      <c r="FS31" s="104">
        <v>0</v>
      </c>
      <c r="FT31" s="104">
        <v>0</v>
      </c>
      <c r="FU31" s="104">
        <v>0</v>
      </c>
      <c r="FV31" s="104">
        <v>0</v>
      </c>
      <c r="FW31" s="104">
        <v>0</v>
      </c>
      <c r="FX31" s="104">
        <v>0</v>
      </c>
      <c r="FY31" s="104">
        <v>0</v>
      </c>
      <c r="FZ31" s="104">
        <v>0</v>
      </c>
      <c r="GA31" s="104">
        <v>0</v>
      </c>
      <c r="GB31" s="104">
        <v>0</v>
      </c>
      <c r="GC31" s="104">
        <v>0</v>
      </c>
      <c r="GD31" s="104">
        <v>0</v>
      </c>
      <c r="GE31" s="104">
        <v>0</v>
      </c>
      <c r="GF31" s="104">
        <v>0</v>
      </c>
      <c r="GG31" s="104">
        <v>0</v>
      </c>
      <c r="GH31" s="104">
        <v>0</v>
      </c>
      <c r="GI31" s="104">
        <v>0</v>
      </c>
      <c r="GJ31" s="105">
        <v>0</v>
      </c>
    </row>
    <row r="32" spans="1:192" s="14" customFormat="1" outlineLevel="1">
      <c r="A32" s="35"/>
      <c r="B32" s="36" t="str">
        <f>B25</f>
        <v>Final interest income</v>
      </c>
      <c r="C32" s="38"/>
      <c r="D32" s="36"/>
      <c r="E32" s="36"/>
      <c r="F32" s="36"/>
      <c r="G32" s="36"/>
      <c r="H32" s="36"/>
      <c r="I32" s="36"/>
      <c r="J32" s="493"/>
      <c r="K32" s="500" t="s">
        <v>200</v>
      </c>
      <c r="L32" s="36"/>
      <c r="M32" s="764">
        <f>M25</f>
        <v>0</v>
      </c>
      <c r="N32" s="765">
        <f>+SUM(O32:HX32)</f>
        <v>5305.3938179360584</v>
      </c>
      <c r="O32" s="766">
        <v>0</v>
      </c>
      <c r="P32" s="766">
        <v>20.25</v>
      </c>
      <c r="Q32" s="766">
        <v>25.370941353084522</v>
      </c>
      <c r="R32" s="766">
        <v>22.442320190089209</v>
      </c>
      <c r="S32" s="766">
        <v>19.727425363271351</v>
      </c>
      <c r="T32" s="766">
        <v>16.843416569761459</v>
      </c>
      <c r="U32" s="766">
        <v>17.591360319579724</v>
      </c>
      <c r="V32" s="766">
        <v>18.737868229683034</v>
      </c>
      <c r="W32" s="766">
        <v>20.260304238681325</v>
      </c>
      <c r="X32" s="766">
        <v>22.213849083021479</v>
      </c>
      <c r="Y32" s="766">
        <v>23.844549201239484</v>
      </c>
      <c r="Z32" s="766">
        <v>23.247468511304234</v>
      </c>
      <c r="AA32" s="766">
        <v>23.267376914975042</v>
      </c>
      <c r="AB32" s="766">
        <v>23.920494874886362</v>
      </c>
      <c r="AC32" s="766">
        <v>25.454244778480781</v>
      </c>
      <c r="AD32" s="766">
        <v>27.881340442959413</v>
      </c>
      <c r="AE32" s="766">
        <v>27.87047059746001</v>
      </c>
      <c r="AF32" s="766">
        <v>28.343907872139379</v>
      </c>
      <c r="AG32" s="766">
        <v>29.350218535055735</v>
      </c>
      <c r="AH32" s="766">
        <v>30.83901816940952</v>
      </c>
      <c r="AI32" s="766">
        <v>33.198573775101089</v>
      </c>
      <c r="AJ32" s="766">
        <v>32.304493997126009</v>
      </c>
      <c r="AK32" s="766">
        <v>32.007546384556598</v>
      </c>
      <c r="AL32" s="766">
        <v>32.619456162411502</v>
      </c>
      <c r="AM32" s="766">
        <v>34.821416921052233</v>
      </c>
      <c r="AN32" s="766">
        <v>37.965331095765976</v>
      </c>
      <c r="AO32" s="766">
        <v>38.802350222882197</v>
      </c>
      <c r="AP32" s="766">
        <v>39.753465291338728</v>
      </c>
      <c r="AQ32" s="766">
        <v>40.613033893838008</v>
      </c>
      <c r="AR32" s="766">
        <v>41.66475008672802</v>
      </c>
      <c r="AS32" s="766">
        <v>42.747491197870239</v>
      </c>
      <c r="AT32" s="766">
        <v>43.801268983510809</v>
      </c>
      <c r="AU32" s="766">
        <v>44.894703983896925</v>
      </c>
      <c r="AV32" s="766">
        <v>45.756591867537502</v>
      </c>
      <c r="AW32" s="766">
        <v>46.84009045066346</v>
      </c>
      <c r="AX32" s="766">
        <v>47.956645229944918</v>
      </c>
      <c r="AY32" s="766">
        <v>49.094359066807193</v>
      </c>
      <c r="AZ32" s="766">
        <v>48.537080023649978</v>
      </c>
      <c r="BA32" s="766">
        <v>49.82136258772335</v>
      </c>
      <c r="BB32" s="766">
        <v>50.729878254139152</v>
      </c>
      <c r="BC32" s="766">
        <v>51.48663276548313</v>
      </c>
      <c r="BD32" s="766">
        <v>53.346721147793723</v>
      </c>
      <c r="BE32" s="766">
        <v>56.376304683128858</v>
      </c>
      <c r="BF32" s="766">
        <v>60.644181042266268</v>
      </c>
      <c r="BG32" s="766">
        <v>62.597790245653918</v>
      </c>
      <c r="BH32" s="766">
        <v>65.297910455954892</v>
      </c>
      <c r="BI32" s="766">
        <v>66.849419586471697</v>
      </c>
      <c r="BJ32" s="766">
        <v>67.159136072401537</v>
      </c>
      <c r="BK32" s="766">
        <v>66.103993860318084</v>
      </c>
      <c r="BL32" s="766">
        <v>63.59598906641348</v>
      </c>
      <c r="BM32" s="766">
        <v>66.020451870912922</v>
      </c>
      <c r="BN32" s="766">
        <v>68.554762217518331</v>
      </c>
      <c r="BO32" s="766">
        <v>71.194901809674846</v>
      </c>
      <c r="BP32" s="766">
        <v>73.967298451600385</v>
      </c>
      <c r="BQ32" s="766">
        <v>76.841040902903146</v>
      </c>
      <c r="BR32" s="766">
        <v>79.830300023341422</v>
      </c>
      <c r="BS32" s="766">
        <v>82.916995759052412</v>
      </c>
      <c r="BT32" s="766">
        <v>86.128916549291787</v>
      </c>
      <c r="BU32" s="766">
        <v>89.429146553516205</v>
      </c>
      <c r="BV32" s="766">
        <v>92.831426768218677</v>
      </c>
      <c r="BW32" s="766">
        <v>96.327193741614181</v>
      </c>
      <c r="BX32" s="766">
        <v>100.051278079269</v>
      </c>
      <c r="BY32" s="766">
        <v>103.96822535788894</v>
      </c>
      <c r="BZ32" s="766">
        <v>108.09992522145909</v>
      </c>
      <c r="CA32" s="766">
        <v>112.44343890437946</v>
      </c>
      <c r="CB32" s="766">
        <v>117.03941641253684</v>
      </c>
      <c r="CC32" s="766">
        <v>121.79413244720014</v>
      </c>
      <c r="CD32" s="766">
        <v>126.72704080778789</v>
      </c>
      <c r="CE32" s="766">
        <v>131.82933664729586</v>
      </c>
      <c r="CF32" s="766">
        <v>137.14101193195435</v>
      </c>
      <c r="CG32" s="766">
        <v>142.60950571969516</v>
      </c>
      <c r="CH32" s="766">
        <v>141.96811376487202</v>
      </c>
      <c r="CI32" s="766">
        <v>142.35009694299211</v>
      </c>
      <c r="CJ32" s="766">
        <v>159.48428261813581</v>
      </c>
      <c r="CK32" s="766">
        <v>170.15083556353915</v>
      </c>
      <c r="CL32" s="766">
        <v>173.60297287934213</v>
      </c>
      <c r="CM32" s="766">
        <v>164.82154210708947</v>
      </c>
      <c r="CN32" s="766">
        <v>142.25424699502065</v>
      </c>
      <c r="CO32" s="766">
        <v>104.23298276964863</v>
      </c>
      <c r="CP32" s="766">
        <v>48.936756584133747</v>
      </c>
      <c r="CQ32" s="766">
        <v>39.246315823856278</v>
      </c>
      <c r="CR32" s="766">
        <v>37.755382062806902</v>
      </c>
      <c r="CS32" s="766"/>
      <c r="CT32" s="741"/>
      <c r="CU32" s="104">
        <v>0</v>
      </c>
      <c r="CV32" s="104">
        <v>0</v>
      </c>
      <c r="CW32" s="104">
        <v>0</v>
      </c>
      <c r="CX32" s="104">
        <v>0</v>
      </c>
      <c r="CY32" s="104">
        <v>0</v>
      </c>
      <c r="CZ32" s="104">
        <v>0</v>
      </c>
      <c r="DA32" s="104">
        <v>0</v>
      </c>
      <c r="DB32" s="104">
        <v>0</v>
      </c>
      <c r="DC32" s="104">
        <v>0</v>
      </c>
      <c r="DD32" s="104">
        <v>0</v>
      </c>
      <c r="DE32" s="104">
        <v>0</v>
      </c>
      <c r="DF32" s="104">
        <v>0</v>
      </c>
      <c r="DG32" s="104">
        <v>0</v>
      </c>
      <c r="DH32" s="104">
        <v>0</v>
      </c>
      <c r="DI32" s="104">
        <v>0</v>
      </c>
      <c r="DJ32" s="104">
        <v>0</v>
      </c>
      <c r="DK32" s="104">
        <v>0</v>
      </c>
      <c r="DL32" s="104">
        <v>0</v>
      </c>
      <c r="DM32" s="104">
        <v>0</v>
      </c>
      <c r="DN32" s="104">
        <v>0</v>
      </c>
      <c r="DO32" s="104">
        <v>0</v>
      </c>
      <c r="DP32" s="104">
        <v>0</v>
      </c>
      <c r="DQ32" s="104">
        <v>0</v>
      </c>
      <c r="DR32" s="104">
        <v>0</v>
      </c>
      <c r="DS32" s="104">
        <v>0</v>
      </c>
      <c r="DT32" s="104">
        <v>0</v>
      </c>
      <c r="DU32" s="104">
        <v>0</v>
      </c>
      <c r="DV32" s="104">
        <v>0</v>
      </c>
      <c r="DW32" s="104">
        <v>0</v>
      </c>
      <c r="DX32" s="104">
        <v>0</v>
      </c>
      <c r="DY32" s="104">
        <v>0</v>
      </c>
      <c r="DZ32" s="104">
        <v>0</v>
      </c>
      <c r="EA32" s="104">
        <v>0</v>
      </c>
      <c r="EB32" s="104">
        <v>0</v>
      </c>
      <c r="EC32" s="104">
        <v>0</v>
      </c>
      <c r="ED32" s="104">
        <v>0</v>
      </c>
      <c r="EE32" s="104">
        <v>0</v>
      </c>
      <c r="EF32" s="104">
        <v>0</v>
      </c>
      <c r="EG32" s="104">
        <v>0</v>
      </c>
      <c r="EH32" s="104">
        <v>0</v>
      </c>
      <c r="EI32" s="104">
        <v>0</v>
      </c>
      <c r="EJ32" s="104">
        <v>0</v>
      </c>
      <c r="EK32" s="104">
        <v>0</v>
      </c>
      <c r="EL32" s="104">
        <v>0</v>
      </c>
      <c r="EM32" s="104">
        <v>0</v>
      </c>
      <c r="EN32" s="104">
        <v>0</v>
      </c>
      <c r="EO32" s="104">
        <v>0</v>
      </c>
      <c r="EP32" s="104">
        <v>0</v>
      </c>
      <c r="EQ32" s="104">
        <v>0</v>
      </c>
      <c r="ER32" s="104">
        <v>0</v>
      </c>
      <c r="ES32" s="104">
        <v>0</v>
      </c>
      <c r="ET32" s="104">
        <v>0</v>
      </c>
      <c r="EU32" s="104">
        <v>0</v>
      </c>
      <c r="EV32" s="104">
        <v>0</v>
      </c>
      <c r="EW32" s="104">
        <v>0</v>
      </c>
      <c r="EX32" s="104">
        <v>0</v>
      </c>
      <c r="EY32" s="104">
        <v>0</v>
      </c>
      <c r="EZ32" s="104">
        <v>0</v>
      </c>
      <c r="FA32" s="104">
        <v>0</v>
      </c>
      <c r="FB32" s="104">
        <v>0</v>
      </c>
      <c r="FC32" s="104">
        <v>0</v>
      </c>
      <c r="FD32" s="104">
        <v>0</v>
      </c>
      <c r="FE32" s="104">
        <v>0</v>
      </c>
      <c r="FF32" s="104">
        <v>0</v>
      </c>
      <c r="FG32" s="104">
        <v>0</v>
      </c>
      <c r="FH32" s="104">
        <v>0</v>
      </c>
      <c r="FI32" s="104">
        <v>0</v>
      </c>
      <c r="FJ32" s="104">
        <v>0</v>
      </c>
      <c r="FK32" s="104">
        <v>0</v>
      </c>
      <c r="FL32" s="104">
        <v>0</v>
      </c>
      <c r="FM32" s="104">
        <v>0</v>
      </c>
      <c r="FN32" s="104">
        <v>0</v>
      </c>
      <c r="FO32" s="104">
        <v>0</v>
      </c>
      <c r="FP32" s="104">
        <v>0</v>
      </c>
      <c r="FQ32" s="104">
        <v>0</v>
      </c>
      <c r="FR32" s="104">
        <v>0</v>
      </c>
      <c r="FS32" s="104">
        <v>0</v>
      </c>
      <c r="FT32" s="104">
        <v>0</v>
      </c>
      <c r="FU32" s="104">
        <v>0</v>
      </c>
      <c r="FV32" s="104">
        <v>0</v>
      </c>
      <c r="FW32" s="104">
        <v>0</v>
      </c>
      <c r="FX32" s="104">
        <v>0</v>
      </c>
      <c r="FY32" s="104">
        <v>0</v>
      </c>
      <c r="FZ32" s="104">
        <v>0</v>
      </c>
      <c r="GA32" s="104">
        <v>0</v>
      </c>
      <c r="GB32" s="104">
        <v>0</v>
      </c>
      <c r="GC32" s="104">
        <v>0</v>
      </c>
      <c r="GD32" s="104">
        <v>0</v>
      </c>
      <c r="GE32" s="104">
        <v>0</v>
      </c>
      <c r="GF32" s="104">
        <v>0</v>
      </c>
      <c r="GG32" s="104">
        <v>0</v>
      </c>
      <c r="GH32" s="104">
        <v>0</v>
      </c>
      <c r="GI32" s="104">
        <v>0</v>
      </c>
      <c r="GJ32" s="105">
        <v>0</v>
      </c>
    </row>
    <row r="33" spans="1:193" s="14" customFormat="1" outlineLevel="1">
      <c r="A33" s="39"/>
      <c r="B33" s="40"/>
      <c r="C33" s="40"/>
      <c r="D33" s="40"/>
      <c r="E33" s="40"/>
      <c r="F33" s="40"/>
      <c r="G33" s="40"/>
      <c r="H33" s="40"/>
      <c r="I33" s="40"/>
      <c r="J33" s="40"/>
      <c r="K33" s="40"/>
      <c r="L33" s="41"/>
      <c r="M33" s="767"/>
      <c r="N33" s="768"/>
      <c r="O33" s="769"/>
      <c r="P33" s="769"/>
      <c r="Q33" s="769"/>
      <c r="R33" s="769"/>
      <c r="S33" s="769"/>
      <c r="T33" s="769"/>
      <c r="U33" s="769"/>
      <c r="V33" s="769"/>
      <c r="W33" s="769"/>
      <c r="X33" s="769"/>
      <c r="Y33" s="769"/>
      <c r="Z33" s="769"/>
      <c r="AA33" s="769"/>
      <c r="AB33" s="769"/>
      <c r="AC33" s="769"/>
      <c r="AD33" s="769"/>
      <c r="AE33" s="769"/>
      <c r="AF33" s="769"/>
      <c r="AG33" s="769"/>
      <c r="AH33" s="769"/>
      <c r="AI33" s="769"/>
      <c r="AJ33" s="769"/>
      <c r="AK33" s="769"/>
      <c r="AL33" s="769"/>
      <c r="AM33" s="769"/>
      <c r="AN33" s="769"/>
      <c r="AO33" s="769"/>
      <c r="AP33" s="769"/>
      <c r="AQ33" s="769"/>
      <c r="AR33" s="769"/>
      <c r="AS33" s="769"/>
      <c r="AT33" s="769"/>
      <c r="AU33" s="769"/>
      <c r="AV33" s="769"/>
      <c r="AW33" s="769"/>
      <c r="AX33" s="769"/>
      <c r="AY33" s="769"/>
      <c r="AZ33" s="769"/>
      <c r="BA33" s="769"/>
      <c r="BB33" s="769"/>
      <c r="BC33" s="769"/>
      <c r="BD33" s="769"/>
      <c r="BE33" s="769"/>
      <c r="BF33" s="769"/>
      <c r="BG33" s="769"/>
      <c r="BH33" s="769"/>
      <c r="BI33" s="769"/>
      <c r="BJ33" s="769"/>
      <c r="BK33" s="769"/>
      <c r="BL33" s="769"/>
      <c r="BM33" s="769"/>
      <c r="BN33" s="769"/>
      <c r="BO33" s="769"/>
      <c r="BP33" s="769"/>
      <c r="BQ33" s="769"/>
      <c r="BR33" s="769"/>
      <c r="BS33" s="769"/>
      <c r="BT33" s="769"/>
      <c r="BU33" s="769"/>
      <c r="BV33" s="769"/>
      <c r="BW33" s="769"/>
      <c r="BX33" s="769"/>
      <c r="BY33" s="769"/>
      <c r="BZ33" s="769"/>
      <c r="CA33" s="769"/>
      <c r="CB33" s="769"/>
      <c r="CC33" s="769"/>
      <c r="CD33" s="769"/>
      <c r="CE33" s="769"/>
      <c r="CF33" s="769"/>
      <c r="CG33" s="769"/>
      <c r="CH33" s="769"/>
      <c r="CI33" s="769"/>
      <c r="CJ33" s="769"/>
      <c r="CK33" s="769"/>
      <c r="CL33" s="769"/>
      <c r="CM33" s="769"/>
      <c r="CN33" s="769"/>
      <c r="CO33" s="769"/>
      <c r="CP33" s="769"/>
      <c r="CQ33" s="769"/>
      <c r="CR33" s="769"/>
      <c r="CS33" s="769"/>
      <c r="CT33" s="741"/>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7"/>
    </row>
    <row r="34" spans="1:193" outlineLevel="1">
      <c r="M34" s="770"/>
      <c r="N34" s="770"/>
      <c r="O34" s="771"/>
      <c r="P34" s="771"/>
      <c r="Q34" s="771"/>
      <c r="R34" s="772"/>
      <c r="S34" s="772"/>
      <c r="T34" s="772"/>
      <c r="U34" s="772"/>
      <c r="V34" s="772"/>
      <c r="W34" s="772"/>
      <c r="X34" s="772"/>
      <c r="Y34" s="772"/>
      <c r="Z34" s="772"/>
      <c r="AA34" s="772"/>
      <c r="AB34" s="772"/>
      <c r="AC34" s="772"/>
      <c r="AD34" s="772"/>
      <c r="AE34" s="772"/>
      <c r="AF34" s="772"/>
      <c r="AG34" s="772"/>
      <c r="AH34" s="772"/>
      <c r="AI34" s="772"/>
      <c r="AJ34" s="771"/>
      <c r="AK34" s="771"/>
      <c r="AL34" s="771"/>
      <c r="AM34" s="771"/>
      <c r="AN34" s="771"/>
      <c r="AO34" s="771"/>
      <c r="AP34" s="771"/>
      <c r="AQ34" s="771"/>
      <c r="AR34" s="771"/>
      <c r="AS34" s="771"/>
      <c r="AT34" s="771"/>
      <c r="AU34" s="771"/>
      <c r="AV34" s="771"/>
      <c r="AW34" s="771"/>
      <c r="AX34" s="771"/>
      <c r="AY34" s="771"/>
      <c r="AZ34" s="771"/>
      <c r="BA34" s="771"/>
      <c r="BB34" s="771"/>
      <c r="BC34" s="771"/>
      <c r="BD34" s="771"/>
      <c r="BE34" s="771"/>
      <c r="BF34" s="771"/>
      <c r="BG34" s="771"/>
      <c r="BH34" s="771"/>
      <c r="BI34" s="771"/>
      <c r="BJ34" s="771"/>
      <c r="BK34" s="771"/>
      <c r="BL34" s="771"/>
      <c r="BM34" s="771"/>
      <c r="BN34" s="771"/>
      <c r="BO34" s="771"/>
      <c r="BP34" s="771"/>
      <c r="BQ34" s="771"/>
      <c r="BR34" s="771"/>
      <c r="BS34" s="771"/>
      <c r="BT34" s="771"/>
      <c r="BU34" s="771"/>
      <c r="BV34" s="771"/>
      <c r="BW34" s="771"/>
      <c r="BX34" s="771"/>
      <c r="BY34" s="771"/>
      <c r="BZ34" s="771"/>
      <c r="CA34" s="771"/>
      <c r="CB34" s="771"/>
      <c r="CC34" s="771"/>
      <c r="CD34" s="771"/>
      <c r="CE34" s="771"/>
      <c r="CF34" s="771"/>
      <c r="CG34" s="771"/>
      <c r="CH34" s="771"/>
      <c r="CI34" s="771"/>
      <c r="CJ34" s="771"/>
      <c r="CK34" s="771"/>
      <c r="CL34" s="771"/>
      <c r="CM34" s="771"/>
      <c r="CN34" s="771"/>
      <c r="CO34" s="771"/>
      <c r="CP34" s="771"/>
      <c r="CQ34" s="771"/>
      <c r="CR34" s="771"/>
      <c r="CS34" s="771"/>
      <c r="CT34" s="741"/>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row>
    <row r="35" spans="1:193" outlineLevel="1">
      <c r="M35" s="770"/>
      <c r="N35" s="770"/>
      <c r="O35" s="773">
        <f t="shared" ref="O35:AJ35" si="3">+SUM(O23:O26)-SUM(O30:O33)</f>
        <v>0</v>
      </c>
      <c r="P35" s="773">
        <f t="shared" si="3"/>
        <v>0</v>
      </c>
      <c r="Q35" s="773">
        <f t="shared" si="3"/>
        <v>0</v>
      </c>
      <c r="R35" s="773">
        <f t="shared" si="3"/>
        <v>0</v>
      </c>
      <c r="S35" s="773">
        <f t="shared" si="3"/>
        <v>0</v>
      </c>
      <c r="T35" s="773">
        <f t="shared" si="3"/>
        <v>0</v>
      </c>
      <c r="U35" s="773">
        <f t="shared" si="3"/>
        <v>0</v>
      </c>
      <c r="V35" s="773">
        <f t="shared" si="3"/>
        <v>0</v>
      </c>
      <c r="W35" s="773">
        <f t="shared" si="3"/>
        <v>0</v>
      </c>
      <c r="X35" s="773">
        <f t="shared" si="3"/>
        <v>0</v>
      </c>
      <c r="Y35" s="773">
        <f t="shared" si="3"/>
        <v>0</v>
      </c>
      <c r="Z35" s="773">
        <f t="shared" si="3"/>
        <v>0</v>
      </c>
      <c r="AA35" s="773">
        <f t="shared" si="3"/>
        <v>0</v>
      </c>
      <c r="AB35" s="773">
        <f t="shared" si="3"/>
        <v>0</v>
      </c>
      <c r="AC35" s="773">
        <f t="shared" si="3"/>
        <v>0</v>
      </c>
      <c r="AD35" s="773">
        <f t="shared" si="3"/>
        <v>0</v>
      </c>
      <c r="AE35" s="773">
        <f t="shared" si="3"/>
        <v>0</v>
      </c>
      <c r="AF35" s="773">
        <f t="shared" si="3"/>
        <v>0</v>
      </c>
      <c r="AG35" s="773">
        <f t="shared" si="3"/>
        <v>0</v>
      </c>
      <c r="AH35" s="773">
        <f t="shared" si="3"/>
        <v>0</v>
      </c>
      <c r="AI35" s="773">
        <f t="shared" si="3"/>
        <v>0</v>
      </c>
      <c r="AJ35" s="773">
        <f t="shared" si="3"/>
        <v>0</v>
      </c>
      <c r="AK35" s="773">
        <f t="shared" ref="AK35:BP35" si="4">+SUM(AK23:AK26)-SUM(AK30:AK33)</f>
        <v>0</v>
      </c>
      <c r="AL35" s="773">
        <f t="shared" si="4"/>
        <v>0</v>
      </c>
      <c r="AM35" s="773">
        <f t="shared" si="4"/>
        <v>0</v>
      </c>
      <c r="AN35" s="773">
        <f t="shared" si="4"/>
        <v>0</v>
      </c>
      <c r="AO35" s="773">
        <f t="shared" si="4"/>
        <v>1.1368683772161603E-13</v>
      </c>
      <c r="AP35" s="773">
        <f t="shared" si="4"/>
        <v>0</v>
      </c>
      <c r="AQ35" s="773">
        <f t="shared" si="4"/>
        <v>0</v>
      </c>
      <c r="AR35" s="773">
        <f t="shared" si="4"/>
        <v>0</v>
      </c>
      <c r="AS35" s="773">
        <f t="shared" si="4"/>
        <v>0</v>
      </c>
      <c r="AT35" s="773">
        <f t="shared" si="4"/>
        <v>2.2737367544323206E-13</v>
      </c>
      <c r="AU35" s="773">
        <f t="shared" si="4"/>
        <v>2.5579538487363607E-13</v>
      </c>
      <c r="AV35" s="773">
        <f t="shared" si="4"/>
        <v>3.1263880373444408E-13</v>
      </c>
      <c r="AW35" s="773">
        <f t="shared" si="4"/>
        <v>3.694822225952521E-13</v>
      </c>
      <c r="AX35" s="773">
        <f t="shared" si="4"/>
        <v>3.694822225952521E-13</v>
      </c>
      <c r="AY35" s="773">
        <f t="shared" si="4"/>
        <v>3.1263880373444408E-13</v>
      </c>
      <c r="AZ35" s="773">
        <f t="shared" si="4"/>
        <v>0</v>
      </c>
      <c r="BA35" s="773">
        <f t="shared" si="4"/>
        <v>0</v>
      </c>
      <c r="BB35" s="773">
        <f t="shared" si="4"/>
        <v>-9.3791641120333225E-13</v>
      </c>
      <c r="BC35" s="773">
        <f t="shared" si="4"/>
        <v>-2.3305801732931286E-12</v>
      </c>
      <c r="BD35" s="773">
        <f t="shared" si="4"/>
        <v>-4.6611603465862572E-12</v>
      </c>
      <c r="BE35" s="773">
        <f t="shared" si="4"/>
        <v>-8.4980911196907982E-12</v>
      </c>
      <c r="BF35" s="773">
        <f t="shared" si="4"/>
        <v>-1.4409806681214832E-11</v>
      </c>
      <c r="BG35" s="773">
        <f t="shared" si="4"/>
        <v>-2.3362645151792094E-11</v>
      </c>
      <c r="BH35" s="773">
        <f t="shared" si="4"/>
        <v>-3.666400516522117E-11</v>
      </c>
      <c r="BI35" s="773">
        <f t="shared" si="4"/>
        <v>-5.6246562962769531E-11</v>
      </c>
      <c r="BJ35" s="773">
        <f t="shared" si="4"/>
        <v>-8.4156681623426266E-11</v>
      </c>
      <c r="BK35" s="773">
        <f t="shared" si="4"/>
        <v>-1.2380496627883986E-10</v>
      </c>
      <c r="BL35" s="773">
        <f t="shared" si="4"/>
        <v>-1.7902834770211484E-10</v>
      </c>
      <c r="BM35" s="773">
        <f t="shared" si="4"/>
        <v>-2.5525537239445839E-10</v>
      </c>
      <c r="BN35" s="773">
        <f t="shared" si="4"/>
        <v>-3.5902303352486342E-10</v>
      </c>
      <c r="BO35" s="773">
        <f t="shared" si="4"/>
        <v>-4.9897153076017275E-10</v>
      </c>
      <c r="BP35" s="773">
        <f t="shared" si="4"/>
        <v>-6.8598637881223112E-10</v>
      </c>
      <c r="BQ35" s="773">
        <f t="shared" ref="BQ35:CR35" si="5">+SUM(BQ23:BQ26)-SUM(BQ30:BQ33)</f>
        <v>-9.3376684162649326E-10</v>
      </c>
      <c r="BR35" s="773">
        <f t="shared" si="5"/>
        <v>-1.2591385711857583E-9</v>
      </c>
      <c r="BS35" s="773">
        <f t="shared" si="5"/>
        <v>-1.6834178495628294E-9</v>
      </c>
      <c r="BT35" s="773">
        <f t="shared" si="5"/>
        <v>-2.2325821191770956E-9</v>
      </c>
      <c r="BU35" s="773">
        <f t="shared" si="5"/>
        <v>-2.9386342248471919E-9</v>
      </c>
      <c r="BV35" s="773">
        <f t="shared" si="5"/>
        <v>-3.8407961255870759E-9</v>
      </c>
      <c r="BW35" s="773">
        <f t="shared" si="5"/>
        <v>-4.9865320761455223E-9</v>
      </c>
      <c r="BX35" s="773">
        <f t="shared" si="5"/>
        <v>-6.4332539295719471E-9</v>
      </c>
      <c r="BY35" s="773">
        <f t="shared" si="5"/>
        <v>-8.2504811871331185E-9</v>
      </c>
      <c r="BZ35" s="773">
        <f t="shared" si="5"/>
        <v>-1.0521091553528095E-8</v>
      </c>
      <c r="CA35" s="773">
        <f t="shared" si="5"/>
        <v>-1.3344674698601011E-8</v>
      </c>
      <c r="CB35" s="773">
        <f t="shared" si="5"/>
        <v>-1.6839237559906906E-8</v>
      </c>
      <c r="CC35" s="773">
        <f t="shared" si="5"/>
        <v>-2.1145410755707417E-8</v>
      </c>
      <c r="CD35" s="773">
        <f t="shared" si="5"/>
        <v>-2.6429006538819522E-8</v>
      </c>
      <c r="CE35" s="773">
        <f t="shared" si="5"/>
        <v>-3.2885452583286678E-8</v>
      </c>
      <c r="CF35" s="773">
        <f t="shared" si="5"/>
        <v>-4.0744339457887691E-8</v>
      </c>
      <c r="CG35" s="773">
        <f t="shared" si="5"/>
        <v>-5.0274650220671901E-8</v>
      </c>
      <c r="CH35" s="773">
        <f t="shared" si="5"/>
        <v>-6.1790103700332111E-8</v>
      </c>
      <c r="CI35" s="773">
        <f t="shared" si="5"/>
        <v>-7.5656316766981035E-8</v>
      </c>
      <c r="CJ35" s="773">
        <f t="shared" si="5"/>
        <v>-9.2297455012158025E-8</v>
      </c>
      <c r="CK35" s="773">
        <f t="shared" si="5"/>
        <v>-1.1220481610507704E-7</v>
      </c>
      <c r="CL35" s="773">
        <f t="shared" si="5"/>
        <v>-1.3594581105280668E-7</v>
      </c>
      <c r="CM35" s="773">
        <f t="shared" si="5"/>
        <v>-1.6417436654592166E-7</v>
      </c>
      <c r="CN35" s="773">
        <f t="shared" si="5"/>
        <v>-1.9764240732911276E-7</v>
      </c>
      <c r="CO35" s="773">
        <f t="shared" si="5"/>
        <v>-2.3721122488495894E-7</v>
      </c>
      <c r="CP35" s="773">
        <f t="shared" si="5"/>
        <v>-2.8386762096488383E-7</v>
      </c>
      <c r="CQ35" s="773">
        <f t="shared" si="5"/>
        <v>0</v>
      </c>
      <c r="CR35" s="773">
        <f t="shared" si="5"/>
        <v>0</v>
      </c>
      <c r="CS35" s="773"/>
      <c r="CT35" s="741"/>
      <c r="CU35" s="43">
        <f t="shared" ref="CU35:DZ35" si="6">+SUM(CU23:CU26)-SUM(CU30:CU33)</f>
        <v>0</v>
      </c>
      <c r="CV35" s="43">
        <f t="shared" si="6"/>
        <v>0</v>
      </c>
      <c r="CW35" s="43">
        <f t="shared" si="6"/>
        <v>0</v>
      </c>
      <c r="CX35" s="43">
        <f t="shared" si="6"/>
        <v>0</v>
      </c>
      <c r="CY35" s="43">
        <f t="shared" si="6"/>
        <v>0</v>
      </c>
      <c r="CZ35" s="43">
        <f t="shared" si="6"/>
        <v>0</v>
      </c>
      <c r="DA35" s="43">
        <f t="shared" si="6"/>
        <v>0</v>
      </c>
      <c r="DB35" s="43">
        <f t="shared" si="6"/>
        <v>0</v>
      </c>
      <c r="DC35" s="43">
        <f t="shared" si="6"/>
        <v>0</v>
      </c>
      <c r="DD35" s="43">
        <f t="shared" si="6"/>
        <v>0</v>
      </c>
      <c r="DE35" s="43">
        <f t="shared" si="6"/>
        <v>0</v>
      </c>
      <c r="DF35" s="43">
        <f t="shared" si="6"/>
        <v>0</v>
      </c>
      <c r="DG35" s="43">
        <f t="shared" si="6"/>
        <v>0</v>
      </c>
      <c r="DH35" s="43">
        <f t="shared" si="6"/>
        <v>0</v>
      </c>
      <c r="DI35" s="43">
        <f t="shared" si="6"/>
        <v>0</v>
      </c>
      <c r="DJ35" s="43">
        <f t="shared" si="6"/>
        <v>0</v>
      </c>
      <c r="DK35" s="43">
        <f t="shared" si="6"/>
        <v>0</v>
      </c>
      <c r="DL35" s="43">
        <f t="shared" si="6"/>
        <v>0</v>
      </c>
      <c r="DM35" s="43">
        <f t="shared" si="6"/>
        <v>0</v>
      </c>
      <c r="DN35" s="43">
        <f t="shared" si="6"/>
        <v>0</v>
      </c>
      <c r="DO35" s="43">
        <f t="shared" si="6"/>
        <v>0</v>
      </c>
      <c r="DP35" s="43">
        <f t="shared" si="6"/>
        <v>0</v>
      </c>
      <c r="DQ35" s="43">
        <f t="shared" si="6"/>
        <v>0</v>
      </c>
      <c r="DR35" s="43">
        <f t="shared" si="6"/>
        <v>0</v>
      </c>
      <c r="DS35" s="43">
        <f t="shared" si="6"/>
        <v>0</v>
      </c>
      <c r="DT35" s="43">
        <f t="shared" si="6"/>
        <v>0</v>
      </c>
      <c r="DU35" s="43">
        <f t="shared" si="6"/>
        <v>0</v>
      </c>
      <c r="DV35" s="43">
        <f t="shared" si="6"/>
        <v>0</v>
      </c>
      <c r="DW35" s="43">
        <f t="shared" si="6"/>
        <v>0</v>
      </c>
      <c r="DX35" s="43">
        <f t="shared" si="6"/>
        <v>0</v>
      </c>
      <c r="DY35" s="43">
        <f t="shared" si="6"/>
        <v>0</v>
      </c>
      <c r="DZ35" s="43">
        <f t="shared" si="6"/>
        <v>0</v>
      </c>
      <c r="EA35" s="43">
        <f t="shared" ref="EA35:FF35" si="7">+SUM(EA23:EA26)-SUM(EA30:EA33)</f>
        <v>0</v>
      </c>
      <c r="EB35" s="43">
        <f t="shared" si="7"/>
        <v>0</v>
      </c>
      <c r="EC35" s="43">
        <f t="shared" si="7"/>
        <v>0</v>
      </c>
      <c r="ED35" s="43">
        <f t="shared" si="7"/>
        <v>0</v>
      </c>
      <c r="EE35" s="43">
        <f t="shared" si="7"/>
        <v>0</v>
      </c>
      <c r="EF35" s="43">
        <f t="shared" si="7"/>
        <v>0</v>
      </c>
      <c r="EG35" s="43">
        <f t="shared" si="7"/>
        <v>0</v>
      </c>
      <c r="EH35" s="43">
        <f t="shared" si="7"/>
        <v>0</v>
      </c>
      <c r="EI35" s="43">
        <f t="shared" si="7"/>
        <v>0</v>
      </c>
      <c r="EJ35" s="43">
        <f t="shared" si="7"/>
        <v>0</v>
      </c>
      <c r="EK35" s="43">
        <f t="shared" si="7"/>
        <v>0</v>
      </c>
      <c r="EL35" s="43">
        <f t="shared" si="7"/>
        <v>0</v>
      </c>
      <c r="EM35" s="43">
        <f t="shared" si="7"/>
        <v>0</v>
      </c>
      <c r="EN35" s="43">
        <f t="shared" si="7"/>
        <v>0</v>
      </c>
      <c r="EO35" s="43">
        <f t="shared" si="7"/>
        <v>0</v>
      </c>
      <c r="EP35" s="43">
        <f t="shared" si="7"/>
        <v>0</v>
      </c>
      <c r="EQ35" s="43">
        <f t="shared" si="7"/>
        <v>0</v>
      </c>
      <c r="ER35" s="43">
        <f t="shared" si="7"/>
        <v>0</v>
      </c>
      <c r="ES35" s="43">
        <f t="shared" si="7"/>
        <v>0</v>
      </c>
      <c r="ET35" s="43">
        <f t="shared" si="7"/>
        <v>0</v>
      </c>
      <c r="EU35" s="43">
        <f t="shared" si="7"/>
        <v>0</v>
      </c>
      <c r="EV35" s="43">
        <f t="shared" si="7"/>
        <v>0</v>
      </c>
      <c r="EW35" s="43">
        <f t="shared" si="7"/>
        <v>0</v>
      </c>
      <c r="EX35" s="43">
        <f t="shared" si="7"/>
        <v>0</v>
      </c>
      <c r="EY35" s="43">
        <f t="shared" si="7"/>
        <v>0</v>
      </c>
      <c r="EZ35" s="43">
        <f t="shared" si="7"/>
        <v>0</v>
      </c>
      <c r="FA35" s="43">
        <f t="shared" si="7"/>
        <v>0</v>
      </c>
      <c r="FB35" s="43">
        <f t="shared" si="7"/>
        <v>0</v>
      </c>
      <c r="FC35" s="43">
        <f t="shared" si="7"/>
        <v>0</v>
      </c>
      <c r="FD35" s="43">
        <f t="shared" si="7"/>
        <v>0</v>
      </c>
      <c r="FE35" s="43">
        <f t="shared" si="7"/>
        <v>0</v>
      </c>
      <c r="FF35" s="43">
        <f t="shared" si="7"/>
        <v>0</v>
      </c>
      <c r="FG35" s="43">
        <f t="shared" ref="FG35:GJ35" si="8">+SUM(FG23:FG26)-SUM(FG30:FG33)</f>
        <v>0</v>
      </c>
      <c r="FH35" s="43">
        <f t="shared" si="8"/>
        <v>0</v>
      </c>
      <c r="FI35" s="43">
        <f t="shared" si="8"/>
        <v>0</v>
      </c>
      <c r="FJ35" s="43">
        <f t="shared" si="8"/>
        <v>0</v>
      </c>
      <c r="FK35" s="43">
        <f t="shared" si="8"/>
        <v>0</v>
      </c>
      <c r="FL35" s="43">
        <f t="shared" si="8"/>
        <v>0</v>
      </c>
      <c r="FM35" s="43">
        <f t="shared" si="8"/>
        <v>0</v>
      </c>
      <c r="FN35" s="43">
        <f t="shared" si="8"/>
        <v>0</v>
      </c>
      <c r="FO35" s="43">
        <f t="shared" si="8"/>
        <v>0</v>
      </c>
      <c r="FP35" s="43">
        <f t="shared" si="8"/>
        <v>0</v>
      </c>
      <c r="FQ35" s="43">
        <f t="shared" si="8"/>
        <v>0</v>
      </c>
      <c r="FR35" s="43">
        <f t="shared" si="8"/>
        <v>0</v>
      </c>
      <c r="FS35" s="43">
        <f t="shared" si="8"/>
        <v>0</v>
      </c>
      <c r="FT35" s="43">
        <f t="shared" si="8"/>
        <v>0</v>
      </c>
      <c r="FU35" s="43">
        <f t="shared" si="8"/>
        <v>0</v>
      </c>
      <c r="FV35" s="43">
        <f t="shared" si="8"/>
        <v>0</v>
      </c>
      <c r="FW35" s="43">
        <f t="shared" si="8"/>
        <v>0</v>
      </c>
      <c r="FX35" s="43">
        <f t="shared" si="8"/>
        <v>0</v>
      </c>
      <c r="FY35" s="43">
        <f t="shared" si="8"/>
        <v>0</v>
      </c>
      <c r="FZ35" s="43">
        <f t="shared" si="8"/>
        <v>0</v>
      </c>
      <c r="GA35" s="43">
        <f t="shared" si="8"/>
        <v>0</v>
      </c>
      <c r="GB35" s="43">
        <f t="shared" si="8"/>
        <v>0</v>
      </c>
      <c r="GC35" s="43">
        <f t="shared" si="8"/>
        <v>0</v>
      </c>
      <c r="GD35" s="43">
        <f t="shared" si="8"/>
        <v>0</v>
      </c>
      <c r="GE35" s="43">
        <f t="shared" si="8"/>
        <v>0</v>
      </c>
      <c r="GF35" s="43">
        <f t="shared" si="8"/>
        <v>0</v>
      </c>
      <c r="GG35" s="43">
        <f t="shared" si="8"/>
        <v>0</v>
      </c>
      <c r="GH35" s="43">
        <f t="shared" si="8"/>
        <v>0</v>
      </c>
      <c r="GI35" s="43">
        <f t="shared" si="8"/>
        <v>0</v>
      </c>
      <c r="GJ35" s="43">
        <f t="shared" si="8"/>
        <v>0</v>
      </c>
      <c r="GK35" s="42"/>
    </row>
    <row r="36" spans="1:193" outlineLevel="1">
      <c r="M36" s="770"/>
      <c r="N36" s="770"/>
      <c r="O36" s="773"/>
      <c r="P36" s="773"/>
      <c r="Q36" s="773"/>
      <c r="R36" s="773"/>
      <c r="S36" s="773"/>
      <c r="T36" s="773"/>
      <c r="U36" s="773"/>
      <c r="V36" s="773"/>
      <c r="W36" s="773"/>
      <c r="X36" s="773"/>
      <c r="Y36" s="773"/>
      <c r="Z36" s="773"/>
      <c r="AA36" s="773"/>
      <c r="AB36" s="773"/>
      <c r="AC36" s="773"/>
      <c r="AD36" s="773"/>
      <c r="AE36" s="773"/>
      <c r="AF36" s="773"/>
      <c r="AG36" s="773"/>
      <c r="AH36" s="773"/>
      <c r="AI36" s="773"/>
      <c r="AJ36" s="773"/>
      <c r="AK36" s="773"/>
      <c r="AL36" s="773"/>
      <c r="AM36" s="773"/>
      <c r="AN36" s="773"/>
      <c r="AO36" s="773"/>
      <c r="AP36" s="773"/>
      <c r="AQ36" s="773"/>
      <c r="AR36" s="773"/>
      <c r="AS36" s="773"/>
      <c r="AT36" s="773"/>
      <c r="AU36" s="773"/>
      <c r="AV36" s="773"/>
      <c r="AW36" s="773"/>
      <c r="AX36" s="773"/>
      <c r="AY36" s="773"/>
      <c r="AZ36" s="773"/>
      <c r="BA36" s="773"/>
      <c r="BB36" s="773"/>
      <c r="BC36" s="773"/>
      <c r="BD36" s="773"/>
      <c r="BE36" s="773"/>
      <c r="BF36" s="773"/>
      <c r="BG36" s="773"/>
      <c r="BH36" s="773"/>
      <c r="BI36" s="773"/>
      <c r="BJ36" s="773"/>
      <c r="BK36" s="773"/>
      <c r="BL36" s="773"/>
      <c r="BM36" s="773"/>
      <c r="BN36" s="773"/>
      <c r="BO36" s="773"/>
      <c r="BP36" s="773"/>
      <c r="BQ36" s="773"/>
      <c r="BR36" s="773"/>
      <c r="BS36" s="773"/>
      <c r="BT36" s="773"/>
      <c r="BU36" s="773"/>
      <c r="BV36" s="773"/>
      <c r="BW36" s="773"/>
      <c r="BX36" s="773"/>
      <c r="BY36" s="773"/>
      <c r="BZ36" s="773"/>
      <c r="CA36" s="773"/>
      <c r="CB36" s="773"/>
      <c r="CC36" s="773"/>
      <c r="CD36" s="773"/>
      <c r="CE36" s="773"/>
      <c r="CF36" s="773"/>
      <c r="CG36" s="773"/>
      <c r="CH36" s="773"/>
      <c r="CI36" s="773"/>
      <c r="CJ36" s="773"/>
      <c r="CK36" s="773"/>
      <c r="CL36" s="773"/>
      <c r="CM36" s="773"/>
      <c r="CN36" s="773"/>
      <c r="CO36" s="773"/>
      <c r="CP36" s="773"/>
      <c r="CQ36" s="773"/>
      <c r="CR36" s="773"/>
      <c r="CS36" s="773"/>
      <c r="CT36" s="741"/>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2"/>
    </row>
    <row r="37" spans="1:193" outlineLevel="1"/>
    <row r="38" spans="1:193" outlineLevel="1">
      <c r="O38" s="243"/>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243"/>
      <c r="BB38" s="243"/>
      <c r="BC38" s="243"/>
      <c r="BD38" s="243"/>
      <c r="BE38" s="243"/>
      <c r="BF38" s="243"/>
      <c r="BG38" s="243"/>
      <c r="BH38" s="243"/>
      <c r="BI38" s="243"/>
      <c r="BJ38" s="243"/>
      <c r="BK38" s="243"/>
      <c r="BL38" s="243"/>
      <c r="BM38" s="243"/>
      <c r="BN38" s="243"/>
      <c r="BO38" s="243"/>
      <c r="BP38" s="243"/>
      <c r="BQ38" s="243"/>
      <c r="BR38" s="243"/>
      <c r="BS38" s="243"/>
      <c r="BT38" s="243"/>
      <c r="BU38" s="243"/>
      <c r="BV38" s="243"/>
      <c r="BW38" s="243"/>
      <c r="BX38" s="243"/>
      <c r="BY38" s="243"/>
      <c r="BZ38" s="243"/>
      <c r="CA38" s="243"/>
      <c r="CB38" s="243"/>
      <c r="CC38" s="243"/>
      <c r="CD38" s="243"/>
      <c r="CE38" s="243"/>
      <c r="CF38" s="243"/>
      <c r="CG38" s="243"/>
      <c r="CH38" s="243"/>
      <c r="CI38" s="243"/>
      <c r="CJ38" s="243"/>
      <c r="CK38" s="243"/>
      <c r="CL38" s="243"/>
      <c r="CM38" s="243"/>
      <c r="CN38" s="243"/>
      <c r="CO38" s="243"/>
      <c r="CP38" s="243"/>
      <c r="CQ38" s="243"/>
      <c r="CR38" s="243"/>
      <c r="CS38" s="243"/>
      <c r="CT38" s="243"/>
      <c r="CU38" s="243"/>
      <c r="CV38" s="243"/>
      <c r="CW38" s="243"/>
      <c r="CX38" s="243"/>
      <c r="CY38" s="243"/>
      <c r="CZ38" s="243"/>
      <c r="DA38" s="243"/>
      <c r="DB38" s="243"/>
      <c r="DC38" s="243"/>
      <c r="DD38" s="243"/>
      <c r="DE38" s="243"/>
      <c r="DF38" s="243"/>
      <c r="DG38" s="243"/>
      <c r="DH38" s="243"/>
      <c r="DI38" s="243"/>
      <c r="DJ38" s="243"/>
      <c r="DK38" s="243"/>
      <c r="DL38" s="243"/>
      <c r="DM38" s="243"/>
      <c r="DN38" s="243"/>
      <c r="DO38" s="243"/>
      <c r="DP38" s="243"/>
      <c r="DQ38" s="243"/>
      <c r="DR38" s="243"/>
      <c r="DS38" s="243"/>
      <c r="DT38" s="243"/>
      <c r="DU38" s="243"/>
      <c r="DV38" s="243"/>
      <c r="DW38" s="243"/>
      <c r="DX38" s="243"/>
      <c r="DY38" s="243"/>
      <c r="DZ38" s="243"/>
      <c r="EA38" s="243"/>
      <c r="EB38" s="243"/>
      <c r="EC38" s="243"/>
      <c r="ED38" s="243"/>
      <c r="EE38" s="243"/>
      <c r="EF38" s="243"/>
      <c r="EG38" s="243"/>
      <c r="EH38" s="243"/>
      <c r="EI38" s="243"/>
      <c r="EJ38" s="243"/>
      <c r="EK38" s="243"/>
      <c r="EL38" s="243"/>
      <c r="EM38" s="243"/>
      <c r="EN38" s="243"/>
      <c r="EO38" s="243"/>
      <c r="EP38" s="243"/>
      <c r="EQ38" s="243"/>
      <c r="ER38" s="243"/>
      <c r="ES38" s="243"/>
      <c r="ET38" s="243"/>
      <c r="EU38" s="243"/>
      <c r="EV38" s="243"/>
      <c r="EW38" s="243"/>
      <c r="EX38" s="243"/>
      <c r="EY38" s="243"/>
      <c r="EZ38" s="243"/>
      <c r="FA38" s="243"/>
      <c r="FB38" s="243"/>
      <c r="FC38" s="243"/>
      <c r="FD38" s="243"/>
      <c r="FE38" s="243"/>
      <c r="FF38" s="243"/>
      <c r="FG38" s="243"/>
      <c r="FH38" s="243"/>
      <c r="FI38" s="243"/>
      <c r="FJ38" s="243"/>
      <c r="FK38" s="243"/>
      <c r="FL38" s="243"/>
      <c r="FM38" s="243"/>
      <c r="FN38" s="243"/>
      <c r="FO38" s="243"/>
      <c r="FP38" s="243"/>
      <c r="FQ38" s="243"/>
      <c r="FR38" s="243"/>
      <c r="FS38" s="243"/>
      <c r="FT38" s="243"/>
      <c r="FU38" s="243"/>
      <c r="FV38" s="243"/>
      <c r="FW38" s="243"/>
      <c r="FX38" s="243"/>
      <c r="FY38" s="243"/>
      <c r="FZ38" s="243"/>
      <c r="GA38" s="243"/>
      <c r="GB38" s="243"/>
      <c r="GC38" s="243"/>
      <c r="GD38" s="243"/>
      <c r="GE38" s="243"/>
      <c r="GF38" s="243"/>
      <c r="GG38" s="243"/>
      <c r="GH38" s="243"/>
      <c r="GI38" s="243"/>
      <c r="GJ38" s="243"/>
    </row>
    <row r="39" spans="1:193" outlineLevel="1">
      <c r="O39" s="247"/>
      <c r="P39" s="247"/>
      <c r="Q39" s="247"/>
      <c r="R39" s="247"/>
      <c r="S39" s="247"/>
      <c r="T39" s="247"/>
      <c r="U39" s="247"/>
      <c r="V39" s="247"/>
      <c r="W39" s="247"/>
      <c r="X39" s="247"/>
      <c r="Y39" s="247"/>
      <c r="Z39" s="247"/>
      <c r="AA39" s="247"/>
      <c r="AB39" s="247"/>
      <c r="AC39" s="247"/>
      <c r="AD39" s="247"/>
      <c r="AE39" s="247"/>
      <c r="AF39" s="247"/>
      <c r="AG39" s="247"/>
      <c r="AH39" s="247"/>
      <c r="AI39" s="247"/>
      <c r="AJ39" s="247"/>
      <c r="AK39" s="247"/>
      <c r="AL39" s="247"/>
      <c r="AM39" s="247"/>
      <c r="AN39" s="247"/>
      <c r="AO39" s="247"/>
      <c r="AP39" s="247"/>
      <c r="AQ39" s="247"/>
      <c r="AR39" s="247"/>
      <c r="AS39" s="247"/>
      <c r="AT39" s="247"/>
      <c r="AU39" s="247"/>
      <c r="AV39" s="247"/>
      <c r="AW39" s="247"/>
      <c r="AX39" s="247"/>
      <c r="AY39" s="247"/>
      <c r="AZ39" s="247"/>
      <c r="BA39" s="247"/>
      <c r="BB39" s="247"/>
      <c r="BC39" s="247"/>
      <c r="BD39" s="247"/>
      <c r="BE39" s="247"/>
      <c r="BF39" s="247"/>
      <c r="BG39" s="247"/>
      <c r="BH39" s="247"/>
      <c r="BI39" s="247"/>
      <c r="BJ39" s="247"/>
      <c r="BK39" s="247"/>
      <c r="BL39" s="247"/>
      <c r="BM39" s="247"/>
      <c r="BN39" s="247"/>
      <c r="BO39" s="247"/>
      <c r="BP39" s="247"/>
      <c r="BQ39" s="247"/>
      <c r="BR39" s="247"/>
      <c r="BS39" s="247"/>
      <c r="BT39" s="247"/>
      <c r="BU39" s="247"/>
      <c r="BV39" s="247"/>
      <c r="BW39" s="247"/>
      <c r="BX39" s="247"/>
      <c r="BY39" s="247"/>
      <c r="BZ39" s="247"/>
      <c r="CA39" s="247"/>
      <c r="CB39" s="247"/>
      <c r="CC39" s="247"/>
      <c r="CD39" s="247"/>
      <c r="CE39" s="247"/>
      <c r="CF39" s="247"/>
      <c r="CG39" s="247"/>
      <c r="CH39" s="247"/>
      <c r="CI39" s="247"/>
      <c r="CJ39" s="247"/>
      <c r="CK39" s="247"/>
      <c r="CL39" s="247"/>
      <c r="CM39" s="247"/>
      <c r="CN39" s="247"/>
      <c r="CO39" s="247"/>
      <c r="CP39" s="247"/>
      <c r="CQ39" s="247"/>
      <c r="CR39" s="247"/>
    </row>
    <row r="40" spans="1:193">
      <c r="B40" s="243"/>
      <c r="C40" s="243"/>
      <c r="O40" s="243"/>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c r="AN40" s="243"/>
      <c r="AO40" s="243"/>
      <c r="AP40" s="243"/>
      <c r="AQ40" s="243"/>
      <c r="AR40" s="243"/>
      <c r="AS40" s="243"/>
      <c r="AT40" s="243"/>
      <c r="AU40" s="243"/>
      <c r="AV40" s="243"/>
      <c r="AW40" s="243"/>
      <c r="AX40" s="243"/>
      <c r="AY40" s="243"/>
      <c r="AZ40" s="243"/>
      <c r="BA40" s="243"/>
      <c r="BB40" s="243"/>
      <c r="BC40" s="243"/>
      <c r="BD40" s="243"/>
      <c r="BE40" s="243"/>
      <c r="BF40" s="243"/>
      <c r="BG40" s="243"/>
      <c r="BH40" s="243"/>
      <c r="BI40" s="243"/>
      <c r="BJ40" s="243"/>
      <c r="BK40" s="243"/>
      <c r="BL40" s="243"/>
      <c r="BM40" s="243"/>
      <c r="BN40" s="243"/>
      <c r="BO40" s="243"/>
      <c r="BP40" s="243"/>
      <c r="BQ40" s="243"/>
      <c r="BR40" s="243"/>
      <c r="BS40" s="243"/>
      <c r="BT40" s="243"/>
      <c r="BU40" s="243"/>
      <c r="BV40" s="243"/>
      <c r="BW40" s="243"/>
      <c r="BX40" s="243"/>
      <c r="BY40" s="243"/>
      <c r="BZ40" s="243"/>
      <c r="CA40" s="243"/>
      <c r="CB40" s="243"/>
      <c r="CC40" s="243"/>
      <c r="CD40" s="243"/>
      <c r="CE40" s="243"/>
      <c r="CF40" s="243"/>
      <c r="CG40" s="243"/>
      <c r="CH40" s="243"/>
      <c r="CI40" s="243"/>
      <c r="CJ40" s="243"/>
      <c r="CK40" s="243"/>
      <c r="CL40" s="243"/>
      <c r="CM40" s="243"/>
      <c r="CN40" s="243"/>
      <c r="CO40" s="243"/>
      <c r="CP40" s="243"/>
      <c r="CQ40" s="243"/>
      <c r="CR40" s="243"/>
      <c r="CS40" s="243"/>
      <c r="CT40" s="243"/>
      <c r="CU40" s="243"/>
      <c r="CV40" s="243"/>
      <c r="CW40" s="243"/>
      <c r="CX40" s="243"/>
      <c r="CY40" s="243"/>
      <c r="CZ40" s="243"/>
      <c r="DA40" s="243"/>
      <c r="DB40" s="243"/>
      <c r="DC40" s="243"/>
      <c r="DD40" s="243"/>
      <c r="DE40" s="243"/>
      <c r="DF40" s="243"/>
      <c r="DG40" s="243"/>
      <c r="DH40" s="243"/>
      <c r="DI40" s="243"/>
      <c r="DJ40" s="243"/>
      <c r="DK40" s="243"/>
      <c r="DL40" s="243"/>
      <c r="DM40" s="243"/>
      <c r="DN40" s="243"/>
      <c r="DO40" s="243"/>
      <c r="DP40" s="243"/>
      <c r="DQ40" s="243"/>
      <c r="DR40" s="243"/>
      <c r="DS40" s="243"/>
      <c r="DT40" s="243"/>
      <c r="DU40" s="243"/>
      <c r="DV40" s="243"/>
      <c r="DW40" s="243"/>
      <c r="DX40" s="243"/>
      <c r="DY40" s="243"/>
      <c r="DZ40" s="243"/>
      <c r="EA40" s="243"/>
      <c r="EB40" s="243"/>
      <c r="EC40" s="243"/>
      <c r="ED40" s="243"/>
      <c r="EE40" s="243"/>
      <c r="EF40" s="243"/>
      <c r="EG40" s="243"/>
      <c r="EH40" s="243"/>
      <c r="EI40" s="243"/>
      <c r="EJ40" s="243"/>
      <c r="EK40" s="243"/>
      <c r="EL40" s="243"/>
      <c r="EM40" s="243"/>
      <c r="EN40" s="243"/>
      <c r="EO40" s="243"/>
      <c r="EP40" s="243"/>
      <c r="EQ40" s="243"/>
      <c r="ER40" s="243"/>
      <c r="ES40" s="243"/>
      <c r="ET40" s="243"/>
      <c r="EU40" s="243"/>
      <c r="EV40" s="243"/>
      <c r="EW40" s="243"/>
      <c r="EX40" s="243"/>
      <c r="EY40" s="243"/>
      <c r="EZ40" s="243"/>
      <c r="FA40" s="243"/>
      <c r="FB40" s="243"/>
      <c r="FC40" s="243"/>
      <c r="FD40" s="243"/>
      <c r="FE40" s="243"/>
      <c r="FF40" s="243"/>
      <c r="FG40" s="243"/>
      <c r="FH40" s="243"/>
      <c r="FI40" s="243"/>
      <c r="FJ40" s="243"/>
      <c r="FK40" s="243"/>
      <c r="FL40" s="243"/>
      <c r="FM40" s="243"/>
      <c r="FN40" s="243"/>
      <c r="FO40" s="243"/>
      <c r="FP40" s="243"/>
      <c r="FQ40" s="243"/>
      <c r="FR40" s="243"/>
      <c r="FS40" s="243"/>
      <c r="FT40" s="243"/>
      <c r="FU40" s="243"/>
      <c r="FV40" s="243"/>
      <c r="FW40" s="243"/>
      <c r="FX40" s="243"/>
      <c r="FY40" s="243"/>
      <c r="FZ40" s="243"/>
      <c r="GA40" s="243"/>
      <c r="GB40" s="243"/>
      <c r="GC40" s="243"/>
      <c r="GD40" s="243"/>
      <c r="GE40" s="243"/>
      <c r="GF40" s="243"/>
      <c r="GG40" s="243"/>
      <c r="GH40" s="243"/>
      <c r="GI40" s="243"/>
      <c r="GJ40" s="243"/>
    </row>
    <row r="41" spans="1:193" s="57" customFormat="1">
      <c r="A41" s="235"/>
      <c r="B41" s="298" t="s">
        <v>81</v>
      </c>
      <c r="C41" s="237"/>
      <c r="D41" s="238"/>
      <c r="E41" s="238"/>
      <c r="F41" s="238"/>
      <c r="G41" s="238"/>
      <c r="H41" s="238"/>
      <c r="I41" s="238"/>
      <c r="J41" s="238"/>
      <c r="K41" s="238"/>
      <c r="L41" s="239"/>
      <c r="M41" s="238"/>
      <c r="N41" s="246"/>
      <c r="O41" s="297"/>
      <c r="P41" s="297"/>
      <c r="Q41" s="297"/>
      <c r="R41" s="297"/>
      <c r="S41" s="297"/>
      <c r="T41" s="297"/>
      <c r="U41" s="297"/>
      <c r="V41" s="297"/>
      <c r="W41" s="297"/>
      <c r="X41" s="297"/>
      <c r="Y41" s="297"/>
      <c r="Z41" s="297"/>
      <c r="AA41" s="297"/>
      <c r="AB41" s="297"/>
      <c r="AC41" s="297"/>
      <c r="AD41" s="297"/>
      <c r="AE41" s="297"/>
      <c r="AF41" s="297"/>
      <c r="AG41" s="297"/>
      <c r="AH41" s="297"/>
      <c r="AI41" s="297"/>
      <c r="AJ41" s="297"/>
      <c r="AK41" s="297"/>
      <c r="AL41" s="297"/>
      <c r="AM41" s="297"/>
      <c r="AN41" s="297"/>
      <c r="AO41" s="297"/>
      <c r="AP41" s="297"/>
      <c r="AQ41" s="297"/>
      <c r="AR41" s="297"/>
      <c r="AS41" s="297"/>
      <c r="AT41" s="297"/>
      <c r="AU41" s="297"/>
      <c r="AV41" s="297"/>
      <c r="AW41" s="297"/>
      <c r="AX41" s="297"/>
      <c r="AY41" s="297"/>
      <c r="AZ41" s="297"/>
      <c r="BA41" s="297"/>
      <c r="BB41" s="297"/>
      <c r="BC41" s="297"/>
      <c r="BD41" s="297"/>
      <c r="BE41" s="297"/>
      <c r="BF41" s="297"/>
      <c r="BG41" s="297"/>
      <c r="BH41" s="297"/>
      <c r="BI41" s="297"/>
      <c r="BJ41" s="297"/>
      <c r="BK41" s="297"/>
      <c r="BL41" s="297"/>
      <c r="BM41" s="297"/>
      <c r="BN41" s="297"/>
      <c r="BO41" s="297"/>
      <c r="BP41" s="297"/>
      <c r="BQ41" s="297"/>
      <c r="BR41" s="297"/>
      <c r="BS41" s="297"/>
      <c r="BT41" s="297"/>
      <c r="BU41" s="297"/>
      <c r="BV41" s="297"/>
      <c r="BW41" s="297"/>
      <c r="BX41" s="297"/>
      <c r="BY41" s="297"/>
      <c r="BZ41" s="297"/>
      <c r="CA41" s="297"/>
      <c r="CB41" s="297"/>
      <c r="CC41" s="297"/>
      <c r="CD41" s="297"/>
      <c r="CE41" s="297"/>
      <c r="CF41" s="297"/>
      <c r="CG41" s="297"/>
      <c r="CH41" s="297"/>
      <c r="CI41" s="297"/>
      <c r="CJ41" s="297"/>
      <c r="CK41" s="297"/>
      <c r="CL41" s="297"/>
      <c r="CM41" s="297"/>
      <c r="CN41" s="297"/>
      <c r="CO41" s="297"/>
      <c r="CP41" s="297"/>
      <c r="CQ41" s="297"/>
      <c r="CR41" s="297"/>
      <c r="CS41" s="297"/>
    </row>
    <row r="42" spans="1:193" outlineLevel="1">
      <c r="O42" s="248"/>
      <c r="P42" s="248"/>
      <c r="Q42" s="248"/>
      <c r="R42" s="248"/>
      <c r="S42" s="248"/>
      <c r="T42" s="248"/>
      <c r="U42" s="248"/>
      <c r="V42" s="248"/>
      <c r="W42" s="248"/>
      <c r="X42" s="248"/>
      <c r="Y42" s="248"/>
      <c r="Z42" s="248"/>
      <c r="AA42" s="248"/>
      <c r="AB42" s="248"/>
      <c r="AC42" s="248"/>
      <c r="AD42" s="248"/>
      <c r="AE42" s="248"/>
      <c r="AF42" s="248"/>
      <c r="AG42" s="248"/>
      <c r="AH42" s="248"/>
      <c r="AI42" s="248"/>
      <c r="AJ42" s="248"/>
      <c r="AK42" s="248"/>
      <c r="AL42" s="248"/>
      <c r="AM42" s="248"/>
      <c r="AN42" s="248"/>
      <c r="AO42" s="248"/>
      <c r="AP42" s="248"/>
      <c r="AQ42" s="248"/>
      <c r="AR42" s="248"/>
      <c r="AS42" s="248"/>
      <c r="AT42" s="248"/>
      <c r="AU42" s="248"/>
      <c r="AV42" s="248"/>
      <c r="AW42" s="248"/>
      <c r="AX42" s="248"/>
      <c r="AY42" s="248"/>
      <c r="AZ42" s="248"/>
      <c r="BA42" s="248"/>
      <c r="BB42" s="248"/>
      <c r="BC42" s="248"/>
      <c r="BD42" s="248"/>
      <c r="BE42" s="248"/>
      <c r="BF42" s="248"/>
      <c r="BG42" s="248"/>
      <c r="BH42" s="248"/>
      <c r="BI42" s="248"/>
      <c r="BJ42" s="248"/>
      <c r="BK42" s="248"/>
      <c r="BL42" s="248"/>
      <c r="BM42" s="248"/>
      <c r="BN42" s="248"/>
      <c r="BO42" s="248"/>
      <c r="BP42" s="248"/>
      <c r="BQ42" s="248"/>
      <c r="BR42" s="248"/>
      <c r="BS42" s="248"/>
      <c r="BT42" s="248"/>
      <c r="BU42" s="248"/>
      <c r="BV42" s="248"/>
      <c r="BW42" s="248"/>
      <c r="BX42" s="248"/>
      <c r="BY42" s="248"/>
      <c r="BZ42" s="248"/>
      <c r="CA42" s="248"/>
      <c r="CB42" s="248"/>
      <c r="CC42" s="248"/>
      <c r="CD42" s="248"/>
      <c r="CE42" s="248"/>
      <c r="CF42" s="248"/>
      <c r="CG42" s="248"/>
      <c r="CH42" s="248"/>
      <c r="CI42" s="248"/>
      <c r="CJ42" s="248"/>
      <c r="CK42" s="248"/>
      <c r="CL42" s="248"/>
      <c r="CM42" s="248"/>
      <c r="CN42" s="248"/>
      <c r="CO42" s="248"/>
      <c r="CP42" s="248"/>
      <c r="CQ42" s="248"/>
      <c r="CR42" s="248"/>
    </row>
    <row r="43" spans="1:193" outlineLevel="1">
      <c r="B43" s="177" t="s">
        <v>92</v>
      </c>
      <c r="C43" s="178"/>
      <c r="D43" s="178"/>
      <c r="E43" s="178"/>
      <c r="F43" s="178"/>
      <c r="G43" s="178"/>
      <c r="H43" s="178"/>
      <c r="I43" s="178"/>
      <c r="J43" s="178"/>
      <c r="K43" s="178"/>
      <c r="L43" s="178"/>
      <c r="M43" s="179"/>
      <c r="N43" s="180"/>
      <c r="O43" s="243"/>
      <c r="P43" s="243"/>
      <c r="Q43" s="243"/>
      <c r="R43" s="243"/>
      <c r="S43" s="243"/>
      <c r="T43" s="243"/>
      <c r="U43" s="243"/>
    </row>
    <row r="44" spans="1:193" outlineLevel="1">
      <c r="B44" s="177"/>
      <c r="C44" s="178"/>
      <c r="D44" s="178"/>
      <c r="E44" s="178"/>
      <c r="F44" s="178"/>
      <c r="G44" s="178"/>
      <c r="H44" s="178"/>
      <c r="I44" s="178"/>
      <c r="J44" s="178"/>
      <c r="K44" s="178"/>
      <c r="L44" s="178"/>
      <c r="M44" s="179"/>
      <c r="N44" s="180"/>
      <c r="O44" s="243"/>
      <c r="P44" s="243"/>
      <c r="Q44" s="243"/>
      <c r="R44" s="243"/>
      <c r="S44" s="243"/>
      <c r="T44" s="243"/>
      <c r="U44" s="243"/>
    </row>
    <row r="45" spans="1:193" outlineLevel="1">
      <c r="B45" s="177"/>
      <c r="C45" s="181" t="s">
        <v>91</v>
      </c>
      <c r="D45" s="178"/>
      <c r="E45" s="178"/>
      <c r="F45" s="178"/>
      <c r="G45" s="178"/>
      <c r="H45" s="178"/>
      <c r="I45" s="178"/>
      <c r="J45" s="178" t="s">
        <v>82</v>
      </c>
      <c r="K45" s="178"/>
      <c r="L45" s="178"/>
      <c r="M45" s="184" t="str">
        <f>IF(M47=M48,"OK","Error")</f>
        <v>OK</v>
      </c>
      <c r="N45" s="180"/>
    </row>
    <row r="46" spans="1:193" outlineLevel="1">
      <c r="B46" s="177"/>
      <c r="C46" s="178"/>
      <c r="D46" s="178"/>
      <c r="E46" s="178"/>
      <c r="F46" s="178"/>
      <c r="G46" s="178"/>
      <c r="H46" s="178"/>
      <c r="I46" s="178"/>
      <c r="J46" s="178"/>
      <c r="K46" s="178"/>
      <c r="L46" s="178"/>
      <c r="M46" s="184"/>
      <c r="N46" s="180"/>
    </row>
    <row r="47" spans="1:193" outlineLevel="1">
      <c r="B47" s="178"/>
      <c r="C47" s="178" t="s">
        <v>86</v>
      </c>
      <c r="D47" s="178"/>
      <c r="E47" s="178"/>
      <c r="F47" s="178"/>
      <c r="G47" s="178"/>
      <c r="H47" s="178"/>
      <c r="I47" s="178"/>
      <c r="J47" s="178" t="s">
        <v>10</v>
      </c>
      <c r="K47" s="178"/>
      <c r="L47" s="178"/>
      <c r="M47" s="182">
        <f>M48+M49</f>
        <v>6</v>
      </c>
      <c r="N47" s="180"/>
    </row>
    <row r="48" spans="1:193" outlineLevel="1">
      <c r="B48" s="178"/>
      <c r="C48" s="178" t="s">
        <v>87</v>
      </c>
      <c r="D48" s="178"/>
      <c r="E48" s="178"/>
      <c r="F48" s="178"/>
      <c r="G48" s="178"/>
      <c r="H48" s="178"/>
      <c r="I48" s="178"/>
      <c r="J48" s="178" t="s">
        <v>10</v>
      </c>
      <c r="K48" s="178"/>
      <c r="L48" s="178"/>
      <c r="M48" s="182">
        <f>SUM(O53:O58)</f>
        <v>6</v>
      </c>
      <c r="N48" s="180"/>
      <c r="CI48" s="243"/>
      <c r="CJ48" s="243"/>
      <c r="CK48" s="243"/>
      <c r="CL48" s="243"/>
      <c r="CM48" s="243"/>
      <c r="CN48" s="243"/>
      <c r="CO48" s="243"/>
      <c r="CP48" s="243"/>
      <c r="CQ48" s="243"/>
      <c r="CR48" s="243"/>
      <c r="CS48" s="243"/>
      <c r="CT48" s="243"/>
      <c r="CU48" s="243"/>
      <c r="CV48" s="243"/>
      <c r="CW48" s="243"/>
      <c r="CX48" s="243"/>
      <c r="CY48" s="243"/>
      <c r="CZ48" s="243"/>
      <c r="DA48" s="243"/>
      <c r="DB48" s="243"/>
      <c r="DC48" s="243"/>
      <c r="DD48" s="243"/>
      <c r="DE48" s="243"/>
      <c r="DF48" s="243"/>
      <c r="DG48" s="243"/>
      <c r="DH48" s="243"/>
      <c r="DI48" s="243"/>
      <c r="DJ48" s="243"/>
      <c r="DK48" s="243"/>
      <c r="DL48" s="243"/>
      <c r="DM48" s="243"/>
      <c r="DN48" s="243"/>
      <c r="DO48" s="243"/>
      <c r="DP48" s="243"/>
      <c r="DQ48" s="243"/>
      <c r="DR48" s="243"/>
      <c r="DS48" s="243"/>
      <c r="DT48" s="243"/>
      <c r="DU48" s="243"/>
      <c r="DV48" s="243"/>
      <c r="DW48" s="243"/>
      <c r="DX48" s="243"/>
      <c r="DY48" s="243"/>
      <c r="DZ48" s="243"/>
      <c r="EA48" s="243"/>
      <c r="EB48" s="243"/>
    </row>
    <row r="49" spans="2:47" outlineLevel="1">
      <c r="B49" s="178"/>
      <c r="C49" s="178" t="s">
        <v>88</v>
      </c>
      <c r="D49" s="178"/>
      <c r="E49" s="178"/>
      <c r="F49" s="178"/>
      <c r="G49" s="178"/>
      <c r="H49" s="178"/>
      <c r="I49" s="178"/>
      <c r="J49" s="178" t="s">
        <v>10</v>
      </c>
      <c r="K49" s="178"/>
      <c r="L49" s="178"/>
      <c r="M49" s="182">
        <f>SUM(P53:P58)</f>
        <v>0</v>
      </c>
      <c r="N49" s="178"/>
    </row>
    <row r="50" spans="2:47" outlineLevel="1">
      <c r="B50" s="178"/>
      <c r="C50" s="178"/>
      <c r="D50" s="178"/>
      <c r="E50" s="178"/>
      <c r="F50" s="178"/>
      <c r="G50" s="178"/>
      <c r="H50" s="178"/>
      <c r="I50" s="178"/>
      <c r="J50" s="178"/>
      <c r="K50" s="178"/>
      <c r="L50" s="178"/>
      <c r="M50" s="178"/>
      <c r="N50" s="180"/>
      <c r="O50" s="63" t="s">
        <v>89</v>
      </c>
      <c r="P50" s="63" t="s">
        <v>90</v>
      </c>
    </row>
    <row r="51" spans="2:47" outlineLevel="1">
      <c r="B51" s="178"/>
      <c r="C51" s="178"/>
      <c r="D51" s="178"/>
      <c r="E51" s="178"/>
      <c r="F51" s="178"/>
      <c r="G51" s="178"/>
      <c r="H51" s="178"/>
      <c r="I51" s="178"/>
      <c r="J51" s="178"/>
      <c r="K51" s="178"/>
      <c r="L51" s="178"/>
      <c r="M51" s="178"/>
      <c r="N51" s="180"/>
      <c r="O51" s="63"/>
      <c r="P51" s="63"/>
      <c r="R51" s="245"/>
      <c r="S51" s="245"/>
      <c r="T51" s="245"/>
      <c r="U51" s="245"/>
      <c r="V51" s="245"/>
      <c r="W51" s="245"/>
      <c r="X51" s="245"/>
      <c r="Y51" s="245"/>
      <c r="Z51" s="245"/>
      <c r="AA51" s="245"/>
      <c r="AB51" s="245"/>
      <c r="AC51" s="245"/>
      <c r="AD51" s="245"/>
      <c r="AE51" s="245"/>
      <c r="AF51" s="245"/>
      <c r="AG51" s="245"/>
      <c r="AH51" s="245"/>
      <c r="AI51" s="245"/>
      <c r="AJ51" s="245"/>
      <c r="AK51" s="245"/>
      <c r="AL51" s="245"/>
      <c r="AM51" s="245"/>
      <c r="AN51" s="245"/>
      <c r="AO51" s="245"/>
      <c r="AP51" s="245"/>
      <c r="AQ51" s="245"/>
      <c r="AR51" s="245"/>
      <c r="AS51" s="245"/>
      <c r="AT51" s="245"/>
      <c r="AU51" s="245"/>
    </row>
    <row r="52" spans="2:47" outlineLevel="1">
      <c r="B52" s="177" t="s">
        <v>19</v>
      </c>
      <c r="C52" s="178"/>
      <c r="D52" s="178"/>
      <c r="E52" s="178"/>
      <c r="F52" s="178"/>
      <c r="G52" s="178"/>
      <c r="H52" s="178"/>
      <c r="I52" s="178"/>
      <c r="J52" s="178"/>
      <c r="K52" s="178"/>
      <c r="L52" s="178"/>
      <c r="M52" s="178"/>
      <c r="N52" s="180"/>
      <c r="R52" s="245"/>
      <c r="S52" s="245"/>
      <c r="T52" s="245"/>
      <c r="U52" s="245"/>
      <c r="V52" s="245"/>
      <c r="W52" s="245"/>
      <c r="X52" s="245"/>
      <c r="Y52" s="245"/>
      <c r="Z52" s="245"/>
      <c r="AA52" s="245"/>
      <c r="AB52" s="245"/>
      <c r="AC52" s="245"/>
      <c r="AD52" s="245"/>
      <c r="AE52" s="245"/>
      <c r="AF52" s="245"/>
      <c r="AG52" s="245"/>
      <c r="AH52" s="245"/>
      <c r="AI52" s="245"/>
      <c r="AJ52" s="245"/>
      <c r="AK52" s="245"/>
      <c r="AL52" s="245"/>
      <c r="AM52" s="245"/>
      <c r="AN52" s="245"/>
      <c r="AO52" s="245"/>
      <c r="AP52" s="245"/>
      <c r="AQ52" s="245"/>
      <c r="AR52" s="245"/>
      <c r="AS52" s="245"/>
      <c r="AT52" s="245"/>
      <c r="AU52" s="245"/>
    </row>
    <row r="53" spans="2:47" outlineLevel="1">
      <c r="B53" s="178"/>
      <c r="C53" s="183" t="s">
        <v>85</v>
      </c>
      <c r="D53" s="183"/>
      <c r="E53" s="178"/>
      <c r="F53" s="178"/>
      <c r="G53" s="178"/>
      <c r="H53" s="178"/>
      <c r="I53" s="178"/>
      <c r="J53" s="178" t="s">
        <v>82</v>
      </c>
      <c r="K53" s="178"/>
      <c r="L53" s="178"/>
      <c r="M53" s="184">
        <f>+Macro_CHECK_a</f>
        <v>1</v>
      </c>
      <c r="N53" s="178"/>
      <c r="O53" s="64">
        <f t="shared" ref="O53:O58" si="9">M53</f>
        <v>1</v>
      </c>
      <c r="P53" s="64">
        <f t="shared" ref="P53:P58" si="10">1-M53</f>
        <v>0</v>
      </c>
    </row>
    <row r="54" spans="2:47" outlineLevel="1">
      <c r="B54" s="178"/>
      <c r="C54" s="183" t="s">
        <v>139</v>
      </c>
      <c r="D54" s="183"/>
      <c r="E54" s="178"/>
      <c r="F54" s="178"/>
      <c r="G54" s="178"/>
      <c r="H54" s="178"/>
      <c r="I54" s="178"/>
      <c r="J54" s="178" t="s">
        <v>82</v>
      </c>
      <c r="K54" s="178"/>
      <c r="L54" s="178"/>
      <c r="M54" s="184">
        <f>+Acc!M74</f>
        <v>1</v>
      </c>
      <c r="N54" s="178"/>
      <c r="O54" s="64">
        <f t="shared" si="9"/>
        <v>1</v>
      </c>
      <c r="P54" s="64">
        <f t="shared" si="10"/>
        <v>0</v>
      </c>
    </row>
    <row r="55" spans="2:47" outlineLevel="1">
      <c r="B55" s="178"/>
      <c r="C55" s="183" t="s">
        <v>210</v>
      </c>
      <c r="D55" s="183"/>
      <c r="E55" s="178"/>
      <c r="F55" s="178"/>
      <c r="G55" s="178"/>
      <c r="H55" s="178"/>
      <c r="I55" s="178"/>
      <c r="J55" s="178" t="s">
        <v>82</v>
      </c>
      <c r="K55" s="178"/>
      <c r="L55" s="178"/>
      <c r="M55" s="184">
        <f>+Fin!D55</f>
        <v>1</v>
      </c>
      <c r="N55" s="178"/>
      <c r="O55" s="64">
        <f t="shared" si="9"/>
        <v>1</v>
      </c>
      <c r="P55" s="64">
        <f t="shared" si="10"/>
        <v>0</v>
      </c>
    </row>
    <row r="56" spans="2:47" outlineLevel="1">
      <c r="B56" s="178"/>
      <c r="C56" s="183" t="s">
        <v>211</v>
      </c>
      <c r="D56" s="183"/>
      <c r="E56" s="178"/>
      <c r="F56" s="178"/>
      <c r="G56" s="178"/>
      <c r="H56" s="178"/>
      <c r="I56" s="178"/>
      <c r="J56" s="178" t="s">
        <v>82</v>
      </c>
      <c r="K56" s="178"/>
      <c r="L56" s="178"/>
      <c r="M56" s="184">
        <f>+Fin!D75</f>
        <v>1</v>
      </c>
      <c r="N56" s="178"/>
      <c r="O56" s="64">
        <f t="shared" si="9"/>
        <v>1</v>
      </c>
      <c r="P56" s="64">
        <f t="shared" si="10"/>
        <v>0</v>
      </c>
    </row>
    <row r="57" spans="2:47" outlineLevel="1">
      <c r="B57" s="178"/>
      <c r="C57" s="183" t="s">
        <v>199</v>
      </c>
      <c r="D57" s="183"/>
      <c r="E57" s="178"/>
      <c r="F57" s="178"/>
      <c r="G57" s="178"/>
      <c r="H57" s="178"/>
      <c r="I57" s="178"/>
      <c r="J57" s="178" t="s">
        <v>82</v>
      </c>
      <c r="K57" s="178"/>
      <c r="L57" s="178"/>
      <c r="M57" s="184">
        <f>+IF(ROUND(Acc!CS54,6)=0,1,0)</f>
        <v>1</v>
      </c>
      <c r="N57" s="178"/>
      <c r="O57" s="64">
        <f t="shared" si="9"/>
        <v>1</v>
      </c>
      <c r="P57" s="64">
        <f t="shared" si="10"/>
        <v>0</v>
      </c>
    </row>
    <row r="58" spans="2:47" outlineLevel="1">
      <c r="B58" s="178"/>
      <c r="C58" s="178" t="s">
        <v>152</v>
      </c>
      <c r="D58" s="178"/>
      <c r="E58" s="178"/>
      <c r="F58" s="178"/>
      <c r="G58" s="178"/>
      <c r="H58" s="178"/>
      <c r="I58" s="178"/>
      <c r="J58" s="178" t="s">
        <v>82</v>
      </c>
      <c r="K58" s="178"/>
      <c r="L58" s="178"/>
      <c r="M58" s="184">
        <f>+CF!H56</f>
        <v>1</v>
      </c>
      <c r="N58" s="178"/>
      <c r="O58" s="64">
        <f t="shared" si="9"/>
        <v>1</v>
      </c>
      <c r="P58" s="64">
        <f t="shared" si="10"/>
        <v>0</v>
      </c>
    </row>
    <row r="59" spans="2:47" outlineLevel="1"/>
    <row r="60" spans="2:47" outlineLevel="1"/>
  </sheetData>
  <conditionalFormatting sqref="CT8:GJ8">
    <cfRule type="cellIs" dxfId="13" priority="14" stopIfTrue="1" operator="equal">
      <formula>0</formula>
    </cfRule>
  </conditionalFormatting>
  <conditionalFormatting sqref="M18:N18">
    <cfRule type="cellIs" dxfId="12" priority="13" stopIfTrue="1" operator="lessThan">
      <formula>-0.01</formula>
    </cfRule>
  </conditionalFormatting>
  <conditionalFormatting sqref="M22 M53:M55 M57">
    <cfRule type="cellIs" dxfId="11" priority="11" operator="equal">
      <formula>1</formula>
    </cfRule>
    <cfRule type="cellIs" dxfId="10" priority="12" operator="equal">
      <formula>"OK"</formula>
    </cfRule>
  </conditionalFormatting>
  <conditionalFormatting sqref="M48">
    <cfRule type="cellIs" dxfId="9" priority="10" operator="equal">
      <formula>$M$20</formula>
    </cfRule>
  </conditionalFormatting>
  <conditionalFormatting sqref="M45:M46">
    <cfRule type="cellIs" dxfId="8" priority="7" operator="equal">
      <formula>"Error"</formula>
    </cfRule>
    <cfRule type="containsText" dxfId="7" priority="8" operator="containsText" text="OK">
      <formula>NOT(ISERROR(SEARCH("OK",M45)))</formula>
    </cfRule>
    <cfRule type="cellIs" dxfId="6" priority="9" operator="equal">
      <formula>"""OK"""</formula>
    </cfRule>
  </conditionalFormatting>
  <conditionalFormatting sqref="M58">
    <cfRule type="cellIs" dxfId="5" priority="5" operator="equal">
      <formula>1</formula>
    </cfRule>
    <cfRule type="cellIs" dxfId="4" priority="6" operator="equal">
      <formula>"OK"</formula>
    </cfRule>
  </conditionalFormatting>
  <conditionalFormatting sqref="M56">
    <cfRule type="cellIs" dxfId="3" priority="3" operator="equal">
      <formula>1</formula>
    </cfRule>
    <cfRule type="cellIs" dxfId="2" priority="4" operator="equal">
      <formula>"OK"</formula>
    </cfRule>
  </conditionalFormatting>
  <pageMargins left="0.70866141732283472" right="0.70866141732283472" top="0.74803149606299213" bottom="0.74803149606299213" header="0.31496062992125984" footer="0.31496062992125984"/>
  <pageSetup paperSize="9" scale="30" fitToWidth="3"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F9D2458F-E8BB-49A0-9D8F-6AF79A42DB98}">
            <xm:f>Oper!#REF! -Oper!#REF! &gt; 0</xm:f>
            <x14:dxf>
              <font>
                <condense val="0"/>
                <extend val="0"/>
                <vertAlign val="baseline"/>
                <color indexed="12"/>
              </font>
              <fill>
                <patternFill patternType="solid">
                  <bgColor indexed="22"/>
                </patternFill>
              </fill>
            </x14:dxf>
          </x14:cfRule>
          <xm:sqref>O13:DU13</xm:sqref>
        </x14:conditionalFormatting>
        <x14:conditionalFormatting xmlns:xm="http://schemas.microsoft.com/office/excel/2006/main">
          <x14:cfRule type="expression" priority="2" stopIfTrue="1" id="{C7833097-457B-45A3-A58E-F3B6CB211623}">
            <xm:f>Oper!#REF! -Oper!#REF! &gt; 0</xm:f>
            <x14:dxf>
              <font>
                <condense val="0"/>
                <extend val="0"/>
                <vertAlign val="baseline"/>
                <color indexed="12"/>
              </font>
              <fill>
                <patternFill patternType="solid">
                  <bgColor indexed="22"/>
                </patternFill>
              </fill>
            </x14:dxf>
          </x14:cfRule>
          <xm:sqref>O13:DU13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13</vt:i4>
      </vt:variant>
    </vt:vector>
  </HeadingPairs>
  <TitlesOfParts>
    <vt:vector size="22" baseType="lpstr">
      <vt:lpstr>Dis</vt:lpstr>
      <vt:lpstr>Summary</vt:lpstr>
      <vt:lpstr>Inputs</vt:lpstr>
      <vt:lpstr>Oper</vt:lpstr>
      <vt:lpstr>Fin</vt:lpstr>
      <vt:lpstr>CF</vt:lpstr>
      <vt:lpstr>Acc</vt:lpstr>
      <vt:lpstr>Valuation</vt:lpstr>
      <vt:lpstr>Mac</vt:lpstr>
      <vt:lpstr>Acc!Área_de_impresión</vt:lpstr>
      <vt:lpstr>Dis!Área_de_impresión</vt:lpstr>
      <vt:lpstr>Summary!Área_de_impresión</vt:lpstr>
      <vt:lpstr>copy_a</vt:lpstr>
      <vt:lpstr>Macro_CHECK_a</vt:lpstr>
      <vt:lpstr>paste_a</vt:lpstr>
      <vt:lpstr>Scenario</vt:lpstr>
      <vt:lpstr>Acc!Títulos_a_imprimir</vt:lpstr>
      <vt:lpstr>CF!Títulos_a_imprimir</vt:lpstr>
      <vt:lpstr>Fin!Títulos_a_imprimir</vt:lpstr>
      <vt:lpstr>Mac!Títulos_a_imprimir</vt:lpstr>
      <vt:lpstr>Oper!Títulos_a_imprimir</vt:lpstr>
      <vt:lpstr>Valuation!Títulos_a_imprimir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MDP Financial Model 2009</dc:title>
  <dc:creator>Juan Sanchez Salas</dc:creator>
  <cp:lastModifiedBy>Natalia del Olmo Escobar</cp:lastModifiedBy>
  <cp:lastPrinted>2018-04-26T12:13:39Z</cp:lastPrinted>
  <dcterms:created xsi:type="dcterms:W3CDTF">2007-10-20T15:21:35Z</dcterms:created>
  <dcterms:modified xsi:type="dcterms:W3CDTF">2018-05-31T17:40:13Z</dcterms:modified>
</cp:coreProperties>
</file>